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F141E878-B992-4DD4-8846-A24590B26751}" xr6:coauthVersionLast="47" xr6:coauthVersionMax="47" xr10:uidLastSave="{00000000-0000-0000-0000-000000000000}"/>
  <bookViews>
    <workbookView xWindow="-120" yWindow="-120" windowWidth="29040" windowHeight="16440" activeTab="3" xr2:uid="{6E8C090A-D5CC-4E0A-96CF-AC9A23969C5D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Coordination!$R$3591:$R$3594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R13" i="3"/>
  <c r="BR14" i="3"/>
  <c r="BS14" i="3"/>
  <c r="BS15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R29" i="3"/>
  <c r="BR30" i="3"/>
  <c r="BS30" i="3"/>
  <c r="BS31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R45" i="3"/>
  <c r="BR46" i="3"/>
  <c r="BS46" i="3"/>
  <c r="BR47" i="3"/>
  <c r="BS47" i="3"/>
  <c r="BR48" i="3"/>
  <c r="BS48" i="3"/>
  <c r="BS49" i="3"/>
  <c r="BS50" i="3"/>
  <c r="BR51" i="3"/>
  <c r="BS51" i="3"/>
  <c r="BR52" i="3"/>
  <c r="BS52" i="3"/>
  <c r="BR53" i="3"/>
  <c r="BS53" i="3"/>
  <c r="BR54" i="3"/>
  <c r="BS54" i="3"/>
  <c r="BR55" i="3"/>
  <c r="BS55" i="3"/>
  <c r="BR56" i="3"/>
  <c r="BS56" i="3"/>
  <c r="BR57" i="3"/>
  <c r="BS57" i="3"/>
  <c r="BR58" i="3"/>
  <c r="BS58" i="3"/>
  <c r="BR59" i="3"/>
  <c r="BS59" i="3"/>
  <c r="BR60" i="3"/>
  <c r="BS60" i="3"/>
  <c r="BR61" i="3"/>
  <c r="BS61" i="3"/>
  <c r="BR62" i="3"/>
  <c r="BR63" i="3"/>
  <c r="BR64" i="3"/>
  <c r="BS64" i="3"/>
  <c r="BR65" i="3"/>
  <c r="BS65" i="3"/>
  <c r="BS66" i="3"/>
  <c r="BS67" i="3"/>
  <c r="BR68" i="3"/>
  <c r="BS68" i="3"/>
  <c r="BR69" i="3"/>
  <c r="BS69" i="3"/>
  <c r="BR70" i="3"/>
  <c r="BS70" i="3"/>
  <c r="BR71" i="3"/>
  <c r="BS71" i="3"/>
  <c r="BR72" i="3"/>
  <c r="BS72" i="3"/>
  <c r="BR73" i="3"/>
  <c r="BS73" i="3"/>
  <c r="BR74" i="3"/>
  <c r="BS74" i="3"/>
  <c r="BR75" i="3"/>
  <c r="BS75" i="3"/>
  <c r="BR76" i="3"/>
  <c r="BS76" i="3"/>
  <c r="BR77" i="3"/>
  <c r="BS77" i="3"/>
  <c r="BR78" i="3"/>
  <c r="BS78" i="3"/>
  <c r="BR79" i="3"/>
  <c r="BR80" i="3"/>
  <c r="BR81" i="3"/>
  <c r="BR82" i="3"/>
  <c r="BR83" i="3"/>
  <c r="BR84" i="3"/>
  <c r="CA99" i="4"/>
  <c r="BZ98" i="4"/>
  <c r="CA98" i="4"/>
  <c r="CB96" i="4"/>
  <c r="BZ97" i="4"/>
  <c r="CA97" i="4"/>
  <c r="CB95" i="4"/>
  <c r="BZ96" i="4"/>
  <c r="CA96" i="4"/>
  <c r="BZ95" i="4"/>
  <c r="CB94" i="4"/>
  <c r="CA95" i="4"/>
  <c r="BZ94" i="4"/>
  <c r="CA94" i="4"/>
  <c r="CB93" i="4"/>
  <c r="BZ93" i="4"/>
  <c r="CA93" i="4"/>
  <c r="CB92" i="4"/>
  <c r="BZ92" i="4"/>
  <c r="CA92" i="4"/>
  <c r="CB91" i="4"/>
  <c r="BZ91" i="4"/>
  <c r="CA91" i="4"/>
  <c r="BZ90" i="4"/>
  <c r="CB90" i="4"/>
  <c r="CA90" i="4"/>
  <c r="BZ89" i="4"/>
  <c r="CB89" i="4"/>
  <c r="CA89" i="4"/>
  <c r="BZ88" i="4"/>
  <c r="CB88" i="4"/>
  <c r="CA88" i="4"/>
  <c r="BZ87" i="4"/>
  <c r="CB87" i="4"/>
  <c r="CA87" i="4"/>
  <c r="BZ86" i="4"/>
  <c r="CB86" i="4"/>
  <c r="CA86" i="4"/>
  <c r="BZ85" i="4"/>
  <c r="CB85" i="4"/>
  <c r="CA85" i="4"/>
  <c r="BZ84" i="4"/>
  <c r="CB84" i="4"/>
  <c r="CA84" i="4"/>
  <c r="BZ83" i="4"/>
  <c r="CB83" i="4"/>
  <c r="CA83" i="4"/>
  <c r="BZ82" i="4"/>
  <c r="CB82" i="4"/>
  <c r="CA82" i="4"/>
  <c r="BZ81" i="4"/>
  <c r="CA81" i="4"/>
  <c r="CB81" i="4"/>
  <c r="BW99" i="4"/>
  <c r="BX99" i="4"/>
  <c r="BW98" i="4"/>
  <c r="BY98" i="4"/>
  <c r="BX98" i="4"/>
  <c r="BW97" i="4"/>
  <c r="BY97" i="4"/>
  <c r="BX97" i="4"/>
  <c r="BW96" i="4"/>
  <c r="BX96" i="4"/>
  <c r="BY96" i="4"/>
  <c r="BW95" i="4"/>
  <c r="BX95" i="4"/>
  <c r="BY95" i="4"/>
  <c r="BW94" i="4"/>
  <c r="BX94" i="4"/>
  <c r="BW93" i="4"/>
  <c r="BY94" i="4"/>
  <c r="BX93" i="4"/>
  <c r="BW92" i="4"/>
  <c r="BY93" i="4"/>
  <c r="BY92" i="4"/>
  <c r="BX92" i="4"/>
  <c r="BW91" i="4"/>
  <c r="BX91" i="4"/>
  <c r="BY91" i="4"/>
  <c r="BW90" i="4"/>
  <c r="BX90" i="4"/>
  <c r="BY90" i="4"/>
  <c r="BW89" i="4"/>
  <c r="BX89" i="4"/>
  <c r="BY89" i="4"/>
  <c r="BW88" i="4"/>
  <c r="BX88" i="4"/>
  <c r="BY88" i="4"/>
  <c r="BW87" i="4"/>
  <c r="BX87" i="4"/>
  <c r="BY87" i="4"/>
  <c r="BW86" i="4"/>
  <c r="BX86" i="4"/>
  <c r="BY86" i="4"/>
  <c r="BW85" i="4"/>
  <c r="BX85" i="4"/>
  <c r="BY85" i="4"/>
  <c r="BW84" i="4"/>
  <c r="BX84" i="4"/>
  <c r="BY84" i="4"/>
  <c r="BW83" i="4"/>
  <c r="BX83" i="4"/>
  <c r="BY83" i="4"/>
  <c r="BW82" i="4"/>
  <c r="BX82" i="4"/>
  <c r="BY82" i="4"/>
  <c r="BW81" i="4"/>
  <c r="BX81" i="4"/>
  <c r="BY81" i="4"/>
  <c r="BT98" i="4"/>
  <c r="BU96" i="4"/>
  <c r="BT97" i="4"/>
  <c r="BU95" i="4"/>
  <c r="BV97" i="4"/>
  <c r="BT96" i="4"/>
  <c r="BV96" i="4"/>
  <c r="BT95" i="4"/>
  <c r="BU94" i="4"/>
  <c r="BV95" i="4"/>
  <c r="BT94" i="4"/>
  <c r="BU93" i="4"/>
  <c r="BV94" i="4"/>
  <c r="BT93" i="4"/>
  <c r="BU92" i="4"/>
  <c r="BT92" i="4"/>
  <c r="BU91" i="4"/>
  <c r="BV93" i="4"/>
  <c r="BV92" i="4"/>
  <c r="BT91" i="4"/>
  <c r="BV91" i="4"/>
  <c r="BT90" i="4"/>
  <c r="BU90" i="4"/>
  <c r="BV90" i="4"/>
  <c r="BT89" i="4"/>
  <c r="BU89" i="4"/>
  <c r="BV89" i="4"/>
  <c r="BT88" i="4"/>
  <c r="BU88" i="4"/>
  <c r="BV88" i="4"/>
  <c r="BT87" i="4"/>
  <c r="BU87" i="4"/>
  <c r="BV87" i="4"/>
  <c r="BT86" i="4"/>
  <c r="BU86" i="4"/>
  <c r="BV86" i="4"/>
  <c r="BT85" i="4"/>
  <c r="BU85" i="4"/>
  <c r="BV85" i="4"/>
  <c r="BT84" i="4"/>
  <c r="BU84" i="4"/>
  <c r="BV84" i="4"/>
  <c r="BT83" i="4"/>
  <c r="BU83" i="4"/>
  <c r="BV83" i="4"/>
  <c r="BT82" i="4"/>
  <c r="BU82" i="4"/>
  <c r="BV82" i="4"/>
  <c r="BT81" i="4"/>
  <c r="BU81" i="4"/>
  <c r="BV81" i="4"/>
  <c r="BQ99" i="4"/>
  <c r="BS98" i="4"/>
  <c r="BQ98" i="4"/>
  <c r="BR97" i="4"/>
  <c r="BS97" i="4"/>
  <c r="BQ97" i="4"/>
  <c r="BR96" i="4"/>
  <c r="BS96" i="4"/>
  <c r="BQ96" i="4"/>
  <c r="BR95" i="4"/>
  <c r="BQ95" i="4"/>
  <c r="BR94" i="4"/>
  <c r="BS95" i="4"/>
  <c r="BQ94" i="4"/>
  <c r="BS94" i="4"/>
  <c r="BQ93" i="4"/>
  <c r="BR93" i="4"/>
  <c r="BS93" i="4"/>
  <c r="BQ92" i="4"/>
  <c r="BR92" i="4"/>
  <c r="BS92" i="4"/>
  <c r="BS91" i="4"/>
  <c r="BQ91" i="4"/>
  <c r="BR91" i="4"/>
  <c r="BQ90" i="4"/>
  <c r="BR90" i="4"/>
  <c r="BS90" i="4"/>
  <c r="BQ89" i="4"/>
  <c r="BR89" i="4"/>
  <c r="BS89" i="4"/>
  <c r="BQ88" i="4"/>
  <c r="BR88" i="4"/>
  <c r="BS88" i="4"/>
  <c r="BQ87" i="4"/>
  <c r="BR87" i="4"/>
  <c r="BS87" i="4"/>
  <c r="BQ86" i="4"/>
  <c r="BR86" i="4"/>
  <c r="BS86" i="4"/>
  <c r="BQ85" i="4"/>
  <c r="BR85" i="4"/>
  <c r="BS85" i="4"/>
  <c r="BQ84" i="4"/>
  <c r="BR84" i="4"/>
  <c r="BS84" i="4"/>
  <c r="BQ83" i="4"/>
  <c r="BR83" i="4"/>
  <c r="BS83" i="4"/>
  <c r="BQ82" i="4"/>
  <c r="BR82" i="4"/>
  <c r="BS82" i="4"/>
  <c r="BQ81" i="4"/>
  <c r="BR81" i="4"/>
  <c r="BS81" i="4"/>
  <c r="BZ78" i="4"/>
  <c r="CA77" i="4"/>
  <c r="CB77" i="4"/>
  <c r="BZ77" i="4"/>
  <c r="CA76" i="4"/>
  <c r="CB76" i="4"/>
  <c r="BZ76" i="4"/>
  <c r="CA75" i="4"/>
  <c r="BZ75" i="4"/>
  <c r="CA74" i="4"/>
  <c r="CB75" i="4"/>
  <c r="CB74" i="4"/>
  <c r="BZ74" i="4"/>
  <c r="CA73" i="4"/>
  <c r="CB73" i="4"/>
  <c r="BZ73" i="4"/>
  <c r="CA72" i="4"/>
  <c r="BZ72" i="4"/>
  <c r="CB72" i="4"/>
  <c r="CB71" i="4"/>
  <c r="CA71" i="4"/>
  <c r="BZ71" i="4"/>
  <c r="CB70" i="4"/>
  <c r="CA70" i="4"/>
  <c r="BZ70" i="4"/>
  <c r="CB69" i="4"/>
  <c r="CA69" i="4"/>
  <c r="BZ69" i="4"/>
  <c r="CB68" i="4"/>
  <c r="CA68" i="4"/>
  <c r="BZ68" i="4"/>
  <c r="CA67" i="4"/>
  <c r="CB67" i="4"/>
  <c r="BZ67" i="4"/>
  <c r="CA66" i="4"/>
  <c r="CB66" i="4"/>
  <c r="BZ66" i="4"/>
  <c r="CA65" i="4"/>
  <c r="BZ65" i="4"/>
  <c r="CB65" i="4"/>
  <c r="CA64" i="4"/>
  <c r="BZ64" i="4"/>
  <c r="CB64" i="4"/>
  <c r="CA63" i="4"/>
  <c r="BZ63" i="4"/>
  <c r="CB63" i="4"/>
  <c r="CA62" i="4"/>
  <c r="BZ62" i="4"/>
  <c r="CA61" i="4"/>
  <c r="CB62" i="4"/>
  <c r="BZ61" i="4"/>
  <c r="CA60" i="4"/>
  <c r="CB61" i="4"/>
  <c r="BZ60" i="4"/>
  <c r="CB60" i="4"/>
  <c r="BX78" i="4"/>
  <c r="BW77" i="4"/>
  <c r="BY75" i="4"/>
  <c r="BX77" i="4"/>
  <c r="BW76" i="4"/>
  <c r="BY74" i="4"/>
  <c r="BX76" i="4"/>
  <c r="BW75" i="4"/>
  <c r="BX75" i="4"/>
  <c r="BW74" i="4"/>
  <c r="BY73" i="4"/>
  <c r="BX74" i="4"/>
  <c r="BW73" i="4"/>
  <c r="BY72" i="4"/>
  <c r="BX73" i="4"/>
  <c r="BW72" i="4"/>
  <c r="BX72" i="4"/>
  <c r="BY71" i="4"/>
  <c r="BW71" i="4"/>
  <c r="BX71" i="4"/>
  <c r="BY70" i="4"/>
  <c r="BW70" i="4"/>
  <c r="BX70" i="4"/>
  <c r="BY69" i="4"/>
  <c r="BW69" i="4"/>
  <c r="BX69" i="4"/>
  <c r="BW68" i="4"/>
  <c r="BY68" i="4"/>
  <c r="BX68" i="4"/>
  <c r="BW67" i="4"/>
  <c r="BY67" i="4"/>
  <c r="BX67" i="4"/>
  <c r="BW66" i="4"/>
  <c r="BX66" i="4"/>
  <c r="BY66" i="4"/>
  <c r="BW65" i="4"/>
  <c r="BX65" i="4"/>
  <c r="BY65" i="4"/>
  <c r="BW64" i="4"/>
  <c r="BX64" i="4"/>
  <c r="BY64" i="4"/>
  <c r="BW63" i="4"/>
  <c r="BX63" i="4"/>
  <c r="BW62" i="4"/>
  <c r="BY63" i="4"/>
  <c r="BX62" i="4"/>
  <c r="BW61" i="4"/>
  <c r="BY62" i="4"/>
  <c r="BX61" i="4"/>
  <c r="BW60" i="4"/>
  <c r="BY61" i="4"/>
  <c r="BX60" i="4"/>
  <c r="BY60" i="4"/>
  <c r="BT78" i="4"/>
  <c r="BU77" i="4"/>
  <c r="BV76" i="4"/>
  <c r="BT77" i="4"/>
  <c r="BU76" i="4"/>
  <c r="BV75" i="4"/>
  <c r="BT76" i="4"/>
  <c r="BU75" i="4"/>
  <c r="BV74" i="4"/>
  <c r="BT75" i="4"/>
  <c r="BU74" i="4"/>
  <c r="BT74" i="4"/>
  <c r="BU73" i="4"/>
  <c r="BV73" i="4"/>
  <c r="BT73" i="4"/>
  <c r="BU72" i="4"/>
  <c r="BV72" i="4"/>
  <c r="BT72" i="4"/>
  <c r="BU71" i="4"/>
  <c r="BV71" i="4"/>
  <c r="BT71" i="4"/>
  <c r="BU70" i="4"/>
  <c r="BV70" i="4"/>
  <c r="BT70" i="4"/>
  <c r="BU69" i="4"/>
  <c r="BV69" i="4"/>
  <c r="BT69" i="4"/>
  <c r="BU68" i="4"/>
  <c r="BV68" i="4"/>
  <c r="BT68" i="4"/>
  <c r="BU67" i="4"/>
  <c r="BT67" i="4"/>
  <c r="BU66" i="4"/>
  <c r="BV67" i="4"/>
  <c r="BT66" i="4"/>
  <c r="BV66" i="4"/>
  <c r="BT65" i="4"/>
  <c r="BU65" i="4"/>
  <c r="BV65" i="4"/>
  <c r="BT64" i="4"/>
  <c r="BU64" i="4"/>
  <c r="BV64" i="4"/>
  <c r="BT63" i="4"/>
  <c r="BU63" i="4"/>
  <c r="BV63" i="4"/>
  <c r="BT62" i="4"/>
  <c r="BU62" i="4"/>
  <c r="BT61" i="4"/>
  <c r="BU61" i="4"/>
  <c r="BV62" i="4"/>
  <c r="BT60" i="4"/>
  <c r="BU60" i="4"/>
  <c r="BV61" i="4"/>
  <c r="BV60" i="4"/>
  <c r="BQ78" i="4"/>
  <c r="BR78" i="4"/>
  <c r="BS75" i="4"/>
  <c r="BQ77" i="4"/>
  <c r="BR77" i="4"/>
  <c r="BS74" i="4"/>
  <c r="BQ76" i="4"/>
  <c r="BR76" i="4"/>
  <c r="BR75" i="4"/>
  <c r="BQ75" i="4"/>
  <c r="BS73" i="4"/>
  <c r="BQ74" i="4"/>
  <c r="BR74" i="4"/>
  <c r="BS72" i="4"/>
  <c r="BQ73" i="4"/>
  <c r="BR73" i="4"/>
  <c r="BR72" i="4"/>
  <c r="BQ72" i="4"/>
  <c r="BR71" i="4"/>
  <c r="BS71" i="4"/>
  <c r="BQ71" i="4"/>
  <c r="BR70" i="4"/>
  <c r="BS70" i="4"/>
  <c r="BQ70" i="4"/>
  <c r="BR69" i="4"/>
  <c r="BS69" i="4"/>
  <c r="BQ69" i="4"/>
  <c r="BS68" i="4"/>
  <c r="BQ68" i="4"/>
  <c r="BR68" i="4"/>
  <c r="BS67" i="4"/>
  <c r="BQ67" i="4"/>
  <c r="BR67" i="4"/>
  <c r="BS66" i="4"/>
  <c r="BQ66" i="4"/>
  <c r="BR66" i="4"/>
  <c r="BQ65" i="4"/>
  <c r="BR65" i="4"/>
  <c r="BS65" i="4"/>
  <c r="BQ64" i="4"/>
  <c r="BR64" i="4"/>
  <c r="BS64" i="4"/>
  <c r="BQ63" i="4"/>
  <c r="BS63" i="4"/>
  <c r="BQ62" i="4"/>
  <c r="BR63" i="4"/>
  <c r="BS62" i="4"/>
  <c r="BQ61" i="4"/>
  <c r="BR62" i="4"/>
  <c r="BS61" i="4"/>
  <c r="BQ60" i="4"/>
  <c r="BR61" i="4"/>
  <c r="BR60" i="4"/>
  <c r="BS60" i="4"/>
  <c r="CA57" i="4"/>
  <c r="CA56" i="4"/>
  <c r="BZ56" i="4"/>
  <c r="CB54" i="4"/>
  <c r="CA55" i="4"/>
  <c r="BZ55" i="4"/>
  <c r="CB53" i="4"/>
  <c r="CA54" i="4"/>
  <c r="BZ54" i="4"/>
  <c r="CB52" i="4"/>
  <c r="CA53" i="4"/>
  <c r="BZ53" i="4"/>
  <c r="CB51" i="4"/>
  <c r="CA52" i="4"/>
  <c r="BZ52" i="4"/>
  <c r="BZ51" i="4"/>
  <c r="CB50" i="4"/>
  <c r="CA51" i="4"/>
  <c r="CA50" i="4"/>
  <c r="BZ50" i="4"/>
  <c r="CB49" i="4"/>
  <c r="CA49" i="4"/>
  <c r="BZ49" i="4"/>
  <c r="CB48" i="4"/>
  <c r="CA48" i="4"/>
  <c r="BZ48" i="4"/>
  <c r="CB47" i="4"/>
  <c r="CA47" i="4"/>
  <c r="BZ47" i="4"/>
  <c r="BZ46" i="4"/>
  <c r="CB46" i="4"/>
  <c r="CA46" i="4"/>
  <c r="BZ45" i="4"/>
  <c r="CB45" i="4"/>
  <c r="CA45" i="4"/>
  <c r="BZ44" i="4"/>
  <c r="CB44" i="4"/>
  <c r="CA44" i="4"/>
  <c r="CA43" i="4"/>
  <c r="BZ43" i="4"/>
  <c r="CB43" i="4"/>
  <c r="CA42" i="4"/>
  <c r="BZ42" i="4"/>
  <c r="CB42" i="4"/>
  <c r="CA41" i="4"/>
  <c r="BZ41" i="4"/>
  <c r="BZ40" i="4"/>
  <c r="CB41" i="4"/>
  <c r="CB40" i="4"/>
  <c r="CA40" i="4"/>
  <c r="CA39" i="4"/>
  <c r="BZ39" i="4"/>
  <c r="CB39" i="4"/>
  <c r="BX56" i="4"/>
  <c r="BW56" i="4"/>
  <c r="BY53" i="4"/>
  <c r="BX55" i="4"/>
  <c r="BW55" i="4"/>
  <c r="BW54" i="4"/>
  <c r="BY52" i="4"/>
  <c r="BX54" i="4"/>
  <c r="BW53" i="4"/>
  <c r="BY51" i="4"/>
  <c r="BX53" i="4"/>
  <c r="BW52" i="4"/>
  <c r="BY50" i="4"/>
  <c r="BX52" i="4"/>
  <c r="BX51" i="4"/>
  <c r="BW51" i="4"/>
  <c r="BY49" i="4"/>
  <c r="BX50" i="4"/>
  <c r="BW50" i="4"/>
  <c r="BY48" i="4"/>
  <c r="BX49" i="4"/>
  <c r="BW49" i="4"/>
  <c r="BW48" i="4"/>
  <c r="BY47" i="4"/>
  <c r="BX48" i="4"/>
  <c r="BW47" i="4"/>
  <c r="BY46" i="4"/>
  <c r="BX47" i="4"/>
  <c r="BX46" i="4"/>
  <c r="BW46" i="4"/>
  <c r="BY45" i="4"/>
  <c r="BX45" i="4"/>
  <c r="BW45" i="4"/>
  <c r="BY44" i="4"/>
  <c r="BX44" i="4"/>
  <c r="BW44" i="4"/>
  <c r="BY43" i="4"/>
  <c r="BX43" i="4"/>
  <c r="BW43" i="4"/>
  <c r="BY42" i="4"/>
  <c r="BX42" i="4"/>
  <c r="BW42" i="4"/>
  <c r="BW41" i="4"/>
  <c r="BY41" i="4"/>
  <c r="BX41" i="4"/>
  <c r="BY40" i="4"/>
  <c r="BX40" i="4"/>
  <c r="BW40" i="4"/>
  <c r="BX39" i="4"/>
  <c r="BW39" i="4"/>
  <c r="BY39" i="4"/>
  <c r="BT56" i="4"/>
  <c r="BU54" i="4"/>
  <c r="BT55" i="4"/>
  <c r="BU53" i="4"/>
  <c r="BV52" i="4"/>
  <c r="BT54" i="4"/>
  <c r="BU52" i="4"/>
  <c r="BV51" i="4"/>
  <c r="BT53" i="4"/>
  <c r="BU51" i="4"/>
  <c r="BV50" i="4"/>
  <c r="BT52" i="4"/>
  <c r="BV49" i="4"/>
  <c r="BT51" i="4"/>
  <c r="BU50" i="4"/>
  <c r="BV48" i="4"/>
  <c r="BT50" i="4"/>
  <c r="BU49" i="4"/>
  <c r="BT49" i="4"/>
  <c r="BU48" i="4"/>
  <c r="BV47" i="4"/>
  <c r="BT48" i="4"/>
  <c r="BU47" i="4"/>
  <c r="BV46" i="4"/>
  <c r="BT47" i="4"/>
  <c r="BV45" i="4"/>
  <c r="BT46" i="4"/>
  <c r="BU46" i="4"/>
  <c r="BV44" i="4"/>
  <c r="BT45" i="4"/>
  <c r="BU45" i="4"/>
  <c r="BV43" i="4"/>
  <c r="BT44" i="4"/>
  <c r="BU44" i="4"/>
  <c r="BV42" i="4"/>
  <c r="BT43" i="4"/>
  <c r="BU43" i="4"/>
  <c r="BT42" i="4"/>
  <c r="BU42" i="4"/>
  <c r="BV41" i="4"/>
  <c r="BT41" i="4"/>
  <c r="BU41" i="4"/>
  <c r="BV40" i="4"/>
  <c r="BT40" i="4"/>
  <c r="BU40" i="4"/>
  <c r="BV39" i="4"/>
  <c r="BT39" i="4"/>
  <c r="BU39" i="4"/>
  <c r="BQ57" i="4"/>
  <c r="BR54" i="4"/>
  <c r="BS54" i="4"/>
  <c r="BQ56" i="4"/>
  <c r="BS53" i="4"/>
  <c r="BQ55" i="4"/>
  <c r="BR53" i="4"/>
  <c r="BS52" i="4"/>
  <c r="BQ54" i="4"/>
  <c r="BR52" i="4"/>
  <c r="BS51" i="4"/>
  <c r="BQ53" i="4"/>
  <c r="BR51" i="4"/>
  <c r="BS50" i="4"/>
  <c r="BQ52" i="4"/>
  <c r="BR50" i="4"/>
  <c r="BQ51" i="4"/>
  <c r="BR49" i="4"/>
  <c r="BS49" i="4"/>
  <c r="BQ50" i="4"/>
  <c r="BS48" i="4"/>
  <c r="BQ49" i="4"/>
  <c r="BR48" i="4"/>
  <c r="BS47" i="4"/>
  <c r="BQ48" i="4"/>
  <c r="BR47" i="4"/>
  <c r="BS46" i="4"/>
  <c r="BQ47" i="4"/>
  <c r="BR46" i="4"/>
  <c r="BQ46" i="4"/>
  <c r="BR45" i="4"/>
  <c r="BS45" i="4"/>
  <c r="BQ45" i="4"/>
  <c r="BR44" i="4"/>
  <c r="BS44" i="4"/>
  <c r="BS43" i="4"/>
  <c r="BQ44" i="4"/>
  <c r="BR43" i="4"/>
  <c r="BQ43" i="4"/>
  <c r="BS42" i="4"/>
  <c r="BQ42" i="4"/>
  <c r="BR42" i="4"/>
  <c r="BR41" i="4"/>
  <c r="BS41" i="4"/>
  <c r="BQ41" i="4"/>
  <c r="BR40" i="4"/>
  <c r="BQ40" i="4"/>
  <c r="BS40" i="4"/>
  <c r="BR39" i="4"/>
  <c r="BQ39" i="4"/>
  <c r="BS39" i="4"/>
  <c r="BZ35" i="4"/>
  <c r="CB34" i="4"/>
  <c r="CA35" i="4"/>
  <c r="BZ34" i="4"/>
  <c r="CB33" i="4"/>
  <c r="CA34" i="4"/>
  <c r="CA33" i="4"/>
  <c r="BZ33" i="4"/>
  <c r="CB32" i="4"/>
  <c r="CA32" i="4"/>
  <c r="BZ32" i="4"/>
  <c r="CB31" i="4"/>
  <c r="CA31" i="4"/>
  <c r="BZ31" i="4"/>
  <c r="CB30" i="4"/>
  <c r="BZ30" i="4"/>
  <c r="CA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BZ24" i="4"/>
  <c r="CA24" i="4"/>
  <c r="CB23" i="4"/>
  <c r="BZ23" i="4"/>
  <c r="CA23" i="4"/>
  <c r="CB22" i="4"/>
  <c r="BZ22" i="4"/>
  <c r="CA22" i="4"/>
  <c r="CB21" i="4"/>
  <c r="BZ21" i="4"/>
  <c r="CA21" i="4"/>
  <c r="CB20" i="4"/>
  <c r="CA20" i="4"/>
  <c r="BZ20" i="4"/>
  <c r="CB19" i="4"/>
  <c r="CA19" i="4"/>
  <c r="BZ19" i="4"/>
  <c r="BX35" i="4"/>
  <c r="BY35" i="4"/>
  <c r="BX34" i="4"/>
  <c r="BW35" i="4"/>
  <c r="BW34" i="4"/>
  <c r="BY34" i="4"/>
  <c r="BX33" i="4"/>
  <c r="BW33" i="4"/>
  <c r="BY33" i="4"/>
  <c r="BX32" i="4"/>
  <c r="BX31" i="4"/>
  <c r="BW32" i="4"/>
  <c r="BY32" i="4"/>
  <c r="BY31" i="4"/>
  <c r="BX30" i="4"/>
  <c r="BW31" i="4"/>
  <c r="BY30" i="4"/>
  <c r="BX29" i="4"/>
  <c r="BW30" i="4"/>
  <c r="BW29" i="4"/>
  <c r="BY29" i="4"/>
  <c r="BX28" i="4"/>
  <c r="BW28" i="4"/>
  <c r="BY28" i="4"/>
  <c r="BX27" i="4"/>
  <c r="BX26" i="4"/>
  <c r="BW27" i="4"/>
  <c r="BY27" i="4"/>
  <c r="BX25" i="4"/>
  <c r="BW26" i="4"/>
  <c r="BY26" i="4"/>
  <c r="BY25" i="4"/>
  <c r="BX24" i="4"/>
  <c r="BW25" i="4"/>
  <c r="BY24" i="4"/>
  <c r="BX23" i="4"/>
  <c r="BW24" i="4"/>
  <c r="BY23" i="4"/>
  <c r="BX22" i="4"/>
  <c r="BW23" i="4"/>
  <c r="BY22" i="4"/>
  <c r="BX21" i="4"/>
  <c r="BW22" i="4"/>
  <c r="BW21" i="4"/>
  <c r="BY21" i="4"/>
  <c r="BX20" i="4"/>
  <c r="BW20" i="4"/>
  <c r="BY20" i="4"/>
  <c r="BX19" i="4"/>
  <c r="BW19" i="4"/>
  <c r="BY19" i="4"/>
  <c r="BT36" i="4"/>
  <c r="BU35" i="4"/>
  <c r="BV36" i="4"/>
  <c r="BV35" i="4"/>
  <c r="BT35" i="4"/>
  <c r="BU34" i="4"/>
  <c r="BV34" i="4"/>
  <c r="BT34" i="4"/>
  <c r="BU33" i="4"/>
  <c r="BT33" i="4"/>
  <c r="BU32" i="4"/>
  <c r="BV33" i="4"/>
  <c r="BT32" i="4"/>
  <c r="BV32" i="4"/>
  <c r="BU31" i="4"/>
  <c r="BT31" i="4"/>
  <c r="BV31" i="4"/>
  <c r="BV30" i="4"/>
  <c r="BU30" i="4"/>
  <c r="BT30" i="4"/>
  <c r="BV29" i="4"/>
  <c r="BU29" i="4"/>
  <c r="BT29" i="4"/>
  <c r="BU28" i="4"/>
  <c r="BT28" i="4"/>
  <c r="BV28" i="4"/>
  <c r="BU27" i="4"/>
  <c r="BT27" i="4"/>
  <c r="BV27" i="4"/>
  <c r="BU26" i="4"/>
  <c r="BT26" i="4"/>
  <c r="BV26" i="4"/>
  <c r="BV25" i="4"/>
  <c r="BU25" i="4"/>
  <c r="BT25" i="4"/>
  <c r="BV24" i="4"/>
  <c r="BU24" i="4"/>
  <c r="BT24" i="4"/>
  <c r="BV23" i="4"/>
  <c r="BU23" i="4"/>
  <c r="BT23" i="4"/>
  <c r="BV22" i="4"/>
  <c r="BU22" i="4"/>
  <c r="BT22" i="4"/>
  <c r="BV21" i="4"/>
  <c r="BU21" i="4"/>
  <c r="BT21" i="4"/>
  <c r="BU20" i="4"/>
  <c r="BT20" i="4"/>
  <c r="BV20" i="4"/>
  <c r="BU19" i="4"/>
  <c r="BT19" i="4"/>
  <c r="BV19" i="4"/>
  <c r="BQ35" i="4"/>
  <c r="BR34" i="4"/>
  <c r="BR33" i="4"/>
  <c r="BS35" i="4"/>
  <c r="BQ34" i="4"/>
  <c r="BS34" i="4"/>
  <c r="BQ33" i="4"/>
  <c r="BR32" i="4"/>
  <c r="BS33" i="4"/>
  <c r="BQ32" i="4"/>
  <c r="BR31" i="4"/>
  <c r="BS32" i="4"/>
  <c r="BQ31" i="4"/>
  <c r="BR30" i="4"/>
  <c r="BS31" i="4"/>
  <c r="BQ30" i="4"/>
  <c r="BR29" i="4"/>
  <c r="BS30" i="4"/>
  <c r="BQ29" i="4"/>
  <c r="BS29" i="4"/>
  <c r="BR28" i="4"/>
  <c r="BQ28" i="4"/>
  <c r="BS28" i="4"/>
  <c r="BR27" i="4"/>
  <c r="BQ27" i="4"/>
  <c r="BR26" i="4"/>
  <c r="BS27" i="4"/>
  <c r="BQ26" i="4"/>
  <c r="BR25" i="4"/>
  <c r="BS26" i="4"/>
  <c r="BS25" i="4"/>
  <c r="BQ25" i="4"/>
  <c r="BR24" i="4"/>
  <c r="BQ24" i="4"/>
  <c r="BR23" i="4"/>
  <c r="BS24" i="4"/>
  <c r="BQ23" i="4"/>
  <c r="BR22" i="4"/>
  <c r="BS23" i="4"/>
  <c r="BQ22" i="4"/>
  <c r="BR21" i="4"/>
  <c r="BS22" i="4"/>
  <c r="BQ21" i="4"/>
  <c r="BS21" i="4"/>
  <c r="BR20" i="4"/>
  <c r="BQ20" i="4"/>
  <c r="BS20" i="4"/>
  <c r="BR19" i="4"/>
  <c r="BQ19" i="4"/>
  <c r="BS19" i="4"/>
  <c r="BZ15" i="4"/>
  <c r="CB14" i="4"/>
  <c r="CA14" i="4"/>
  <c r="BZ14" i="4"/>
  <c r="CB13" i="4"/>
  <c r="CA13" i="4"/>
  <c r="BZ13" i="4"/>
  <c r="CB12" i="4"/>
  <c r="CA12" i="4"/>
  <c r="BZ12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AV3" i="2" s="1"/>
  <c r="BZ5" i="4"/>
  <c r="CB4" i="4"/>
  <c r="CA4" i="4"/>
  <c r="BZ4" i="4"/>
  <c r="CB3" i="4"/>
  <c r="CA3" i="4"/>
  <c r="BZ3" i="4"/>
  <c r="CB2" i="4"/>
  <c r="AV4" i="2" s="1"/>
  <c r="CA2" i="4"/>
  <c r="BZ2" i="4"/>
  <c r="AV2" i="2" s="1"/>
  <c r="BX16" i="4"/>
  <c r="BW15" i="4"/>
  <c r="BY14" i="4"/>
  <c r="BX15" i="4"/>
  <c r="BW14" i="4"/>
  <c r="BX14" i="4"/>
  <c r="BY13" i="4"/>
  <c r="BW13" i="4"/>
  <c r="BX13" i="4"/>
  <c r="BY12" i="4"/>
  <c r="BW12" i="4"/>
  <c r="BX12" i="4"/>
  <c r="BW11" i="4"/>
  <c r="BY11" i="4"/>
  <c r="BX11" i="4"/>
  <c r="BW10" i="4"/>
  <c r="BY10" i="4"/>
  <c r="BX10" i="4"/>
  <c r="BW9" i="4"/>
  <c r="BY9" i="4"/>
  <c r="BX9" i="4"/>
  <c r="BW8" i="4"/>
  <c r="BY8" i="4"/>
  <c r="BX8" i="4"/>
  <c r="BW7" i="4"/>
  <c r="BY7" i="4"/>
  <c r="BX7" i="4"/>
  <c r="BW6" i="4"/>
  <c r="BY6" i="4"/>
  <c r="BX6" i="4"/>
  <c r="BW5" i="4"/>
  <c r="BY5" i="4"/>
  <c r="BX5" i="4"/>
  <c r="BW4" i="4"/>
  <c r="BY4" i="4"/>
  <c r="BX4" i="4"/>
  <c r="BW3" i="4"/>
  <c r="BY3" i="4"/>
  <c r="BX3" i="4"/>
  <c r="BW2" i="4"/>
  <c r="AS2" i="2" s="1"/>
  <c r="BY2" i="4"/>
  <c r="AS4" i="2" s="1"/>
  <c r="BX2" i="4"/>
  <c r="AS3" i="2" s="1"/>
  <c r="BT15" i="4"/>
  <c r="BU14" i="4"/>
  <c r="BV14" i="4"/>
  <c r="BT14" i="4"/>
  <c r="BV13" i="4"/>
  <c r="BU13" i="4"/>
  <c r="BT13" i="4"/>
  <c r="BU12" i="4"/>
  <c r="BV12" i="4"/>
  <c r="BT12" i="4"/>
  <c r="BU11" i="4"/>
  <c r="BV11" i="4"/>
  <c r="BT11" i="4"/>
  <c r="BU10" i="4"/>
  <c r="BT10" i="4"/>
  <c r="BV10" i="4"/>
  <c r="BU9" i="4"/>
  <c r="BT9" i="4"/>
  <c r="BV9" i="4"/>
  <c r="BU8" i="4"/>
  <c r="BT8" i="4"/>
  <c r="BV8" i="4"/>
  <c r="BU7" i="4"/>
  <c r="BT7" i="4"/>
  <c r="BV7" i="4"/>
  <c r="BU6" i="4"/>
  <c r="BT6" i="4"/>
  <c r="AP2" i="2" s="1"/>
  <c r="BV6" i="4"/>
  <c r="BU5" i="4"/>
  <c r="BT5" i="4"/>
  <c r="BV5" i="4"/>
  <c r="BU4" i="4"/>
  <c r="BT4" i="4"/>
  <c r="BV4" i="4"/>
  <c r="BU3" i="4"/>
  <c r="BT3" i="4"/>
  <c r="BV3" i="4"/>
  <c r="BU2" i="4"/>
  <c r="AP3" i="2" s="1"/>
  <c r="BT2" i="4"/>
  <c r="AO2" i="2" s="1"/>
  <c r="BV2" i="4"/>
  <c r="AP4" i="2" s="1"/>
  <c r="BR15" i="4"/>
  <c r="BQ15" i="4"/>
  <c r="BS13" i="4"/>
  <c r="BR14" i="4"/>
  <c r="BQ14" i="4"/>
  <c r="BR13" i="4"/>
  <c r="BQ13" i="4"/>
  <c r="BS12" i="4"/>
  <c r="BR12" i="4"/>
  <c r="BQ12" i="4"/>
  <c r="BS11" i="4"/>
  <c r="BR11" i="4"/>
  <c r="BQ11" i="4"/>
  <c r="BS10" i="4"/>
  <c r="BR10" i="4"/>
  <c r="BQ10" i="4"/>
  <c r="AM2" i="2" s="1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AM4" i="2" s="1"/>
  <c r="BR4" i="4"/>
  <c r="BQ4" i="4"/>
  <c r="BS3" i="4"/>
  <c r="BR3" i="4"/>
  <c r="BQ3" i="4"/>
  <c r="BS2" i="4"/>
  <c r="AL4" i="2" s="1"/>
  <c r="BR2" i="4"/>
  <c r="AM3" i="2" s="1"/>
  <c r="BQ2" i="4"/>
  <c r="AL2" i="2" s="1"/>
  <c r="BD99" i="4"/>
  <c r="BC98" i="4"/>
  <c r="BD98" i="4"/>
  <c r="BE96" i="4"/>
  <c r="BC97" i="4"/>
  <c r="BD97" i="4"/>
  <c r="BE95" i="4"/>
  <c r="BC96" i="4"/>
  <c r="BD96" i="4"/>
  <c r="BC95" i="4"/>
  <c r="BE94" i="4"/>
  <c r="BD95" i="4"/>
  <c r="BC94" i="4"/>
  <c r="BD94" i="4"/>
  <c r="BE93" i="4"/>
  <c r="BC93" i="4"/>
  <c r="BD93" i="4"/>
  <c r="BE92" i="4"/>
  <c r="BC92" i="4"/>
  <c r="BD92" i="4"/>
  <c r="BE91" i="4"/>
  <c r="BC91" i="4"/>
  <c r="BD91" i="4"/>
  <c r="BC90" i="4"/>
  <c r="BE90" i="4"/>
  <c r="BD90" i="4"/>
  <c r="BC89" i="4"/>
  <c r="BE89" i="4"/>
  <c r="BD89" i="4"/>
  <c r="BC88" i="4"/>
  <c r="BE88" i="4"/>
  <c r="BD88" i="4"/>
  <c r="BC87" i="4"/>
  <c r="BE87" i="4"/>
  <c r="BD87" i="4"/>
  <c r="BC86" i="4"/>
  <c r="BE86" i="4"/>
  <c r="BD86" i="4"/>
  <c r="BC85" i="4"/>
  <c r="BE85" i="4"/>
  <c r="BD85" i="4"/>
  <c r="BC84" i="4"/>
  <c r="BE84" i="4"/>
  <c r="BD84" i="4"/>
  <c r="BC83" i="4"/>
  <c r="BE83" i="4"/>
  <c r="BD83" i="4"/>
  <c r="BC82" i="4"/>
  <c r="BE82" i="4"/>
  <c r="BD82" i="4"/>
  <c r="BC81" i="4"/>
  <c r="BD81" i="4"/>
  <c r="BE81" i="4"/>
  <c r="AZ99" i="4"/>
  <c r="BA99" i="4"/>
  <c r="AZ98" i="4"/>
  <c r="BB98" i="4"/>
  <c r="BA98" i="4"/>
  <c r="AZ97" i="4"/>
  <c r="BB97" i="4"/>
  <c r="BA97" i="4"/>
  <c r="AZ96" i="4"/>
  <c r="BA96" i="4"/>
  <c r="BB96" i="4"/>
  <c r="AZ95" i="4"/>
  <c r="BA95" i="4"/>
  <c r="BB95" i="4"/>
  <c r="AZ94" i="4"/>
  <c r="BA94" i="4"/>
  <c r="AZ93" i="4"/>
  <c r="BB94" i="4"/>
  <c r="BA93" i="4"/>
  <c r="AZ92" i="4"/>
  <c r="BB93" i="4"/>
  <c r="BB92" i="4"/>
  <c r="BA92" i="4"/>
  <c r="AZ91" i="4"/>
  <c r="BA91" i="4"/>
  <c r="BB91" i="4"/>
  <c r="AZ90" i="4"/>
  <c r="BA90" i="4"/>
  <c r="BB90" i="4"/>
  <c r="AZ89" i="4"/>
  <c r="BA89" i="4"/>
  <c r="BB89" i="4"/>
  <c r="AZ88" i="4"/>
  <c r="BA88" i="4"/>
  <c r="BB88" i="4"/>
  <c r="AZ87" i="4"/>
  <c r="BA87" i="4"/>
  <c r="BB87" i="4"/>
  <c r="AZ86" i="4"/>
  <c r="BA86" i="4"/>
  <c r="BB86" i="4"/>
  <c r="AZ85" i="4"/>
  <c r="BA85" i="4"/>
  <c r="BB85" i="4"/>
  <c r="AZ84" i="4"/>
  <c r="BA84" i="4"/>
  <c r="BB84" i="4"/>
  <c r="AZ83" i="4"/>
  <c r="BA83" i="4"/>
  <c r="BB83" i="4"/>
  <c r="AZ82" i="4"/>
  <c r="BA82" i="4"/>
  <c r="BB82" i="4"/>
  <c r="AZ81" i="4"/>
  <c r="BA81" i="4"/>
  <c r="BB81" i="4"/>
  <c r="AW98" i="4"/>
  <c r="AX96" i="4"/>
  <c r="AW97" i="4"/>
  <c r="AX95" i="4"/>
  <c r="AY97" i="4"/>
  <c r="AW96" i="4"/>
  <c r="AY96" i="4"/>
  <c r="AW95" i="4"/>
  <c r="AX94" i="4"/>
  <c r="AY95" i="4"/>
  <c r="AW94" i="4"/>
  <c r="AX93" i="4"/>
  <c r="AY94" i="4"/>
  <c r="AW93" i="4"/>
  <c r="AX92" i="4"/>
  <c r="AW92" i="4"/>
  <c r="AX91" i="4"/>
  <c r="AY93" i="4"/>
  <c r="AY92" i="4"/>
  <c r="AW91" i="4"/>
  <c r="AY91" i="4"/>
  <c r="AW90" i="4"/>
  <c r="AX90" i="4"/>
  <c r="AY90" i="4"/>
  <c r="AW89" i="4"/>
  <c r="AX89" i="4"/>
  <c r="AY89" i="4"/>
  <c r="AW88" i="4"/>
  <c r="AX88" i="4"/>
  <c r="AY88" i="4"/>
  <c r="AW87" i="4"/>
  <c r="AX87" i="4"/>
  <c r="AY87" i="4"/>
  <c r="AW86" i="4"/>
  <c r="AX86" i="4"/>
  <c r="AY86" i="4"/>
  <c r="AW85" i="4"/>
  <c r="AX85" i="4"/>
  <c r="AY85" i="4"/>
  <c r="AW84" i="4"/>
  <c r="AX84" i="4"/>
  <c r="AY84" i="4"/>
  <c r="AW83" i="4"/>
  <c r="AX83" i="4"/>
  <c r="AY83" i="4"/>
  <c r="AW82" i="4"/>
  <c r="AX82" i="4"/>
  <c r="AY82" i="4"/>
  <c r="AW81" i="4"/>
  <c r="AX81" i="4"/>
  <c r="AY81" i="4"/>
  <c r="AT99" i="4"/>
  <c r="AV98" i="4"/>
  <c r="AT98" i="4"/>
  <c r="AU97" i="4"/>
  <c r="AV97" i="4"/>
  <c r="AT97" i="4"/>
  <c r="AU96" i="4"/>
  <c r="AV96" i="4"/>
  <c r="AT96" i="4"/>
  <c r="AU95" i="4"/>
  <c r="AT95" i="4"/>
  <c r="AU94" i="4"/>
  <c r="AV95" i="4"/>
  <c r="AT94" i="4"/>
  <c r="AV94" i="4"/>
  <c r="AT93" i="4"/>
  <c r="AU93" i="4"/>
  <c r="AV93" i="4"/>
  <c r="AT92" i="4"/>
  <c r="AU92" i="4"/>
  <c r="AV92" i="4"/>
  <c r="AV91" i="4"/>
  <c r="AT91" i="4"/>
  <c r="AU91" i="4"/>
  <c r="AT90" i="4"/>
  <c r="AU90" i="4"/>
  <c r="AV90" i="4"/>
  <c r="AT89" i="4"/>
  <c r="AU89" i="4"/>
  <c r="AV89" i="4"/>
  <c r="AT88" i="4"/>
  <c r="AU88" i="4"/>
  <c r="AV88" i="4"/>
  <c r="AT87" i="4"/>
  <c r="AU87" i="4"/>
  <c r="AV87" i="4"/>
  <c r="AT86" i="4"/>
  <c r="AU86" i="4"/>
  <c r="AV86" i="4"/>
  <c r="AT85" i="4"/>
  <c r="AU85" i="4"/>
  <c r="AV85" i="4"/>
  <c r="AT84" i="4"/>
  <c r="AU84" i="4"/>
  <c r="AV84" i="4"/>
  <c r="AT83" i="4"/>
  <c r="AU83" i="4"/>
  <c r="AV83" i="4"/>
  <c r="AT82" i="4"/>
  <c r="AU82" i="4"/>
  <c r="AV82" i="4"/>
  <c r="AT81" i="4"/>
  <c r="AU81" i="4"/>
  <c r="AV81" i="4"/>
  <c r="BC78" i="4"/>
  <c r="BD77" i="4"/>
  <c r="BE77" i="4"/>
  <c r="BC77" i="4"/>
  <c r="BD76" i="4"/>
  <c r="BE76" i="4"/>
  <c r="BC76" i="4"/>
  <c r="BD75" i="4"/>
  <c r="BC75" i="4"/>
  <c r="BD74" i="4"/>
  <c r="BE75" i="4"/>
  <c r="BE74" i="4"/>
  <c r="BC74" i="4"/>
  <c r="BD73" i="4"/>
  <c r="BE73" i="4"/>
  <c r="BC73" i="4"/>
  <c r="BD72" i="4"/>
  <c r="BC72" i="4"/>
  <c r="BE72" i="4"/>
  <c r="BE71" i="4"/>
  <c r="BD71" i="4"/>
  <c r="BC71" i="4"/>
  <c r="BE70" i="4"/>
  <c r="BD70" i="4"/>
  <c r="BC70" i="4"/>
  <c r="BE69" i="4"/>
  <c r="BD69" i="4"/>
  <c r="BC69" i="4"/>
  <c r="BE68" i="4"/>
  <c r="BD68" i="4"/>
  <c r="BC68" i="4"/>
  <c r="BD67" i="4"/>
  <c r="BE67" i="4"/>
  <c r="BC67" i="4"/>
  <c r="BD66" i="4"/>
  <c r="BE66" i="4"/>
  <c r="BC66" i="4"/>
  <c r="BD65" i="4"/>
  <c r="BC65" i="4"/>
  <c r="BE65" i="4"/>
  <c r="BD64" i="4"/>
  <c r="BC64" i="4"/>
  <c r="BE64" i="4"/>
  <c r="BD63" i="4"/>
  <c r="BC63" i="4"/>
  <c r="BE63" i="4"/>
  <c r="BD62" i="4"/>
  <c r="BC62" i="4"/>
  <c r="BD61" i="4"/>
  <c r="BE62" i="4"/>
  <c r="BC61" i="4"/>
  <c r="BD60" i="4"/>
  <c r="BE61" i="4"/>
  <c r="BC60" i="4"/>
  <c r="BE60" i="4"/>
  <c r="BA78" i="4"/>
  <c r="AZ77" i="4"/>
  <c r="BB75" i="4"/>
  <c r="BA77" i="4"/>
  <c r="AZ76" i="4"/>
  <c r="BB74" i="4"/>
  <c r="BA76" i="4"/>
  <c r="AZ75" i="4"/>
  <c r="BA75" i="4"/>
  <c r="AZ74" i="4"/>
  <c r="BB73" i="4"/>
  <c r="BA74" i="4"/>
  <c r="AZ73" i="4"/>
  <c r="BB72" i="4"/>
  <c r="BA73" i="4"/>
  <c r="AZ72" i="4"/>
  <c r="BA72" i="4"/>
  <c r="BB71" i="4"/>
  <c r="AZ71" i="4"/>
  <c r="BA71" i="4"/>
  <c r="BB70" i="4"/>
  <c r="AZ70" i="4"/>
  <c r="BA70" i="4"/>
  <c r="BB69" i="4"/>
  <c r="AZ69" i="4"/>
  <c r="BA69" i="4"/>
  <c r="AZ68" i="4"/>
  <c r="BB68" i="4"/>
  <c r="BA68" i="4"/>
  <c r="AZ67" i="4"/>
  <c r="BB67" i="4"/>
  <c r="BA67" i="4"/>
  <c r="AZ66" i="4"/>
  <c r="BA66" i="4"/>
  <c r="BB66" i="4"/>
  <c r="AZ65" i="4"/>
  <c r="BA65" i="4"/>
  <c r="BB65" i="4"/>
  <c r="AZ64" i="4"/>
  <c r="BA64" i="4"/>
  <c r="BB64" i="4"/>
  <c r="AZ63" i="4"/>
  <c r="BA63" i="4"/>
  <c r="AZ62" i="4"/>
  <c r="BB63" i="4"/>
  <c r="BA62" i="4"/>
  <c r="AZ61" i="4"/>
  <c r="BB62" i="4"/>
  <c r="BA61" i="4"/>
  <c r="AZ60" i="4"/>
  <c r="BB61" i="4"/>
  <c r="BA60" i="4"/>
  <c r="BB60" i="4"/>
  <c r="AW78" i="4"/>
  <c r="AX77" i="4"/>
  <c r="AY76" i="4"/>
  <c r="AW77" i="4"/>
  <c r="AX76" i="4"/>
  <c r="AY75" i="4"/>
  <c r="AW76" i="4"/>
  <c r="AX75" i="4"/>
  <c r="AY74" i="4"/>
  <c r="AW75" i="4"/>
  <c r="AX74" i="4"/>
  <c r="AW74" i="4"/>
  <c r="AX73" i="4"/>
  <c r="AY73" i="4"/>
  <c r="AW73" i="4"/>
  <c r="AX72" i="4"/>
  <c r="AY72" i="4"/>
  <c r="AW72" i="4"/>
  <c r="AX71" i="4"/>
  <c r="AY71" i="4"/>
  <c r="AW71" i="4"/>
  <c r="AX70" i="4"/>
  <c r="AY70" i="4"/>
  <c r="AW70" i="4"/>
  <c r="AX69" i="4"/>
  <c r="AY69" i="4"/>
  <c r="AW69" i="4"/>
  <c r="AX68" i="4"/>
  <c r="AY68" i="4"/>
  <c r="AW68" i="4"/>
  <c r="AX67" i="4"/>
  <c r="AW67" i="4"/>
  <c r="AX66" i="4"/>
  <c r="AY67" i="4"/>
  <c r="AW66" i="4"/>
  <c r="AY66" i="4"/>
  <c r="AW65" i="4"/>
  <c r="AX65" i="4"/>
  <c r="AY65" i="4"/>
  <c r="AW64" i="4"/>
  <c r="AX64" i="4"/>
  <c r="AY64" i="4"/>
  <c r="AW63" i="4"/>
  <c r="AX63" i="4"/>
  <c r="AY63" i="4"/>
  <c r="AW62" i="4"/>
  <c r="AX62" i="4"/>
  <c r="AW61" i="4"/>
  <c r="AX61" i="4"/>
  <c r="AY62" i="4"/>
  <c r="AW60" i="4"/>
  <c r="AX60" i="4"/>
  <c r="AY61" i="4"/>
  <c r="AY60" i="4"/>
  <c r="AT78" i="4"/>
  <c r="AU78" i="4"/>
  <c r="AV75" i="4"/>
  <c r="AT77" i="4"/>
  <c r="AU77" i="4"/>
  <c r="AV74" i="4"/>
  <c r="AT76" i="4"/>
  <c r="AU76" i="4"/>
  <c r="AU75" i="4"/>
  <c r="AT75" i="4"/>
  <c r="AV73" i="4"/>
  <c r="AT74" i="4"/>
  <c r="AU74" i="4"/>
  <c r="AV72" i="4"/>
  <c r="AT73" i="4"/>
  <c r="AU73" i="4"/>
  <c r="AU72" i="4"/>
  <c r="AT72" i="4"/>
  <c r="AU71" i="4"/>
  <c r="AV71" i="4"/>
  <c r="AT71" i="4"/>
  <c r="AU70" i="4"/>
  <c r="AV70" i="4"/>
  <c r="AT70" i="4"/>
  <c r="AU69" i="4"/>
  <c r="AV69" i="4"/>
  <c r="AT69" i="4"/>
  <c r="AV68" i="4"/>
  <c r="AT68" i="4"/>
  <c r="AU68" i="4"/>
  <c r="AV67" i="4"/>
  <c r="AT67" i="4"/>
  <c r="AU67" i="4"/>
  <c r="AV66" i="4"/>
  <c r="AT66" i="4"/>
  <c r="AU66" i="4"/>
  <c r="AT65" i="4"/>
  <c r="AU65" i="4"/>
  <c r="AV65" i="4"/>
  <c r="AT64" i="4"/>
  <c r="AU64" i="4"/>
  <c r="AV64" i="4"/>
  <c r="AT63" i="4"/>
  <c r="AV63" i="4"/>
  <c r="AT62" i="4"/>
  <c r="AU63" i="4"/>
  <c r="AV62" i="4"/>
  <c r="AT61" i="4"/>
  <c r="AU62" i="4"/>
  <c r="AV61" i="4"/>
  <c r="AT60" i="4"/>
  <c r="AU61" i="4"/>
  <c r="AU60" i="4"/>
  <c r="AV60" i="4"/>
  <c r="BD57" i="4"/>
  <c r="BD56" i="4"/>
  <c r="BC56" i="4"/>
  <c r="BE54" i="4"/>
  <c r="BD55" i="4"/>
  <c r="BC55" i="4"/>
  <c r="BE53" i="4"/>
  <c r="BD54" i="4"/>
  <c r="BC54" i="4"/>
  <c r="BE52" i="4"/>
  <c r="BD53" i="4"/>
  <c r="BC53" i="4"/>
  <c r="BE51" i="4"/>
  <c r="BD52" i="4"/>
  <c r="BC52" i="4"/>
  <c r="BC51" i="4"/>
  <c r="BE50" i="4"/>
  <c r="BD51" i="4"/>
  <c r="BD50" i="4"/>
  <c r="BC50" i="4"/>
  <c r="BE49" i="4"/>
  <c r="BD49" i="4"/>
  <c r="BC49" i="4"/>
  <c r="BE48" i="4"/>
  <c r="BD48" i="4"/>
  <c r="BC48" i="4"/>
  <c r="BE47" i="4"/>
  <c r="BD47" i="4"/>
  <c r="BC47" i="4"/>
  <c r="BC46" i="4"/>
  <c r="BE46" i="4"/>
  <c r="BD46" i="4"/>
  <c r="BC45" i="4"/>
  <c r="BE45" i="4"/>
  <c r="BD45" i="4"/>
  <c r="BC44" i="4"/>
  <c r="BE44" i="4"/>
  <c r="BD44" i="4"/>
  <c r="BD43" i="4"/>
  <c r="BC43" i="4"/>
  <c r="BE43" i="4"/>
  <c r="BD42" i="4"/>
  <c r="BC42" i="4"/>
  <c r="BE42" i="4"/>
  <c r="BD41" i="4"/>
  <c r="BC41" i="4"/>
  <c r="BC40" i="4"/>
  <c r="BE41" i="4"/>
  <c r="BE40" i="4"/>
  <c r="BD40" i="4"/>
  <c r="BD39" i="4"/>
  <c r="BC39" i="4"/>
  <c r="BE39" i="4"/>
  <c r="BA56" i="4"/>
  <c r="AZ56" i="4"/>
  <c r="BB53" i="4"/>
  <c r="BA55" i="4"/>
  <c r="AZ55" i="4"/>
  <c r="AZ54" i="4"/>
  <c r="BB52" i="4"/>
  <c r="BA54" i="4"/>
  <c r="AZ53" i="4"/>
  <c r="BB51" i="4"/>
  <c r="BA53" i="4"/>
  <c r="AZ52" i="4"/>
  <c r="BB50" i="4"/>
  <c r="BA52" i="4"/>
  <c r="BA51" i="4"/>
  <c r="AZ51" i="4"/>
  <c r="BB49" i="4"/>
  <c r="BA50" i="4"/>
  <c r="AZ50" i="4"/>
  <c r="BB48" i="4"/>
  <c r="BA49" i="4"/>
  <c r="AZ49" i="4"/>
  <c r="AZ48" i="4"/>
  <c r="BB47" i="4"/>
  <c r="BA48" i="4"/>
  <c r="AZ47" i="4"/>
  <c r="BB46" i="4"/>
  <c r="BA47" i="4"/>
  <c r="BA46" i="4"/>
  <c r="AZ46" i="4"/>
  <c r="BB45" i="4"/>
  <c r="BA45" i="4"/>
  <c r="AZ45" i="4"/>
  <c r="BB44" i="4"/>
  <c r="BA44" i="4"/>
  <c r="AZ44" i="4"/>
  <c r="BB43" i="4"/>
  <c r="BA43" i="4"/>
  <c r="AZ43" i="4"/>
  <c r="BB42" i="4"/>
  <c r="BA42" i="4"/>
  <c r="AZ42" i="4"/>
  <c r="AZ41" i="4"/>
  <c r="BB41" i="4"/>
  <c r="BA41" i="4"/>
  <c r="BB40" i="4"/>
  <c r="BA40" i="4"/>
  <c r="AZ40" i="4"/>
  <c r="BA39" i="4"/>
  <c r="AZ39" i="4"/>
  <c r="BB39" i="4"/>
  <c r="AW56" i="4"/>
  <c r="AX54" i="4"/>
  <c r="AW55" i="4"/>
  <c r="AX53" i="4"/>
  <c r="AY52" i="4"/>
  <c r="AW54" i="4"/>
  <c r="AX52" i="4"/>
  <c r="AY51" i="4"/>
  <c r="AW53" i="4"/>
  <c r="AX51" i="4"/>
  <c r="AY50" i="4"/>
  <c r="AW52" i="4"/>
  <c r="AY49" i="4"/>
  <c r="AW51" i="4"/>
  <c r="AX50" i="4"/>
  <c r="AY48" i="4"/>
  <c r="AW50" i="4"/>
  <c r="AX49" i="4"/>
  <c r="AW49" i="4"/>
  <c r="AX48" i="4"/>
  <c r="AY47" i="4"/>
  <c r="AW48" i="4"/>
  <c r="AX47" i="4"/>
  <c r="AY46" i="4"/>
  <c r="AW47" i="4"/>
  <c r="AY45" i="4"/>
  <c r="AW46" i="4"/>
  <c r="AX46" i="4"/>
  <c r="AY44" i="4"/>
  <c r="AW45" i="4"/>
  <c r="AX45" i="4"/>
  <c r="AY43" i="4"/>
  <c r="AW44" i="4"/>
  <c r="AX44" i="4"/>
  <c r="AY42" i="4"/>
  <c r="AW43" i="4"/>
  <c r="AX43" i="4"/>
  <c r="AW42" i="4"/>
  <c r="AX42" i="4"/>
  <c r="AY41" i="4"/>
  <c r="AW41" i="4"/>
  <c r="AX41" i="4"/>
  <c r="AY40" i="4"/>
  <c r="AW40" i="4"/>
  <c r="AX40" i="4"/>
  <c r="AY39" i="4"/>
  <c r="AW39" i="4"/>
  <c r="AX39" i="4"/>
  <c r="AT57" i="4"/>
  <c r="AU54" i="4"/>
  <c r="AV54" i="4"/>
  <c r="AT56" i="4"/>
  <c r="AV53" i="4"/>
  <c r="AT55" i="4"/>
  <c r="AU53" i="4"/>
  <c r="AV52" i="4"/>
  <c r="AT54" i="4"/>
  <c r="AU52" i="4"/>
  <c r="AV51" i="4"/>
  <c r="AT53" i="4"/>
  <c r="AU51" i="4"/>
  <c r="AV50" i="4"/>
  <c r="AT52" i="4"/>
  <c r="AU50" i="4"/>
  <c r="AT51" i="4"/>
  <c r="AU49" i="4"/>
  <c r="AV49" i="4"/>
  <c r="AT50" i="4"/>
  <c r="AV48" i="4"/>
  <c r="AT49" i="4"/>
  <c r="AU48" i="4"/>
  <c r="AV47" i="4"/>
  <c r="AT48" i="4"/>
  <c r="AU47" i="4"/>
  <c r="AV46" i="4"/>
  <c r="AT47" i="4"/>
  <c r="AU46" i="4"/>
  <c r="AT46" i="4"/>
  <c r="AU45" i="4"/>
  <c r="AV45" i="4"/>
  <c r="AT45" i="4"/>
  <c r="AU44" i="4"/>
  <c r="AV44" i="4"/>
  <c r="AV43" i="4"/>
  <c r="AT44" i="4"/>
  <c r="AU43" i="4"/>
  <c r="AT43" i="4"/>
  <c r="AV42" i="4"/>
  <c r="AT42" i="4"/>
  <c r="AU42" i="4"/>
  <c r="AU41" i="4"/>
  <c r="AV41" i="4"/>
  <c r="AT41" i="4"/>
  <c r="AU40" i="4"/>
  <c r="AT40" i="4"/>
  <c r="AV40" i="4"/>
  <c r="AU39" i="4"/>
  <c r="AT39" i="4"/>
  <c r="AV39" i="4"/>
  <c r="BC35" i="4"/>
  <c r="BE34" i="4"/>
  <c r="BD35" i="4"/>
  <c r="BC34" i="4"/>
  <c r="BE33" i="4"/>
  <c r="BD34" i="4"/>
  <c r="BD33" i="4"/>
  <c r="BC33" i="4"/>
  <c r="BE32" i="4"/>
  <c r="BD32" i="4"/>
  <c r="BC32" i="4"/>
  <c r="BE31" i="4"/>
  <c r="BD31" i="4"/>
  <c r="BC31" i="4"/>
  <c r="BE30" i="4"/>
  <c r="BC30" i="4"/>
  <c r="BD30" i="4"/>
  <c r="BE29" i="4"/>
  <c r="BD29" i="4"/>
  <c r="BC29" i="4"/>
  <c r="BE28" i="4"/>
  <c r="BD28" i="4"/>
  <c r="BC28" i="4"/>
  <c r="BE27" i="4"/>
  <c r="BD27" i="4"/>
  <c r="BC27" i="4"/>
  <c r="BE26" i="4"/>
  <c r="BD26" i="4"/>
  <c r="BC26" i="4"/>
  <c r="BE25" i="4"/>
  <c r="BD25" i="4"/>
  <c r="BC25" i="4"/>
  <c r="BE24" i="4"/>
  <c r="BC24" i="4"/>
  <c r="BD24" i="4"/>
  <c r="BE23" i="4"/>
  <c r="BC23" i="4"/>
  <c r="BD23" i="4"/>
  <c r="BE22" i="4"/>
  <c r="BC22" i="4"/>
  <c r="BD22" i="4"/>
  <c r="BE21" i="4"/>
  <c r="BC21" i="4"/>
  <c r="BD21" i="4"/>
  <c r="BE20" i="4"/>
  <c r="BD20" i="4"/>
  <c r="BC20" i="4"/>
  <c r="BE19" i="4"/>
  <c r="BD19" i="4"/>
  <c r="BC19" i="4"/>
  <c r="BA35" i="4"/>
  <c r="BB35" i="4"/>
  <c r="BA34" i="4"/>
  <c r="AZ35" i="4"/>
  <c r="AZ34" i="4"/>
  <c r="BB34" i="4"/>
  <c r="BA33" i="4"/>
  <c r="AZ33" i="4"/>
  <c r="BB33" i="4"/>
  <c r="BA32" i="4"/>
  <c r="BA31" i="4"/>
  <c r="AZ32" i="4"/>
  <c r="BB32" i="4"/>
  <c r="BB31" i="4"/>
  <c r="BA30" i="4"/>
  <c r="AZ31" i="4"/>
  <c r="BB30" i="4"/>
  <c r="BA29" i="4"/>
  <c r="AZ30" i="4"/>
  <c r="AZ29" i="4"/>
  <c r="BB29" i="4"/>
  <c r="BA28" i="4"/>
  <c r="AZ28" i="4"/>
  <c r="BB28" i="4"/>
  <c r="BA27" i="4"/>
  <c r="BA26" i="4"/>
  <c r="AZ27" i="4"/>
  <c r="BB27" i="4"/>
  <c r="BA25" i="4"/>
  <c r="AZ26" i="4"/>
  <c r="BB26" i="4"/>
  <c r="BB25" i="4"/>
  <c r="BA24" i="4"/>
  <c r="AZ25" i="4"/>
  <c r="BB24" i="4"/>
  <c r="BA23" i="4"/>
  <c r="AZ24" i="4"/>
  <c r="BB23" i="4"/>
  <c r="BA22" i="4"/>
  <c r="AZ23" i="4"/>
  <c r="BB22" i="4"/>
  <c r="BA21" i="4"/>
  <c r="AZ22" i="4"/>
  <c r="AZ21" i="4"/>
  <c r="BB21" i="4"/>
  <c r="BA20" i="4"/>
  <c r="AZ20" i="4"/>
  <c r="BB20" i="4"/>
  <c r="BA19" i="4"/>
  <c r="AZ19" i="4"/>
  <c r="BB19" i="4"/>
  <c r="AW36" i="4"/>
  <c r="AX35" i="4"/>
  <c r="AY36" i="4"/>
  <c r="AY35" i="4"/>
  <c r="AW35" i="4"/>
  <c r="AX34" i="4"/>
  <c r="AY34" i="4"/>
  <c r="AW34" i="4"/>
  <c r="AX33" i="4"/>
  <c r="AW33" i="4"/>
  <c r="AX32" i="4"/>
  <c r="AY33" i="4"/>
  <c r="AW32" i="4"/>
  <c r="AY32" i="4"/>
  <c r="AX31" i="4"/>
  <c r="AW31" i="4"/>
  <c r="AY31" i="4"/>
  <c r="AY30" i="4"/>
  <c r="AX30" i="4"/>
  <c r="AW30" i="4"/>
  <c r="AY29" i="4"/>
  <c r="AX29" i="4"/>
  <c r="AW29" i="4"/>
  <c r="AX28" i="4"/>
  <c r="AW28" i="4"/>
  <c r="AY28" i="4"/>
  <c r="AX27" i="4"/>
  <c r="AW27" i="4"/>
  <c r="AY27" i="4"/>
  <c r="AX26" i="4"/>
  <c r="AW26" i="4"/>
  <c r="AY26" i="4"/>
  <c r="AY25" i="4"/>
  <c r="AX25" i="4"/>
  <c r="AW25" i="4"/>
  <c r="AY24" i="4"/>
  <c r="AX24" i="4"/>
  <c r="AW24" i="4"/>
  <c r="AY23" i="4"/>
  <c r="AX23" i="4"/>
  <c r="AW23" i="4"/>
  <c r="AY22" i="4"/>
  <c r="AX22" i="4"/>
  <c r="AW22" i="4"/>
  <c r="AY21" i="4"/>
  <c r="AX21" i="4"/>
  <c r="AW21" i="4"/>
  <c r="AX20" i="4"/>
  <c r="AW20" i="4"/>
  <c r="AY20" i="4"/>
  <c r="AX19" i="4"/>
  <c r="AW19" i="4"/>
  <c r="AY19" i="4"/>
  <c r="AT35" i="4"/>
  <c r="AU34" i="4"/>
  <c r="AU33" i="4"/>
  <c r="AV35" i="4"/>
  <c r="AT34" i="4"/>
  <c r="AV34" i="4"/>
  <c r="AT33" i="4"/>
  <c r="AU32" i="4"/>
  <c r="AV33" i="4"/>
  <c r="AT32" i="4"/>
  <c r="AU31" i="4"/>
  <c r="AV32" i="4"/>
  <c r="AT31" i="4"/>
  <c r="X2" i="2" s="1"/>
  <c r="AU30" i="4"/>
  <c r="AV31" i="4"/>
  <c r="AT30" i="4"/>
  <c r="AU29" i="4"/>
  <c r="AV30" i="4"/>
  <c r="AT29" i="4"/>
  <c r="AV29" i="4"/>
  <c r="AU28" i="4"/>
  <c r="AT28" i="4"/>
  <c r="AV28" i="4"/>
  <c r="AU27" i="4"/>
  <c r="AT27" i="4"/>
  <c r="AU26" i="4"/>
  <c r="AV27" i="4"/>
  <c r="AT26" i="4"/>
  <c r="AU25" i="4"/>
  <c r="AV26" i="4"/>
  <c r="AV25" i="4"/>
  <c r="AT25" i="4"/>
  <c r="AU24" i="4"/>
  <c r="AT24" i="4"/>
  <c r="AU23" i="4"/>
  <c r="AV24" i="4"/>
  <c r="AT23" i="4"/>
  <c r="AU22" i="4"/>
  <c r="AV23" i="4"/>
  <c r="AT22" i="4"/>
  <c r="AU21" i="4"/>
  <c r="AV22" i="4"/>
  <c r="AT21" i="4"/>
  <c r="AV21" i="4"/>
  <c r="AU20" i="4"/>
  <c r="AT20" i="4"/>
  <c r="AV20" i="4"/>
  <c r="AU19" i="4"/>
  <c r="AT19" i="4"/>
  <c r="AV19" i="4"/>
  <c r="BC15" i="4"/>
  <c r="BE14" i="4"/>
  <c r="BD14" i="4"/>
  <c r="BC14" i="4"/>
  <c r="BE13" i="4"/>
  <c r="BD13" i="4"/>
  <c r="BC13" i="4"/>
  <c r="BE12" i="4"/>
  <c r="BD12" i="4"/>
  <c r="BC12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AG3" i="2" s="1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A16" i="4"/>
  <c r="AZ15" i="4"/>
  <c r="BB14" i="4"/>
  <c r="BA15" i="4"/>
  <c r="AZ14" i="4"/>
  <c r="BA14" i="4"/>
  <c r="BB13" i="4"/>
  <c r="AZ13" i="4"/>
  <c r="BA13" i="4"/>
  <c r="BB12" i="4"/>
  <c r="AZ12" i="4"/>
  <c r="BA12" i="4"/>
  <c r="AZ11" i="4"/>
  <c r="BB11" i="4"/>
  <c r="BA11" i="4"/>
  <c r="AZ10" i="4"/>
  <c r="BB10" i="4"/>
  <c r="BA10" i="4"/>
  <c r="AZ9" i="4"/>
  <c r="BB9" i="4"/>
  <c r="BA9" i="4"/>
  <c r="AZ8" i="4"/>
  <c r="BB8" i="4"/>
  <c r="BA8" i="4"/>
  <c r="AZ7" i="4"/>
  <c r="BB7" i="4"/>
  <c r="BA7" i="4"/>
  <c r="AZ6" i="4"/>
  <c r="BB6" i="4"/>
  <c r="BA6" i="4"/>
  <c r="AZ5" i="4"/>
  <c r="BB5" i="4"/>
  <c r="BA5" i="4"/>
  <c r="AZ4" i="4"/>
  <c r="BB4" i="4"/>
  <c r="BA4" i="4"/>
  <c r="AZ3" i="4"/>
  <c r="BB3" i="4"/>
  <c r="BA3" i="4"/>
  <c r="AE3" i="2" s="1"/>
  <c r="AZ2" i="4"/>
  <c r="AE2" i="2" s="1"/>
  <c r="BB2" i="4"/>
  <c r="AE4" i="2" s="1"/>
  <c r="BA2" i="4"/>
  <c r="AD3" i="2" s="1"/>
  <c r="AW15" i="4"/>
  <c r="AX14" i="4"/>
  <c r="AY14" i="4"/>
  <c r="AW14" i="4"/>
  <c r="AY13" i="4"/>
  <c r="AX13" i="4"/>
  <c r="AW13" i="4"/>
  <c r="AX12" i="4"/>
  <c r="AY12" i="4"/>
  <c r="AW12" i="4"/>
  <c r="AX11" i="4"/>
  <c r="AY11" i="4"/>
  <c r="AW11" i="4"/>
  <c r="AX10" i="4"/>
  <c r="AW10" i="4"/>
  <c r="AY10" i="4"/>
  <c r="AX9" i="4"/>
  <c r="AW9" i="4"/>
  <c r="AY9" i="4"/>
  <c r="AX8" i="4"/>
  <c r="AW8" i="4"/>
  <c r="AY8" i="4"/>
  <c r="AX7" i="4"/>
  <c r="AW7" i="4"/>
  <c r="AY7" i="4"/>
  <c r="AX6" i="4"/>
  <c r="AW6" i="4"/>
  <c r="AY6" i="4"/>
  <c r="AA4" i="2" s="1"/>
  <c r="AX5" i="4"/>
  <c r="AW5" i="4"/>
  <c r="AY5" i="4"/>
  <c r="AX4" i="4"/>
  <c r="AW4" i="4"/>
  <c r="AY4" i="4"/>
  <c r="AX3" i="4"/>
  <c r="AW3" i="4"/>
  <c r="AY3" i="4"/>
  <c r="AX2" i="4"/>
  <c r="AA3" i="2" s="1"/>
  <c r="AW2" i="4"/>
  <c r="AB2" i="2" s="1"/>
  <c r="AY2" i="4"/>
  <c r="AB4" i="2" s="1"/>
  <c r="AU15" i="4"/>
  <c r="AT15" i="4"/>
  <c r="AV13" i="4"/>
  <c r="AU14" i="4"/>
  <c r="AT14" i="4"/>
  <c r="AU13" i="4"/>
  <c r="AT13" i="4"/>
  <c r="AV12" i="4"/>
  <c r="AU12" i="4"/>
  <c r="AT12" i="4"/>
  <c r="AV11" i="4"/>
  <c r="AU11" i="4"/>
  <c r="AT11" i="4"/>
  <c r="AV10" i="4"/>
  <c r="AU10" i="4"/>
  <c r="AT10" i="4"/>
  <c r="AV9" i="4"/>
  <c r="X4" i="2" s="1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6" i="4"/>
  <c r="BJ5" i="4"/>
  <c r="BJ4" i="4"/>
  <c r="BJ3" i="4"/>
  <c r="BJ2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M3" i="4" s="1"/>
  <c r="BI9" i="4"/>
  <c r="BI8" i="4"/>
  <c r="BI7" i="4"/>
  <c r="BI6" i="4"/>
  <c r="BI5" i="4"/>
  <c r="BI4" i="4"/>
  <c r="BI3" i="4"/>
  <c r="BI2" i="4"/>
  <c r="BM2" i="4" s="1"/>
  <c r="AC353" i="4"/>
  <c r="AC349" i="4"/>
  <c r="AC342" i="4"/>
  <c r="AC337" i="4"/>
  <c r="AC325" i="4"/>
  <c r="AC242" i="4"/>
  <c r="AC218" i="4"/>
  <c r="AC198" i="4"/>
  <c r="AC181" i="4"/>
  <c r="AC176" i="4"/>
  <c r="AC172" i="4"/>
  <c r="AC138" i="4"/>
  <c r="AC118" i="4"/>
  <c r="AC106" i="4"/>
  <c r="AC101" i="4"/>
  <c r="AC55" i="4"/>
  <c r="AC34" i="4"/>
  <c r="AC30" i="4"/>
  <c r="AC20" i="4"/>
  <c r="AC16" i="4"/>
  <c r="AC8" i="4"/>
  <c r="Q3591" i="4"/>
  <c r="Q3590" i="4"/>
  <c r="Q3589" i="4"/>
  <c r="Q3588" i="4"/>
  <c r="Q3587" i="4"/>
  <c r="Q3586" i="4"/>
  <c r="Q3585" i="4"/>
  <c r="Q3584" i="4"/>
  <c r="Q3583" i="4"/>
  <c r="Q3582" i="4"/>
  <c r="Q3581" i="4"/>
  <c r="Q3580" i="4"/>
  <c r="Q3579" i="4"/>
  <c r="Q3578" i="4"/>
  <c r="Q3577" i="4"/>
  <c r="Q3576" i="4"/>
  <c r="Q3575" i="4"/>
  <c r="Q3574" i="4"/>
  <c r="Q3573" i="4"/>
  <c r="Q3572" i="4"/>
  <c r="Q3571" i="4"/>
  <c r="Q3570" i="4"/>
  <c r="Q3569" i="4"/>
  <c r="Q3568" i="4"/>
  <c r="Q3567" i="4"/>
  <c r="Q3566" i="4"/>
  <c r="Q3565" i="4"/>
  <c r="Q3564" i="4"/>
  <c r="Q3563" i="4"/>
  <c r="Q3562" i="4"/>
  <c r="Q3561" i="4"/>
  <c r="Q3560" i="4"/>
  <c r="Q3559" i="4"/>
  <c r="Q3558" i="4"/>
  <c r="Q3557" i="4"/>
  <c r="Q3556" i="4"/>
  <c r="Q3555" i="4"/>
  <c r="Q3554" i="4"/>
  <c r="Q3553" i="4"/>
  <c r="Q3552" i="4"/>
  <c r="Q3551" i="4"/>
  <c r="Q3550" i="4"/>
  <c r="Q3549" i="4"/>
  <c r="Q3548" i="4"/>
  <c r="Q3547" i="4"/>
  <c r="Q3546" i="4"/>
  <c r="Q3545" i="4"/>
  <c r="Q3544" i="4"/>
  <c r="Q3543" i="4"/>
  <c r="Q3542" i="4"/>
  <c r="Q3541" i="4"/>
  <c r="Q3540" i="4"/>
  <c r="Q3539" i="4"/>
  <c r="Q3538" i="4"/>
  <c r="Q3537" i="4"/>
  <c r="Q3536" i="4"/>
  <c r="Q3535" i="4"/>
  <c r="Q3534" i="4"/>
  <c r="Q3533" i="4"/>
  <c r="Q3532" i="4"/>
  <c r="Q3531" i="4"/>
  <c r="Q3530" i="4"/>
  <c r="Q3529" i="4"/>
  <c r="Q3528" i="4"/>
  <c r="Q3527" i="4"/>
  <c r="Q3526" i="4"/>
  <c r="Q3525" i="4"/>
  <c r="Q3524" i="4"/>
  <c r="Q3523" i="4"/>
  <c r="Q3522" i="4"/>
  <c r="Q3521" i="4"/>
  <c r="Q3520" i="4"/>
  <c r="Q3519" i="4"/>
  <c r="Q3518" i="4"/>
  <c r="Q3517" i="4"/>
  <c r="Q3516" i="4"/>
  <c r="Q3515" i="4"/>
  <c r="Q3514" i="4"/>
  <c r="Q3513" i="4"/>
  <c r="Q3512" i="4"/>
  <c r="Q3511" i="4"/>
  <c r="Q3510" i="4"/>
  <c r="Q3509" i="4"/>
  <c r="Q3508" i="4"/>
  <c r="Q3507" i="4"/>
  <c r="Q3506" i="4"/>
  <c r="Q3505" i="4"/>
  <c r="Q3504" i="4"/>
  <c r="Q3503" i="4"/>
  <c r="Q3502" i="4"/>
  <c r="Q3501" i="4"/>
  <c r="Q3500" i="4"/>
  <c r="Q3499" i="4"/>
  <c r="Q3498" i="4"/>
  <c r="Q3497" i="4"/>
  <c r="Q3496" i="4"/>
  <c r="Q3495" i="4"/>
  <c r="Q3494" i="4"/>
  <c r="Q3493" i="4"/>
  <c r="Q3492" i="4"/>
  <c r="Q3491" i="4"/>
  <c r="Q3490" i="4"/>
  <c r="Q3489" i="4"/>
  <c r="Q3488" i="4"/>
  <c r="Q3487" i="4"/>
  <c r="Q3486" i="4"/>
  <c r="Q3485" i="4"/>
  <c r="Q3484" i="4"/>
  <c r="Q3483" i="4"/>
  <c r="Q3482" i="4"/>
  <c r="Q3481" i="4"/>
  <c r="Q3480" i="4"/>
  <c r="Q3479" i="4"/>
  <c r="Q3478" i="4"/>
  <c r="Q3477" i="4"/>
  <c r="Q3476" i="4"/>
  <c r="Q3475" i="4"/>
  <c r="Q3474" i="4"/>
  <c r="Q3473" i="4"/>
  <c r="Q3472" i="4"/>
  <c r="Q3471" i="4"/>
  <c r="Q3470" i="4"/>
  <c r="Q3469" i="4"/>
  <c r="Q3468" i="4"/>
  <c r="Q3467" i="4"/>
  <c r="Q3466" i="4"/>
  <c r="Q3465" i="4"/>
  <c r="Q3464" i="4"/>
  <c r="Q3463" i="4"/>
  <c r="Q3462" i="4"/>
  <c r="Q3461" i="4"/>
  <c r="Q3460" i="4"/>
  <c r="Q3459" i="4"/>
  <c r="Q3458" i="4"/>
  <c r="Q3457" i="4"/>
  <c r="Q3456" i="4"/>
  <c r="Q3455" i="4"/>
  <c r="Q3454" i="4"/>
  <c r="Q3453" i="4"/>
  <c r="Q3452" i="4"/>
  <c r="Q3451" i="4"/>
  <c r="Q3450" i="4"/>
  <c r="Q3449" i="4"/>
  <c r="Q3448" i="4"/>
  <c r="Q3447" i="4"/>
  <c r="Q3446" i="4"/>
  <c r="Q3445" i="4"/>
  <c r="Q3444" i="4"/>
  <c r="Q3443" i="4"/>
  <c r="Q3442" i="4"/>
  <c r="Q3441" i="4"/>
  <c r="Q3440" i="4"/>
  <c r="Q3439" i="4"/>
  <c r="Q3438" i="4"/>
  <c r="Q3437" i="4"/>
  <c r="Q3436" i="4"/>
  <c r="Q3435" i="4"/>
  <c r="Q3434" i="4"/>
  <c r="Q3433" i="4"/>
  <c r="Q3432" i="4"/>
  <c r="Q3431" i="4"/>
  <c r="Q3430" i="4"/>
  <c r="Q3429" i="4"/>
  <c r="Q3428" i="4"/>
  <c r="Q3427" i="4"/>
  <c r="Q3426" i="4"/>
  <c r="Q3425" i="4"/>
  <c r="Q3424" i="4"/>
  <c r="Q3423" i="4"/>
  <c r="Q3422" i="4"/>
  <c r="Q3421" i="4"/>
  <c r="Q3420" i="4"/>
  <c r="Q3419" i="4"/>
  <c r="Q3418" i="4"/>
  <c r="Q3417" i="4"/>
  <c r="Q3416" i="4"/>
  <c r="Q3415" i="4"/>
  <c r="Q3414" i="4"/>
  <c r="Q3413" i="4"/>
  <c r="Q3412" i="4"/>
  <c r="Q3411" i="4"/>
  <c r="Q3410" i="4"/>
  <c r="Q3409" i="4"/>
  <c r="Q3408" i="4"/>
  <c r="Q3407" i="4"/>
  <c r="Q3406" i="4"/>
  <c r="Q3405" i="4"/>
  <c r="Q3404" i="4"/>
  <c r="Q3403" i="4"/>
  <c r="Q3402" i="4"/>
  <c r="Q3401" i="4"/>
  <c r="Q3400" i="4"/>
  <c r="Q3399" i="4"/>
  <c r="Q3398" i="4"/>
  <c r="Q3397" i="4"/>
  <c r="Q3396" i="4"/>
  <c r="Q3395" i="4"/>
  <c r="Q3394" i="4"/>
  <c r="Q3393" i="4"/>
  <c r="Q3392" i="4"/>
  <c r="Q3391" i="4"/>
  <c r="Q3390" i="4"/>
  <c r="Q3389" i="4"/>
  <c r="Q3388" i="4"/>
  <c r="Q3387" i="4"/>
  <c r="Q3386" i="4"/>
  <c r="Q3385" i="4"/>
  <c r="Q3384" i="4"/>
  <c r="Q3383" i="4"/>
  <c r="Q3382" i="4"/>
  <c r="Q3381" i="4"/>
  <c r="Q3380" i="4"/>
  <c r="Q3379" i="4"/>
  <c r="Q3378" i="4"/>
  <c r="Q3377" i="4"/>
  <c r="Q3376" i="4"/>
  <c r="Q3375" i="4"/>
  <c r="Q3374" i="4"/>
  <c r="Q3373" i="4"/>
  <c r="Q3372" i="4"/>
  <c r="Q3371" i="4"/>
  <c r="Q3370" i="4"/>
  <c r="Q3369" i="4"/>
  <c r="Q3368" i="4"/>
  <c r="Q3367" i="4"/>
  <c r="Q3366" i="4"/>
  <c r="Q3365" i="4"/>
  <c r="Q3364" i="4"/>
  <c r="Q3363" i="4"/>
  <c r="Q3362" i="4"/>
  <c r="Q3361" i="4"/>
  <c r="Q3360" i="4"/>
  <c r="Q3359" i="4"/>
  <c r="Q3358" i="4"/>
  <c r="Q3357" i="4"/>
  <c r="Q3356" i="4"/>
  <c r="Q3355" i="4"/>
  <c r="Q3354" i="4"/>
  <c r="Q3353" i="4"/>
  <c r="Q3352" i="4"/>
  <c r="Q3351" i="4"/>
  <c r="Q3350" i="4"/>
  <c r="Q3349" i="4"/>
  <c r="Q3348" i="4"/>
  <c r="Q3347" i="4"/>
  <c r="Q3346" i="4"/>
  <c r="Q3345" i="4"/>
  <c r="Q3344" i="4"/>
  <c r="Q3343" i="4"/>
  <c r="Q3342" i="4"/>
  <c r="Q3341" i="4"/>
  <c r="Q3340" i="4"/>
  <c r="Q3339" i="4"/>
  <c r="Q3338" i="4"/>
  <c r="Q3337" i="4"/>
  <c r="Q3336" i="4"/>
  <c r="Q3335" i="4"/>
  <c r="Q3334" i="4"/>
  <c r="Q3333" i="4"/>
  <c r="Q3332" i="4"/>
  <c r="Q3331" i="4"/>
  <c r="Q3330" i="4"/>
  <c r="Q3329" i="4"/>
  <c r="Q3328" i="4"/>
  <c r="Q3327" i="4"/>
  <c r="Q3326" i="4"/>
  <c r="Q3325" i="4"/>
  <c r="Q3324" i="4"/>
  <c r="Q3323" i="4"/>
  <c r="Q3322" i="4"/>
  <c r="Q3321" i="4"/>
  <c r="Q3320" i="4"/>
  <c r="Q3319" i="4"/>
  <c r="Q3318" i="4"/>
  <c r="Q3317" i="4"/>
  <c r="Q3316" i="4"/>
  <c r="Q3315" i="4"/>
  <c r="Q3314" i="4"/>
  <c r="Q3313" i="4"/>
  <c r="Q3312" i="4"/>
  <c r="Q3311" i="4"/>
  <c r="Q3310" i="4"/>
  <c r="Q3309" i="4"/>
  <c r="Q3308" i="4"/>
  <c r="Q3307" i="4"/>
  <c r="Q3306" i="4"/>
  <c r="Q3305" i="4"/>
  <c r="Q3304" i="4"/>
  <c r="Q3303" i="4"/>
  <c r="Q3302" i="4"/>
  <c r="Q3301" i="4"/>
  <c r="Q3300" i="4"/>
  <c r="Q3299" i="4"/>
  <c r="Q3298" i="4"/>
  <c r="Q3297" i="4"/>
  <c r="Q3296" i="4"/>
  <c r="Q3295" i="4"/>
  <c r="Q3294" i="4"/>
  <c r="Q3293" i="4"/>
  <c r="Q3292" i="4"/>
  <c r="Q3291" i="4"/>
  <c r="Q3290" i="4"/>
  <c r="Q3289" i="4"/>
  <c r="Q3288" i="4"/>
  <c r="Q3287" i="4"/>
  <c r="Q3286" i="4"/>
  <c r="Q3285" i="4"/>
  <c r="Q3284" i="4"/>
  <c r="Q3283" i="4"/>
  <c r="Q3282" i="4"/>
  <c r="Q3281" i="4"/>
  <c r="Q3280" i="4"/>
  <c r="Q3279" i="4"/>
  <c r="Q3278" i="4"/>
  <c r="Q3277" i="4"/>
  <c r="Q3276" i="4"/>
  <c r="Q3275" i="4"/>
  <c r="Q3274" i="4"/>
  <c r="Q3273" i="4"/>
  <c r="Q3272" i="4"/>
  <c r="Q3271" i="4"/>
  <c r="Q3270" i="4"/>
  <c r="Q3269" i="4"/>
  <c r="Q3268" i="4"/>
  <c r="Q3267" i="4"/>
  <c r="Q3266" i="4"/>
  <c r="Q3265" i="4"/>
  <c r="Q3264" i="4"/>
  <c r="Q3263" i="4"/>
  <c r="Q3262" i="4"/>
  <c r="Q3261" i="4"/>
  <c r="Q3260" i="4"/>
  <c r="Q3259" i="4"/>
  <c r="Q3258" i="4"/>
  <c r="Q3257" i="4"/>
  <c r="Q3256" i="4"/>
  <c r="Q3255" i="4"/>
  <c r="Q3254" i="4"/>
  <c r="Q3253" i="4"/>
  <c r="Q3252" i="4"/>
  <c r="Q3251" i="4"/>
  <c r="Q3250" i="4"/>
  <c r="Q3249" i="4"/>
  <c r="Q3248" i="4"/>
  <c r="Q3247" i="4"/>
  <c r="Q3246" i="4"/>
  <c r="Q3245" i="4"/>
  <c r="Q3244" i="4"/>
  <c r="Q3243" i="4"/>
  <c r="Q3242" i="4"/>
  <c r="Q3241" i="4"/>
  <c r="Q3240" i="4"/>
  <c r="Q3239" i="4"/>
  <c r="Q3238" i="4"/>
  <c r="Q3237" i="4"/>
  <c r="Q3236" i="4"/>
  <c r="Q3235" i="4"/>
  <c r="Q3234" i="4"/>
  <c r="Q3233" i="4"/>
  <c r="Q3232" i="4"/>
  <c r="Q3231" i="4"/>
  <c r="Q3230" i="4"/>
  <c r="Q3229" i="4"/>
  <c r="Q3228" i="4"/>
  <c r="Q3227" i="4"/>
  <c r="Q3226" i="4"/>
  <c r="Q3225" i="4"/>
  <c r="Q3224" i="4"/>
  <c r="Q3223" i="4"/>
  <c r="Q3222" i="4"/>
  <c r="Q3221" i="4"/>
  <c r="Q3220" i="4"/>
  <c r="Q3219" i="4"/>
  <c r="Q3218" i="4"/>
  <c r="Q3217" i="4"/>
  <c r="Q3216" i="4"/>
  <c r="Q3215" i="4"/>
  <c r="Q3214" i="4"/>
  <c r="Q3213" i="4"/>
  <c r="Q3212" i="4"/>
  <c r="Q3211" i="4"/>
  <c r="Q3210" i="4"/>
  <c r="Q3209" i="4"/>
  <c r="Q3208" i="4"/>
  <c r="Q3207" i="4"/>
  <c r="Q3206" i="4"/>
  <c r="Q3205" i="4"/>
  <c r="Q3204" i="4"/>
  <c r="Q3203" i="4"/>
  <c r="Q3202" i="4"/>
  <c r="Q3201" i="4"/>
  <c r="Q3200" i="4"/>
  <c r="Q3199" i="4"/>
  <c r="Q3198" i="4"/>
  <c r="Q3197" i="4"/>
  <c r="Q3196" i="4"/>
  <c r="Q3195" i="4"/>
  <c r="Q3194" i="4"/>
  <c r="Q3193" i="4"/>
  <c r="Q3192" i="4"/>
  <c r="Q3191" i="4"/>
  <c r="Q3190" i="4"/>
  <c r="Q3189" i="4"/>
  <c r="Q3188" i="4"/>
  <c r="Q3187" i="4"/>
  <c r="Q3186" i="4"/>
  <c r="Q3185" i="4"/>
  <c r="Q3184" i="4"/>
  <c r="Q3183" i="4"/>
  <c r="Q3182" i="4"/>
  <c r="Q3181" i="4"/>
  <c r="Q3180" i="4"/>
  <c r="Q3179" i="4"/>
  <c r="Q3178" i="4"/>
  <c r="Q3177" i="4"/>
  <c r="Q3176" i="4"/>
  <c r="Q3175" i="4"/>
  <c r="Q3174" i="4"/>
  <c r="Q3173" i="4"/>
  <c r="Q3172" i="4"/>
  <c r="Q3171" i="4"/>
  <c r="Q3170" i="4"/>
  <c r="Q3169" i="4"/>
  <c r="Q3168" i="4"/>
  <c r="Q3167" i="4"/>
  <c r="Q3166" i="4"/>
  <c r="Q3165" i="4"/>
  <c r="Q3164" i="4"/>
  <c r="Q3163" i="4"/>
  <c r="Q3162" i="4"/>
  <c r="Q3161" i="4"/>
  <c r="Q3160" i="4"/>
  <c r="Q3159" i="4"/>
  <c r="Q3158" i="4"/>
  <c r="Q3157" i="4"/>
  <c r="Q3156" i="4"/>
  <c r="Q3155" i="4"/>
  <c r="Q3154" i="4"/>
  <c r="Q3153" i="4"/>
  <c r="Q3152" i="4"/>
  <c r="Q3151" i="4"/>
  <c r="Q3150" i="4"/>
  <c r="Q3149" i="4"/>
  <c r="Q3148" i="4"/>
  <c r="Q3147" i="4"/>
  <c r="Q3146" i="4"/>
  <c r="Q3145" i="4"/>
  <c r="Q3144" i="4"/>
  <c r="Q3143" i="4"/>
  <c r="Q3142" i="4"/>
  <c r="Q3141" i="4"/>
  <c r="Q3140" i="4"/>
  <c r="Q3139" i="4"/>
  <c r="Q3138" i="4"/>
  <c r="Q3137" i="4"/>
  <c r="Q3136" i="4"/>
  <c r="Q3135" i="4"/>
  <c r="Q3134" i="4"/>
  <c r="Q3133" i="4"/>
  <c r="Q3132" i="4"/>
  <c r="Q3131" i="4"/>
  <c r="Q3130" i="4"/>
  <c r="Q3129" i="4"/>
  <c r="Q3128" i="4"/>
  <c r="Q3127" i="4"/>
  <c r="Q3126" i="4"/>
  <c r="Q3125" i="4"/>
  <c r="Q3124" i="4"/>
  <c r="Q3123" i="4"/>
  <c r="Q3122" i="4"/>
  <c r="Q3121" i="4"/>
  <c r="Q3120" i="4"/>
  <c r="Q3119" i="4"/>
  <c r="Q3118" i="4"/>
  <c r="Q3117" i="4"/>
  <c r="Q3116" i="4"/>
  <c r="Q3115" i="4"/>
  <c r="Q3114" i="4"/>
  <c r="Q3113" i="4"/>
  <c r="Q3112" i="4"/>
  <c r="Q3111" i="4"/>
  <c r="Q3110" i="4"/>
  <c r="Q3109" i="4"/>
  <c r="Q3108" i="4"/>
  <c r="Q3107" i="4"/>
  <c r="Q3106" i="4"/>
  <c r="Q3105" i="4"/>
  <c r="Q3104" i="4"/>
  <c r="Q3103" i="4"/>
  <c r="Q3102" i="4"/>
  <c r="Q3101" i="4"/>
  <c r="Q3100" i="4"/>
  <c r="Q3099" i="4"/>
  <c r="Q3098" i="4"/>
  <c r="Q3097" i="4"/>
  <c r="Q3096" i="4"/>
  <c r="Q3095" i="4"/>
  <c r="Q3094" i="4"/>
  <c r="Q3093" i="4"/>
  <c r="Q3092" i="4"/>
  <c r="Q3091" i="4"/>
  <c r="Q3090" i="4"/>
  <c r="Q3089" i="4"/>
  <c r="Q3088" i="4"/>
  <c r="Q3087" i="4"/>
  <c r="Q3086" i="4"/>
  <c r="Q3085" i="4"/>
  <c r="Q3084" i="4"/>
  <c r="Q3083" i="4"/>
  <c r="Q3082" i="4"/>
  <c r="Q3081" i="4"/>
  <c r="Q3080" i="4"/>
  <c r="Q3079" i="4"/>
  <c r="Q3078" i="4"/>
  <c r="Q3077" i="4"/>
  <c r="Q3076" i="4"/>
  <c r="Q3075" i="4"/>
  <c r="Q3074" i="4"/>
  <c r="Q3073" i="4"/>
  <c r="Q3072" i="4"/>
  <c r="Q3071" i="4"/>
  <c r="Q3070" i="4"/>
  <c r="Q3069" i="4"/>
  <c r="Q3068" i="4"/>
  <c r="Q3067" i="4"/>
  <c r="Q3066" i="4"/>
  <c r="Q3065" i="4"/>
  <c r="Q3064" i="4"/>
  <c r="Q3063" i="4"/>
  <c r="Q3062" i="4"/>
  <c r="Q3061" i="4"/>
  <c r="Q3060" i="4"/>
  <c r="Q3059" i="4"/>
  <c r="Q3058" i="4"/>
  <c r="Q3057" i="4"/>
  <c r="Q3056" i="4"/>
  <c r="Q3055" i="4"/>
  <c r="Q3054" i="4"/>
  <c r="Q3053" i="4"/>
  <c r="Q3052" i="4"/>
  <c r="Q3051" i="4"/>
  <c r="Q3050" i="4"/>
  <c r="Q3049" i="4"/>
  <c r="Q3048" i="4"/>
  <c r="Q3047" i="4"/>
  <c r="Q3046" i="4"/>
  <c r="Q3045" i="4"/>
  <c r="Q3044" i="4"/>
  <c r="Q3043" i="4"/>
  <c r="Q3042" i="4"/>
  <c r="Q3041" i="4"/>
  <c r="Q3040" i="4"/>
  <c r="Q3039" i="4"/>
  <c r="Q3038" i="4"/>
  <c r="Q3037" i="4"/>
  <c r="Q3036" i="4"/>
  <c r="Q3035" i="4"/>
  <c r="Q3034" i="4"/>
  <c r="Q3033" i="4"/>
  <c r="Q3032" i="4"/>
  <c r="Q3031" i="4"/>
  <c r="Q3030" i="4"/>
  <c r="Q3029" i="4"/>
  <c r="Q3028" i="4"/>
  <c r="Q3027" i="4"/>
  <c r="Q3026" i="4"/>
  <c r="Q3025" i="4"/>
  <c r="Q3024" i="4"/>
  <c r="Q3023" i="4"/>
  <c r="Q3022" i="4"/>
  <c r="Q3021" i="4"/>
  <c r="Q3020" i="4"/>
  <c r="Q3019" i="4"/>
  <c r="Q3018" i="4"/>
  <c r="Q3017" i="4"/>
  <c r="Q3016" i="4"/>
  <c r="Q3015" i="4"/>
  <c r="Q3014" i="4"/>
  <c r="Q3013" i="4"/>
  <c r="Q3012" i="4"/>
  <c r="Q3011" i="4"/>
  <c r="Q3010" i="4"/>
  <c r="Q3009" i="4"/>
  <c r="Q3008" i="4"/>
  <c r="Q3007" i="4"/>
  <c r="Q3006" i="4"/>
  <c r="Q3005" i="4"/>
  <c r="Q3004" i="4"/>
  <c r="Q3003" i="4"/>
  <c r="Q3002" i="4"/>
  <c r="Q3001" i="4"/>
  <c r="Q3000" i="4"/>
  <c r="Q2999" i="4"/>
  <c r="Q2998" i="4"/>
  <c r="Q2997" i="4"/>
  <c r="Q2996" i="4"/>
  <c r="Q2995" i="4"/>
  <c r="Q2994" i="4"/>
  <c r="Q2993" i="4"/>
  <c r="Q2992" i="4"/>
  <c r="Q2991" i="4"/>
  <c r="Q2990" i="4"/>
  <c r="Q2989" i="4"/>
  <c r="Q2988" i="4"/>
  <c r="Q2987" i="4"/>
  <c r="Q2986" i="4"/>
  <c r="Q2985" i="4"/>
  <c r="Q2984" i="4"/>
  <c r="Q2983" i="4"/>
  <c r="Q2982" i="4"/>
  <c r="Q2981" i="4"/>
  <c r="Q2980" i="4"/>
  <c r="Q2979" i="4"/>
  <c r="Q2978" i="4"/>
  <c r="Q2977" i="4"/>
  <c r="Q2976" i="4"/>
  <c r="Q2975" i="4"/>
  <c r="Q2974" i="4"/>
  <c r="Q2973" i="4"/>
  <c r="Q2972" i="4"/>
  <c r="Q2971" i="4"/>
  <c r="Q2970" i="4"/>
  <c r="Q2969" i="4"/>
  <c r="Q2968" i="4"/>
  <c r="Q2967" i="4"/>
  <c r="Q2966" i="4"/>
  <c r="Q2965" i="4"/>
  <c r="Q2964" i="4"/>
  <c r="Q2963" i="4"/>
  <c r="Q2962" i="4"/>
  <c r="Q2961" i="4"/>
  <c r="Q2960" i="4"/>
  <c r="Q2959" i="4"/>
  <c r="Q2958" i="4"/>
  <c r="Q2957" i="4"/>
  <c r="Q2956" i="4"/>
  <c r="Q2955" i="4"/>
  <c r="Q2954" i="4"/>
  <c r="Q2953" i="4"/>
  <c r="Q2952" i="4"/>
  <c r="Q2951" i="4"/>
  <c r="Q2950" i="4"/>
  <c r="Q2949" i="4"/>
  <c r="Q2948" i="4"/>
  <c r="Q2947" i="4"/>
  <c r="Q2946" i="4"/>
  <c r="Q2945" i="4"/>
  <c r="Q2944" i="4"/>
  <c r="Q2943" i="4"/>
  <c r="Q2942" i="4"/>
  <c r="Q2941" i="4"/>
  <c r="Q2940" i="4"/>
  <c r="Q2939" i="4"/>
  <c r="Q2938" i="4"/>
  <c r="Q2937" i="4"/>
  <c r="Q2936" i="4"/>
  <c r="Q2935" i="4"/>
  <c r="Q2934" i="4"/>
  <c r="Q2933" i="4"/>
  <c r="Q2932" i="4"/>
  <c r="Q2931" i="4"/>
  <c r="Q2930" i="4"/>
  <c r="Q2929" i="4"/>
  <c r="Q2928" i="4"/>
  <c r="Q2927" i="4"/>
  <c r="Q2926" i="4"/>
  <c r="Q2925" i="4"/>
  <c r="Q2924" i="4"/>
  <c r="Q2923" i="4"/>
  <c r="Q2922" i="4"/>
  <c r="Q2921" i="4"/>
  <c r="Q2920" i="4"/>
  <c r="Q2919" i="4"/>
  <c r="Q2918" i="4"/>
  <c r="Q2917" i="4"/>
  <c r="Q2916" i="4"/>
  <c r="Q2915" i="4"/>
  <c r="Q2914" i="4"/>
  <c r="Q2913" i="4"/>
  <c r="Q2912" i="4"/>
  <c r="Q2911" i="4"/>
  <c r="Q2910" i="4"/>
  <c r="Q2909" i="4"/>
  <c r="Q2908" i="4"/>
  <c r="Q2907" i="4"/>
  <c r="Q2906" i="4"/>
  <c r="Q2905" i="4"/>
  <c r="Q2904" i="4"/>
  <c r="Q2903" i="4"/>
  <c r="Q2902" i="4"/>
  <c r="Q2901" i="4"/>
  <c r="Q2900" i="4"/>
  <c r="Q2899" i="4"/>
  <c r="Q2898" i="4"/>
  <c r="Q2897" i="4"/>
  <c r="Q2896" i="4"/>
  <c r="Q2895" i="4"/>
  <c r="Q2894" i="4"/>
  <c r="Q2893" i="4"/>
  <c r="Q2892" i="4"/>
  <c r="Q2891" i="4"/>
  <c r="Q2890" i="4"/>
  <c r="Q2889" i="4"/>
  <c r="Q2888" i="4"/>
  <c r="Q2887" i="4"/>
  <c r="Q2886" i="4"/>
  <c r="Q2885" i="4"/>
  <c r="Q2884" i="4"/>
  <c r="Q2883" i="4"/>
  <c r="Q2882" i="4"/>
  <c r="Q2881" i="4"/>
  <c r="Q2880" i="4"/>
  <c r="Q2879" i="4"/>
  <c r="Q2878" i="4"/>
  <c r="Q2877" i="4"/>
  <c r="Q2876" i="4"/>
  <c r="Q2875" i="4"/>
  <c r="Q2874" i="4"/>
  <c r="Q2873" i="4"/>
  <c r="Q2872" i="4"/>
  <c r="Q2871" i="4"/>
  <c r="Q2870" i="4"/>
  <c r="Q2869" i="4"/>
  <c r="Q2868" i="4"/>
  <c r="Q2867" i="4"/>
  <c r="Q2866" i="4"/>
  <c r="Q2865" i="4"/>
  <c r="Q2864" i="4"/>
  <c r="Q2863" i="4"/>
  <c r="Q2862" i="4"/>
  <c r="Q2861" i="4"/>
  <c r="Q2860" i="4"/>
  <c r="Q2859" i="4"/>
  <c r="Q2858" i="4"/>
  <c r="Q2857" i="4"/>
  <c r="Q2856" i="4"/>
  <c r="Q2855" i="4"/>
  <c r="Q2854" i="4"/>
  <c r="Q2853" i="4"/>
  <c r="Q2852" i="4"/>
  <c r="Q2851" i="4"/>
  <c r="Q2850" i="4"/>
  <c r="Q2849" i="4"/>
  <c r="Q2848" i="4"/>
  <c r="Q2847" i="4"/>
  <c r="Q2846" i="4"/>
  <c r="Q2845" i="4"/>
  <c r="Q2844" i="4"/>
  <c r="Q2843" i="4"/>
  <c r="Q2842" i="4"/>
  <c r="Q2841" i="4"/>
  <c r="Q2840" i="4"/>
  <c r="Q2839" i="4"/>
  <c r="Q2838" i="4"/>
  <c r="Q2837" i="4"/>
  <c r="Q2836" i="4"/>
  <c r="Q2835" i="4"/>
  <c r="Q2834" i="4"/>
  <c r="Q2833" i="4"/>
  <c r="Q2832" i="4"/>
  <c r="Q2831" i="4"/>
  <c r="Q2830" i="4"/>
  <c r="Q2829" i="4"/>
  <c r="Q2828" i="4"/>
  <c r="Q2827" i="4"/>
  <c r="Q2826" i="4"/>
  <c r="Q2825" i="4"/>
  <c r="Q2824" i="4"/>
  <c r="Q2823" i="4"/>
  <c r="Q2822" i="4"/>
  <c r="Q2821" i="4"/>
  <c r="Q2820" i="4"/>
  <c r="Q2819" i="4"/>
  <c r="Q2818" i="4"/>
  <c r="Q2817" i="4"/>
  <c r="Q2816" i="4"/>
  <c r="Q2815" i="4"/>
  <c r="Q2814" i="4"/>
  <c r="Q2813" i="4"/>
  <c r="Q2812" i="4"/>
  <c r="Q2811" i="4"/>
  <c r="Q2810" i="4"/>
  <c r="Q2809" i="4"/>
  <c r="Q2808" i="4"/>
  <c r="Q2807" i="4"/>
  <c r="Q2806" i="4"/>
  <c r="Q2805" i="4"/>
  <c r="Q2804" i="4"/>
  <c r="Q2803" i="4"/>
  <c r="Q2802" i="4"/>
  <c r="Q2801" i="4"/>
  <c r="Q2800" i="4"/>
  <c r="Q2799" i="4"/>
  <c r="Q2798" i="4"/>
  <c r="Q2797" i="4"/>
  <c r="Q2796" i="4"/>
  <c r="Q2795" i="4"/>
  <c r="Q2794" i="4"/>
  <c r="Q2793" i="4"/>
  <c r="Q2792" i="4"/>
  <c r="Q2791" i="4"/>
  <c r="Q2790" i="4"/>
  <c r="Q2789" i="4"/>
  <c r="Q2788" i="4"/>
  <c r="Q2787" i="4"/>
  <c r="Q2786" i="4"/>
  <c r="Q2785" i="4"/>
  <c r="Q2784" i="4"/>
  <c r="Q2783" i="4"/>
  <c r="Q2782" i="4"/>
  <c r="Q2781" i="4"/>
  <c r="Q2780" i="4"/>
  <c r="Q2779" i="4"/>
  <c r="Q2778" i="4"/>
  <c r="Q2777" i="4"/>
  <c r="Q2776" i="4"/>
  <c r="Q2775" i="4"/>
  <c r="Q2774" i="4"/>
  <c r="Q2773" i="4"/>
  <c r="Q2772" i="4"/>
  <c r="Q2771" i="4"/>
  <c r="Q2770" i="4"/>
  <c r="Q2769" i="4"/>
  <c r="Q2768" i="4"/>
  <c r="Q2767" i="4"/>
  <c r="Q2766" i="4"/>
  <c r="Q2765" i="4"/>
  <c r="Q2764" i="4"/>
  <c r="Q2763" i="4"/>
  <c r="Q2762" i="4"/>
  <c r="Q2761" i="4"/>
  <c r="Q2760" i="4"/>
  <c r="Q2759" i="4"/>
  <c r="Q2758" i="4"/>
  <c r="Q2757" i="4"/>
  <c r="Q2756" i="4"/>
  <c r="Q2755" i="4"/>
  <c r="Q2754" i="4"/>
  <c r="Q2753" i="4"/>
  <c r="Q2752" i="4"/>
  <c r="Q2751" i="4"/>
  <c r="Q2750" i="4"/>
  <c r="Q2749" i="4"/>
  <c r="Q2748" i="4"/>
  <c r="Q2747" i="4"/>
  <c r="Q2746" i="4"/>
  <c r="Q2745" i="4"/>
  <c r="Q2744" i="4"/>
  <c r="Q2743" i="4"/>
  <c r="Q2742" i="4"/>
  <c r="Q2741" i="4"/>
  <c r="Q2740" i="4"/>
  <c r="Q2739" i="4"/>
  <c r="Q2738" i="4"/>
  <c r="Q2737" i="4"/>
  <c r="Q2736" i="4"/>
  <c r="Q2735" i="4"/>
  <c r="Q2734" i="4"/>
  <c r="Q2733" i="4"/>
  <c r="Q2732" i="4"/>
  <c r="Q2731" i="4"/>
  <c r="Q2730" i="4"/>
  <c r="Q2729" i="4"/>
  <c r="Q2728" i="4"/>
  <c r="Q2727" i="4"/>
  <c r="Q2726" i="4"/>
  <c r="Q2725" i="4"/>
  <c r="Q2724" i="4"/>
  <c r="Q2723" i="4"/>
  <c r="Q2722" i="4"/>
  <c r="Q2721" i="4"/>
  <c r="Q2720" i="4"/>
  <c r="Q2719" i="4"/>
  <c r="Q2718" i="4"/>
  <c r="Q2717" i="4"/>
  <c r="Q2716" i="4"/>
  <c r="Q2715" i="4"/>
  <c r="Q2714" i="4"/>
  <c r="Q2713" i="4"/>
  <c r="Q2712" i="4"/>
  <c r="Q2711" i="4"/>
  <c r="Q2710" i="4"/>
  <c r="Q2709" i="4"/>
  <c r="Q2708" i="4"/>
  <c r="Q2707" i="4"/>
  <c r="Q2706" i="4"/>
  <c r="Q2705" i="4"/>
  <c r="Q2704" i="4"/>
  <c r="Q2703" i="4"/>
  <c r="Q2702" i="4"/>
  <c r="Q2701" i="4"/>
  <c r="Q2700" i="4"/>
  <c r="Q2699" i="4"/>
  <c r="Q2698" i="4"/>
  <c r="Q2697" i="4"/>
  <c r="Q2696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3" i="4"/>
  <c r="AJ7" i="4"/>
  <c r="AK4" i="4" s="1"/>
  <c r="AJ6" i="4"/>
  <c r="AK6" i="4" s="1"/>
  <c r="AJ5" i="4"/>
  <c r="AK5" i="4" s="1"/>
  <c r="AJ4" i="4"/>
  <c r="AJ3" i="4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9" i="3"/>
  <c r="DZ89" i="3"/>
  <c r="DY89" i="3"/>
  <c r="EA88" i="3"/>
  <c r="DZ88" i="3"/>
  <c r="DY88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4" i="3"/>
  <c r="DZ14" i="3"/>
  <c r="DY14" i="3"/>
  <c r="EA13" i="3"/>
  <c r="DZ13" i="3"/>
  <c r="DY13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9" i="3"/>
  <c r="DW89" i="3"/>
  <c r="DV89" i="3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11" i="3"/>
  <c r="DW11" i="3"/>
  <c r="DV11" i="3"/>
  <c r="DX10" i="3"/>
  <c r="DW10" i="3"/>
  <c r="DV10" i="3"/>
  <c r="DX9" i="3"/>
  <c r="DW9" i="3"/>
  <c r="CS3" i="2" s="1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CR3" i="2" s="1"/>
  <c r="DV3" i="3"/>
  <c r="DX2" i="3"/>
  <c r="CS4" i="2" s="1"/>
  <c r="DW2" i="3"/>
  <c r="DV2" i="3"/>
  <c r="CS2" i="2" s="1"/>
  <c r="DU98" i="3"/>
  <c r="DT98" i="3"/>
  <c r="DS98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9" i="3"/>
  <c r="DT89" i="3"/>
  <c r="DS89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P3" i="2" s="1"/>
  <c r="DS2" i="3"/>
  <c r="CP2" i="2" s="1"/>
  <c r="DR98" i="3"/>
  <c r="DQ98" i="3"/>
  <c r="DP98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9" i="3"/>
  <c r="DQ89" i="3"/>
  <c r="DP89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CL2" i="2" s="1"/>
  <c r="DR3" i="3"/>
  <c r="DQ3" i="3"/>
  <c r="DP3" i="3"/>
  <c r="DR2" i="3"/>
  <c r="CL4" i="2" s="1"/>
  <c r="DQ2" i="3"/>
  <c r="CM3" i="2" s="1"/>
  <c r="DP2" i="3"/>
  <c r="CM2" i="2" s="1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9" i="3"/>
  <c r="DM89" i="3"/>
  <c r="DL89" i="3"/>
  <c r="DN88" i="3"/>
  <c r="DM88" i="3"/>
  <c r="DL88" i="3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3" i="3"/>
  <c r="DM13" i="3"/>
  <c r="DL13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CI4" i="2" s="1"/>
  <c r="DM5" i="3"/>
  <c r="DL5" i="3"/>
  <c r="CI2" i="2" s="1"/>
  <c r="DN4" i="3"/>
  <c r="DM4" i="3"/>
  <c r="DL4" i="3"/>
  <c r="DN3" i="3"/>
  <c r="DM3" i="3"/>
  <c r="DL3" i="3"/>
  <c r="DN2" i="3"/>
  <c r="CH4" i="2" s="1"/>
  <c r="DM2" i="3"/>
  <c r="CI3" i="2" s="1"/>
  <c r="DL2" i="3"/>
  <c r="CH2" i="2" s="1"/>
  <c r="DK96" i="3"/>
  <c r="DJ96" i="3"/>
  <c r="DI96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9" i="3"/>
  <c r="DJ89" i="3"/>
  <c r="DI89" i="3"/>
  <c r="DK88" i="3"/>
  <c r="DJ88" i="3"/>
  <c r="DI88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6" i="3"/>
  <c r="DJ76" i="3"/>
  <c r="DI76" i="3"/>
  <c r="DK75" i="3"/>
  <c r="DJ75" i="3"/>
  <c r="DI75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CF4" i="2" s="1"/>
  <c r="DJ6" i="3"/>
  <c r="DI6" i="3"/>
  <c r="DK5" i="3"/>
  <c r="DJ5" i="3"/>
  <c r="DI5" i="3"/>
  <c r="DK4" i="3"/>
  <c r="DJ4" i="3"/>
  <c r="DI4" i="3"/>
  <c r="DK3" i="3"/>
  <c r="DJ3" i="3"/>
  <c r="DI3" i="3"/>
  <c r="DK2" i="3"/>
  <c r="CE4" i="2" s="1"/>
  <c r="DJ2" i="3"/>
  <c r="CF3" i="2" s="1"/>
  <c r="DI2" i="3"/>
  <c r="CF2" i="2" s="1"/>
  <c r="DH97" i="3"/>
  <c r="DG97" i="3"/>
  <c r="DF97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9" i="3"/>
  <c r="DG89" i="3"/>
  <c r="DF89" i="3"/>
  <c r="DH88" i="3"/>
  <c r="DG88" i="3"/>
  <c r="DF88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5" i="3"/>
  <c r="DG15" i="3"/>
  <c r="DF15" i="3"/>
  <c r="DH14" i="3"/>
  <c r="DG14" i="3"/>
  <c r="DF14" i="3"/>
  <c r="DH13" i="3"/>
  <c r="DG13" i="3"/>
  <c r="DF13" i="3"/>
  <c r="CC2" i="2" s="1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CC4" i="2" s="1"/>
  <c r="DG7" i="3"/>
  <c r="DF7" i="3"/>
  <c r="DH6" i="3"/>
  <c r="DG6" i="3"/>
  <c r="DF6" i="3"/>
  <c r="DH5" i="3"/>
  <c r="DG5" i="3"/>
  <c r="DF5" i="3"/>
  <c r="DH4" i="3"/>
  <c r="DG4" i="3"/>
  <c r="DF4" i="3"/>
  <c r="DH3" i="3"/>
  <c r="CB4" i="2" s="1"/>
  <c r="DG3" i="3"/>
  <c r="DF3" i="3"/>
  <c r="DH2" i="3"/>
  <c r="DG2" i="3"/>
  <c r="CC3" i="2" s="1"/>
  <c r="DF2" i="3"/>
  <c r="CB2" i="2" s="1"/>
  <c r="DE98" i="3"/>
  <c r="DD98" i="3"/>
  <c r="DC98" i="3"/>
  <c r="DE97" i="3"/>
  <c r="DD97" i="3"/>
  <c r="DC97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9" i="3"/>
  <c r="DD89" i="3"/>
  <c r="DC89" i="3"/>
  <c r="DE88" i="3"/>
  <c r="DD88" i="3"/>
  <c r="DC88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BY3" i="2" s="1"/>
  <c r="DC6" i="3"/>
  <c r="DE5" i="3"/>
  <c r="DD5" i="3"/>
  <c r="DC5" i="3"/>
  <c r="BZ2" i="2" s="1"/>
  <c r="DE4" i="3"/>
  <c r="BZ4" i="2" s="1"/>
  <c r="DD4" i="3"/>
  <c r="DC4" i="3"/>
  <c r="BY2" i="2" s="1"/>
  <c r="DE3" i="3"/>
  <c r="DD3" i="3"/>
  <c r="DC3" i="3"/>
  <c r="DE2" i="3"/>
  <c r="DD2" i="3"/>
  <c r="BZ3" i="2" s="1"/>
  <c r="DC2" i="3"/>
  <c r="BH11" i="2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9" i="3"/>
  <c r="AY89" i="3"/>
  <c r="BD88" i="3"/>
  <c r="AY88" i="3"/>
  <c r="BD87" i="3"/>
  <c r="AY87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7" i="3"/>
  <c r="AY67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3" i="3"/>
  <c r="AY13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I11" i="2" s="1"/>
  <c r="AY2" i="3"/>
  <c r="BH10" i="2" s="1"/>
  <c r="BC96" i="3"/>
  <c r="AX96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9" i="3"/>
  <c r="AX89" i="3"/>
  <c r="BC88" i="3"/>
  <c r="AX88" i="3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6" i="3"/>
  <c r="AX76" i="3"/>
  <c r="BC75" i="3"/>
  <c r="AX75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5" i="3"/>
  <c r="AX15" i="3"/>
  <c r="BC14" i="3"/>
  <c r="AX14" i="3"/>
  <c r="BC13" i="3"/>
  <c r="AX13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BE11" i="2" s="1"/>
  <c r="AX4" i="3"/>
  <c r="BC3" i="3"/>
  <c r="BF11" i="2" s="1"/>
  <c r="AX3" i="3"/>
  <c r="BC2" i="3"/>
  <c r="AX2" i="3"/>
  <c r="BE10" i="2" s="1"/>
  <c r="BB97" i="3"/>
  <c r="AW97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9" i="3"/>
  <c r="AW89" i="3"/>
  <c r="BB88" i="3"/>
  <c r="AW88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80" i="3"/>
  <c r="AW80" i="3"/>
  <c r="BB77" i="3"/>
  <c r="AW77" i="3"/>
  <c r="BB76" i="3"/>
  <c r="AW76" i="3"/>
  <c r="BB75" i="3"/>
  <c r="AW75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5" i="3"/>
  <c r="AW15" i="3"/>
  <c r="BB14" i="3"/>
  <c r="AW14" i="3"/>
  <c r="BB13" i="3"/>
  <c r="AW13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BB11" i="2" s="1"/>
  <c r="AW3" i="3"/>
  <c r="BB2" i="3"/>
  <c r="BC11" i="2" s="1"/>
  <c r="AW2" i="3"/>
  <c r="BB10" i="2" s="1"/>
  <c r="BA98" i="3"/>
  <c r="AV98" i="3"/>
  <c r="BA97" i="3"/>
  <c r="AV97" i="3"/>
  <c r="BA96" i="3"/>
  <c r="AV96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9" i="3"/>
  <c r="AV89" i="3"/>
  <c r="BA88" i="3"/>
  <c r="AV88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7" i="3"/>
  <c r="AV77" i="3"/>
  <c r="BA76" i="3"/>
  <c r="AV76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5" i="3"/>
  <c r="AV15" i="3"/>
  <c r="BA14" i="3"/>
  <c r="AV14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Z11" i="2" s="1"/>
  <c r="AV3" i="3"/>
  <c r="AY10" i="2" s="1"/>
  <c r="BA2" i="3"/>
  <c r="AY11" i="2" s="1"/>
  <c r="AV2" i="3"/>
  <c r="AZ10" i="2" s="1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3" i="3"/>
  <c r="AM12" i="3"/>
  <c r="AM11" i="3"/>
  <c r="AM10" i="3"/>
  <c r="BI8" i="2" s="1"/>
  <c r="AM9" i="3"/>
  <c r="AM8" i="3"/>
  <c r="AM7" i="3"/>
  <c r="AM6" i="3"/>
  <c r="AM5" i="3"/>
  <c r="AM4" i="3"/>
  <c r="AM3" i="3"/>
  <c r="AM2" i="3"/>
  <c r="BH8" i="2" s="1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BE8" i="2" s="1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Y8" i="2" s="1"/>
  <c r="BC6" i="2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3" i="3"/>
  <c r="X12" i="3"/>
  <c r="X11" i="3"/>
  <c r="X10" i="3"/>
  <c r="X9" i="3"/>
  <c r="X8" i="3"/>
  <c r="X7" i="3"/>
  <c r="X6" i="3"/>
  <c r="X5" i="3"/>
  <c r="X4" i="3"/>
  <c r="X3" i="3"/>
  <c r="X2" i="3"/>
  <c r="BI6" i="2" s="1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AG2" i="3" s="1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5" i="3"/>
  <c r="V14" i="3"/>
  <c r="V13" i="3"/>
  <c r="V12" i="3"/>
  <c r="V11" i="3"/>
  <c r="AF2" i="3" s="1"/>
  <c r="V10" i="3"/>
  <c r="V9" i="3"/>
  <c r="V8" i="3"/>
  <c r="V7" i="3"/>
  <c r="V6" i="3"/>
  <c r="V5" i="3"/>
  <c r="V4" i="3"/>
  <c r="V3" i="3"/>
  <c r="V2" i="3"/>
  <c r="BB6" i="2" s="1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AE2" i="3" s="1"/>
  <c r="U2" i="3"/>
  <c r="AT6" i="3" s="1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4" i="3"/>
  <c r="S13" i="3"/>
  <c r="S12" i="3"/>
  <c r="S11" i="3"/>
  <c r="S10" i="3"/>
  <c r="S9" i="3"/>
  <c r="S8" i="3"/>
  <c r="S7" i="3"/>
  <c r="S6" i="3"/>
  <c r="BH5" i="2" s="1"/>
  <c r="S5" i="3"/>
  <c r="S4" i="3"/>
  <c r="S3" i="3"/>
  <c r="S2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BE5" i="2" s="1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BB5" i="2" s="1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Y5" i="2" s="1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3" i="3"/>
  <c r="N12" i="3"/>
  <c r="N11" i="3"/>
  <c r="N10" i="3"/>
  <c r="N9" i="3"/>
  <c r="N8" i="3"/>
  <c r="N7" i="3"/>
  <c r="N6" i="3"/>
  <c r="N5" i="3"/>
  <c r="N4" i="3"/>
  <c r="N3" i="3"/>
  <c r="N2" i="3"/>
  <c r="BH4" i="2" s="1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BE4" i="2" s="1"/>
  <c r="M2" i="3"/>
  <c r="BF4" i="2" s="1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BB4" i="2" s="1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5" i="3"/>
  <c r="K14" i="3"/>
  <c r="K13" i="3"/>
  <c r="K12" i="3"/>
  <c r="K11" i="3"/>
  <c r="K10" i="3"/>
  <c r="K9" i="3"/>
  <c r="K8" i="3"/>
  <c r="K7" i="3"/>
  <c r="K6" i="3"/>
  <c r="K5" i="3"/>
  <c r="AZ4" i="2" s="1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F98" i="3"/>
  <c r="Z98" i="3"/>
  <c r="AO98" i="3" s="1"/>
  <c r="BP97" i="3"/>
  <c r="BO97" i="3"/>
  <c r="BL97" i="3"/>
  <c r="BG97" i="3"/>
  <c r="BF97" i="3"/>
  <c r="AA97" i="3"/>
  <c r="AP97" i="3" s="1"/>
  <c r="Z97" i="3"/>
  <c r="AO97" i="3" s="1"/>
  <c r="BP96" i="3"/>
  <c r="BO96" i="3"/>
  <c r="BM96" i="3"/>
  <c r="BL96" i="3"/>
  <c r="BG96" i="3"/>
  <c r="BF96" i="3"/>
  <c r="AC96" i="3"/>
  <c r="AR96" i="3" s="1"/>
  <c r="AB96" i="3"/>
  <c r="AQ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F78" i="3"/>
  <c r="BP77" i="3"/>
  <c r="BL77" i="3"/>
  <c r="BF77" i="3"/>
  <c r="AA77" i="3"/>
  <c r="AP77" i="3" s="1"/>
  <c r="Z77" i="3"/>
  <c r="AO77" i="3" s="1"/>
  <c r="BP76" i="3"/>
  <c r="BL76" i="3"/>
  <c r="BF76" i="3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B75" i="3"/>
  <c r="AQ75" i="3" s="1"/>
  <c r="AA75" i="3"/>
  <c r="AP75" i="3" s="1"/>
  <c r="Z75" i="3"/>
  <c r="AO75" i="3" s="1"/>
  <c r="BP74" i="3"/>
  <c r="BO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F56" i="3"/>
  <c r="Z56" i="3"/>
  <c r="AO56" i="3" s="1"/>
  <c r="BF55" i="3"/>
  <c r="AA55" i="3"/>
  <c r="AP55" i="3" s="1"/>
  <c r="Z55" i="3"/>
  <c r="AO55" i="3" s="1"/>
  <c r="BP54" i="3"/>
  <c r="BL54" i="3"/>
  <c r="BF54" i="3"/>
  <c r="AA54" i="3"/>
  <c r="AP54" i="3" s="1"/>
  <c r="Z54" i="3"/>
  <c r="AO54" i="3" s="1"/>
  <c r="BP53" i="3"/>
  <c r="BO53" i="3"/>
  <c r="BM53" i="3"/>
  <c r="BL53" i="3"/>
  <c r="BG53" i="3"/>
  <c r="BF53" i="3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G38" i="3"/>
  <c r="BF38" i="3"/>
  <c r="AC38" i="3"/>
  <c r="AR38" i="3" s="1"/>
  <c r="AB38" i="3"/>
  <c r="AQ38" i="3" s="1"/>
  <c r="AA38" i="3"/>
  <c r="AP38" i="3" s="1"/>
  <c r="Z38" i="3"/>
  <c r="AO38" i="3" s="1"/>
  <c r="BO35" i="3"/>
  <c r="BM35" i="3"/>
  <c r="BF35" i="3"/>
  <c r="AA35" i="3"/>
  <c r="AP35" i="3" s="1"/>
  <c r="BP34" i="3"/>
  <c r="BO34" i="3"/>
  <c r="BM34" i="3"/>
  <c r="BL34" i="3"/>
  <c r="BG34" i="3"/>
  <c r="BF34" i="3"/>
  <c r="AC34" i="3"/>
  <c r="AR34" i="3" s="1"/>
  <c r="AA34" i="3"/>
  <c r="AP34" i="3" s="1"/>
  <c r="Z34" i="3"/>
  <c r="AO34" i="3" s="1"/>
  <c r="BP33" i="3"/>
  <c r="BO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6" i="3"/>
  <c r="BF16" i="3"/>
  <c r="BP15" i="3"/>
  <c r="BL15" i="3"/>
  <c r="BF15" i="3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BP2" i="2" s="1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BI7" i="2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Q9" i="2" s="1"/>
  <c r="BL2" i="3"/>
  <c r="BP8" i="2" s="1"/>
  <c r="BG2" i="3"/>
  <c r="BP3" i="2" s="1"/>
  <c r="BF2" i="3"/>
  <c r="AC2" i="3"/>
  <c r="AR2" i="3" s="1"/>
  <c r="AB2" i="3"/>
  <c r="AQ2" i="3" s="1"/>
  <c r="AA2" i="3"/>
  <c r="BB7" i="2" s="1"/>
  <c r="Z2" i="3"/>
  <c r="AO2" i="3" s="1"/>
  <c r="BQ3" i="2" l="1"/>
  <c r="AZ5" i="2"/>
  <c r="BH6" i="2"/>
  <c r="BY4" i="2"/>
  <c r="CL3" i="2"/>
  <c r="AR3" i="3"/>
  <c r="AB3" i="2"/>
  <c r="AR3" i="2"/>
  <c r="BC4" i="2"/>
  <c r="BF6" i="2"/>
  <c r="BQ2" i="2"/>
  <c r="BE6" i="2"/>
  <c r="CO3" i="2"/>
  <c r="AU3" i="2"/>
  <c r="CE2" i="2"/>
  <c r="AY6" i="2"/>
  <c r="CU3" i="2"/>
  <c r="AO4" i="2"/>
  <c r="AP2" i="3"/>
  <c r="BM2" i="2" s="1"/>
  <c r="AA2" i="2"/>
  <c r="AR2" i="2"/>
  <c r="AR4" i="2"/>
  <c r="BH7" i="2"/>
  <c r="BP9" i="2"/>
  <c r="CM4" i="2"/>
  <c r="AF2" i="4"/>
  <c r="AD2" i="2"/>
  <c r="AD4" i="2"/>
  <c r="BF7" i="2"/>
  <c r="BQ8" i="2"/>
  <c r="BI5" i="2"/>
  <c r="AH2" i="3"/>
  <c r="BF8" i="2"/>
  <c r="BI10" i="2"/>
  <c r="CB3" i="2"/>
  <c r="CO2" i="2"/>
  <c r="CO4" i="2"/>
  <c r="AU2" i="2"/>
  <c r="AU4" i="2"/>
  <c r="BE7" i="2"/>
  <c r="AG2" i="2"/>
  <c r="AG4" i="2"/>
  <c r="AZ6" i="2"/>
  <c r="BC7" i="2"/>
  <c r="BQ15" i="2"/>
  <c r="BF5" i="2"/>
  <c r="BC8" i="2"/>
  <c r="BF10" i="2"/>
  <c r="CE3" i="2"/>
  <c r="CR2" i="2"/>
  <c r="CR4" i="2"/>
  <c r="AT4" i="3"/>
  <c r="AT2" i="3" s="1"/>
  <c r="AL3" i="2"/>
  <c r="BQ12" i="2"/>
  <c r="BI4" i="2"/>
  <c r="X3" i="2"/>
  <c r="AZ7" i="2"/>
  <c r="BQ14" i="2"/>
  <c r="BC5" i="2"/>
  <c r="AZ8" i="2"/>
  <c r="BC10" i="2"/>
  <c r="CH3" i="2"/>
  <c r="CU2" i="2"/>
  <c r="CU4" i="2"/>
  <c r="AO3" i="2"/>
  <c r="BQ11" i="2"/>
  <c r="AY7" i="2"/>
  <c r="BL2" i="2" l="1"/>
</calcChain>
</file>

<file path=xl/sharedStrings.xml><?xml version="1.0" encoding="utf-8"?>
<sst xmlns="http://schemas.openxmlformats.org/spreadsheetml/2006/main" count="8022" uniqueCount="325">
  <si>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</si>
  <si>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</si>
  <si>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</si>
  <si>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</si>
  <si>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</si>
  <si>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</si>
  <si>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</si>
  <si>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</si>
  <si>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</si>
  <si>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</si>
  <si>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</si>
  <si>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</si>
  <si>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</si>
  <si>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</si>
  <si>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</si>
  <si>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</si>
  <si>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</si>
  <si>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</si>
  <si>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</si>
  <si>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</si>
  <si>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</si>
  <si>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</si>
  <si>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</si>
  <si>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</si>
  <si>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</si>
  <si>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</si>
  <si>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</si>
  <si>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</si>
  <si>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</si>
  <si>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</si>
  <si>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</si>
  <si>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</si>
  <si>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</si>
  <si>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</si>
  <si>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</si>
  <si>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</si>
  <si>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</si>
  <si>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</si>
  <si>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</si>
  <si>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</si>
  <si>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</si>
  <si>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</si>
  <si>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</si>
  <si>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</si>
  <si>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</si>
  <si>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</si>
  <si>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</si>
  <si>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</si>
  <si>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</si>
  <si>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</si>
  <si>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</si>
  <si>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</si>
  <si>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</si>
  <si>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</si>
  <si>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</si>
  <si>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</si>
  <si>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</si>
  <si>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</si>
  <si>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</si>
  <si>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</si>
  <si>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</si>
  <si>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</si>
  <si>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</si>
  <si>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</si>
  <si>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</si>
  <si>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</si>
  <si>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</si>
  <si>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</si>
  <si>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</si>
  <si>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</si>
  <si>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</si>
  <si>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</si>
  <si>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</si>
  <si>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</si>
  <si>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</si>
  <si>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</si>
  <si>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</si>
  <si>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</si>
  <si>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</si>
  <si>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</si>
  <si>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</si>
  <si>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</si>
  <si>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</si>
  <si>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</si>
  <si>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</si>
  <si>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</si>
  <si>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</si>
  <si>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</si>
  <si>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</si>
  <si>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</si>
  <si>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</si>
  <si>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</si>
  <si>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</si>
  <si>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</si>
  <si>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</si>
  <si>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</si>
  <si>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</si>
  <si>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</si>
  <si>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</si>
  <si>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</si>
  <si>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</si>
  <si>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</si>
  <si>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</si>
  <si>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</si>
  <si>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</si>
  <si>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</si>
  <si>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</si>
  <si>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</si>
  <si>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</si>
  <si>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</si>
  <si>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</si>
  <si>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</si>
  <si>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</si>
  <si>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</si>
  <si>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</si>
  <si>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</si>
  <si>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</si>
  <si>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</si>
  <si>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</si>
  <si>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</si>
  <si>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</si>
  <si>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</si>
  <si>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</si>
  <si>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</si>
  <si>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</si>
  <si>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</si>
  <si>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</si>
  <si>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</si>
  <si>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</si>
  <si>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</si>
  <si>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</si>
  <si>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</si>
  <si>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</si>
  <si>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</si>
  <si>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</si>
  <si>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</si>
  <si>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</si>
  <si>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</si>
  <si>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</si>
  <si>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</si>
  <si>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</si>
  <si>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</si>
  <si>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</si>
  <si>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</si>
  <si>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</si>
  <si>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</si>
  <si>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</si>
  <si>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</si>
  <si>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</si>
  <si>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</si>
  <si>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</si>
  <si>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</si>
  <si>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</si>
  <si>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</si>
  <si>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</si>
  <si>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</si>
  <si>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</si>
  <si>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</si>
  <si>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</si>
  <si>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</si>
  <si>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</si>
  <si>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</si>
  <si>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</si>
  <si>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</si>
  <si>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</si>
  <si>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</si>
  <si>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</si>
  <si>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</si>
  <si>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</si>
  <si>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</si>
  <si>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</si>
  <si>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</si>
  <si>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</si>
  <si>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</si>
  <si>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</si>
  <si>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</si>
  <si>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</si>
  <si>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</si>
  <si>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</si>
  <si>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</si>
  <si>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</si>
  <si>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</si>
  <si>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</si>
  <si>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</si>
  <si>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</si>
  <si>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</si>
  <si>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</si>
  <si>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</si>
  <si>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</si>
  <si>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</si>
  <si>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</si>
  <si>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</si>
  <si>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</si>
  <si>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</si>
  <si>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</si>
  <si>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</si>
  <si>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</si>
  <si>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</si>
  <si>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</si>
  <si>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</si>
  <si>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</si>
  <si>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</si>
  <si>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</si>
  <si>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</si>
  <si>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</si>
  <si>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</si>
  <si>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</si>
  <si>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</si>
  <si>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</si>
  <si>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</si>
  <si>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</si>
  <si>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</si>
  <si>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</si>
  <si>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</si>
  <si>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</si>
  <si>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</si>
  <si>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</si>
  <si>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</si>
  <si>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</si>
  <si>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</si>
  <si>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</si>
  <si>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</si>
  <si>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</si>
  <si>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</si>
  <si>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</si>
  <si>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</si>
  <si>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</si>
  <si>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</si>
  <si>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</si>
  <si>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</si>
  <si>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</si>
  <si>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</si>
  <si>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</si>
  <si>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</si>
  <si>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</si>
  <si>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</si>
  <si>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</si>
  <si>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</si>
  <si>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</si>
  <si>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</si>
  <si>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</si>
  <si>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</si>
  <si>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</si>
  <si>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</si>
  <si>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</si>
  <si>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</si>
  <si>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</si>
  <si>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</si>
  <si>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</si>
  <si>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</si>
  <si>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</si>
  <si>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</si>
  <si>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</si>
  <si>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</si>
  <si>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</si>
  <si>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</si>
  <si>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</si>
  <si>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</si>
  <si>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</si>
  <si>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</si>
  <si>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</si>
  <si>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1321</t>
  </si>
  <si>
    <t>3214</t>
  </si>
  <si>
    <t>2314</t>
  </si>
  <si>
    <t>3142</t>
  </si>
  <si>
    <t>1423</t>
  </si>
  <si>
    <t>4231</t>
  </si>
  <si>
    <t>2132</t>
  </si>
  <si>
    <t>2312</t>
  </si>
  <si>
    <t>3124</t>
  </si>
  <si>
    <t>1241</t>
  </si>
  <si>
    <t>2413</t>
  </si>
  <si>
    <t>4132</t>
  </si>
  <si>
    <t>1421</t>
  </si>
  <si>
    <t>4213</t>
  </si>
  <si>
    <t>1324</t>
  </si>
  <si>
    <t>3241</t>
  </si>
  <si>
    <t>2142</t>
  </si>
  <si>
    <t>Aa</t>
  </si>
  <si>
    <t>Other</t>
  </si>
  <si>
    <t>Cb</t>
  </si>
  <si>
    <t>Ab</t>
  </si>
  <si>
    <t>Rb</t>
  </si>
  <si>
    <t>Ra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</si>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</sst>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Graph!$D$5:$D$504</c:f>
              <c:numCache>
                <c:formatCode>General</c:formatCode>
                <c:ptCount val="500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6-410F-A6E6-CBDEDB06EA0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Graph!$B$5:$B$504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6-410F-A6E6-CBDEDB06EA0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Graph!$C$5:$C$504</c:f>
              <c:numCache>
                <c:formatCode>General</c:formatCode>
                <c:ptCount val="500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6-410F-A6E6-CBDEDB06EA0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Graph!$E$5:$E$504</c:f>
              <c:numCache>
                <c:formatCode>General</c:formatCode>
                <c:ptCount val="500"/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6-410F-A6E6-CBDEDB06EA0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Graph!$G$5:$G$504</c:f>
              <c:numCache>
                <c:formatCode>General</c:formatCode>
                <c:ptCount val="500"/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6-410F-A6E6-CBDEDB06EA0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Graph!$A$4:$A$505</c:f>
              <c:numCache>
                <c:formatCode>General</c:formatCode>
                <c:ptCount val="50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</c:numCache>
            </c:numRef>
          </c:xVal>
          <c:yVal>
            <c:numRef>
              <c:f>Graph!$H$5:$H$504</c:f>
              <c:numCache>
                <c:formatCode>General</c:formatCode>
                <c:ptCount val="500"/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6-410F-A6E6-CBDEDB06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41359"/>
        <c:axId val="1456849039"/>
      </c:scatterChart>
      <c:valAx>
        <c:axId val="1456841359"/>
        <c:scaling>
          <c:orientation val="minMax"/>
          <c:max val="50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456849039"/>
        <c:crosses val="autoZero"/>
        <c:crossBetween val="midCat"/>
      </c:valAx>
      <c:valAx>
        <c:axId val="1456849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684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Graph!$D$508:$D$1221</c:f>
              <c:numCache>
                <c:formatCode>General</c:formatCode>
                <c:ptCount val="714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0-4F1A-8D20-28121590511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Graph!$B$508:$B$1221</c:f>
              <c:numCache>
                <c:formatCode>General</c:formatCode>
                <c:ptCount val="714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0-4F1A-8D20-28121590511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Graph!$C$508:$C$1221</c:f>
              <c:numCache>
                <c:formatCode>General</c:formatCode>
                <c:ptCount val="7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0-4F1A-8D20-28121590511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Graph!$E$508:$E$1221</c:f>
              <c:numCache>
                <c:formatCode>General</c:formatCode>
                <c:ptCount val="714"/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0-4F1A-8D20-28121590511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Graph!$G$508:$G$1221</c:f>
              <c:numCache>
                <c:formatCode>General</c:formatCode>
                <c:ptCount val="714"/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A0-4F1A-8D20-28121590511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Graph!$A$507:$A$1222</c:f>
              <c:numCache>
                <c:formatCode>General</c:formatCode>
                <c:ptCount val="716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523</c:v>
                </c:pt>
                <c:pt idx="18">
                  <c:v>524</c:v>
                </c:pt>
                <c:pt idx="19">
                  <c:v>525</c:v>
                </c:pt>
                <c:pt idx="20">
                  <c:v>526</c:v>
                </c:pt>
                <c:pt idx="21">
                  <c:v>527</c:v>
                </c:pt>
                <c:pt idx="22">
                  <c:v>528</c:v>
                </c:pt>
                <c:pt idx="23">
                  <c:v>529</c:v>
                </c:pt>
                <c:pt idx="24">
                  <c:v>530</c:v>
                </c:pt>
                <c:pt idx="25">
                  <c:v>531</c:v>
                </c:pt>
                <c:pt idx="26">
                  <c:v>532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536</c:v>
                </c:pt>
                <c:pt idx="31">
                  <c:v>537</c:v>
                </c:pt>
                <c:pt idx="32">
                  <c:v>538</c:v>
                </c:pt>
                <c:pt idx="33">
                  <c:v>539</c:v>
                </c:pt>
                <c:pt idx="34">
                  <c:v>540</c:v>
                </c:pt>
                <c:pt idx="35">
                  <c:v>541</c:v>
                </c:pt>
                <c:pt idx="36">
                  <c:v>542</c:v>
                </c:pt>
                <c:pt idx="37">
                  <c:v>543</c:v>
                </c:pt>
                <c:pt idx="38">
                  <c:v>544</c:v>
                </c:pt>
                <c:pt idx="39">
                  <c:v>545</c:v>
                </c:pt>
                <c:pt idx="40">
                  <c:v>546</c:v>
                </c:pt>
                <c:pt idx="41">
                  <c:v>547</c:v>
                </c:pt>
                <c:pt idx="42">
                  <c:v>548</c:v>
                </c:pt>
                <c:pt idx="43">
                  <c:v>549</c:v>
                </c:pt>
                <c:pt idx="44">
                  <c:v>550</c:v>
                </c:pt>
                <c:pt idx="45">
                  <c:v>551</c:v>
                </c:pt>
                <c:pt idx="46">
                  <c:v>552</c:v>
                </c:pt>
                <c:pt idx="47">
                  <c:v>553</c:v>
                </c:pt>
                <c:pt idx="48">
                  <c:v>554</c:v>
                </c:pt>
                <c:pt idx="49">
                  <c:v>555</c:v>
                </c:pt>
                <c:pt idx="50">
                  <c:v>556</c:v>
                </c:pt>
                <c:pt idx="51">
                  <c:v>557</c:v>
                </c:pt>
                <c:pt idx="52">
                  <c:v>558</c:v>
                </c:pt>
                <c:pt idx="53">
                  <c:v>559</c:v>
                </c:pt>
                <c:pt idx="54">
                  <c:v>560</c:v>
                </c:pt>
                <c:pt idx="55">
                  <c:v>561</c:v>
                </c:pt>
                <c:pt idx="56">
                  <c:v>562</c:v>
                </c:pt>
                <c:pt idx="57">
                  <c:v>563</c:v>
                </c:pt>
                <c:pt idx="58">
                  <c:v>564</c:v>
                </c:pt>
                <c:pt idx="59">
                  <c:v>565</c:v>
                </c:pt>
                <c:pt idx="60">
                  <c:v>566</c:v>
                </c:pt>
                <c:pt idx="61">
                  <c:v>567</c:v>
                </c:pt>
                <c:pt idx="62">
                  <c:v>568</c:v>
                </c:pt>
                <c:pt idx="63">
                  <c:v>569</c:v>
                </c:pt>
                <c:pt idx="64">
                  <c:v>570</c:v>
                </c:pt>
                <c:pt idx="65">
                  <c:v>571</c:v>
                </c:pt>
                <c:pt idx="66">
                  <c:v>572</c:v>
                </c:pt>
                <c:pt idx="67">
                  <c:v>573</c:v>
                </c:pt>
                <c:pt idx="68">
                  <c:v>574</c:v>
                </c:pt>
                <c:pt idx="69">
                  <c:v>575</c:v>
                </c:pt>
                <c:pt idx="70">
                  <c:v>576</c:v>
                </c:pt>
                <c:pt idx="71">
                  <c:v>577</c:v>
                </c:pt>
                <c:pt idx="72">
                  <c:v>578</c:v>
                </c:pt>
                <c:pt idx="73">
                  <c:v>579</c:v>
                </c:pt>
                <c:pt idx="74">
                  <c:v>580</c:v>
                </c:pt>
                <c:pt idx="75">
                  <c:v>581</c:v>
                </c:pt>
                <c:pt idx="76">
                  <c:v>582</c:v>
                </c:pt>
                <c:pt idx="77">
                  <c:v>583</c:v>
                </c:pt>
                <c:pt idx="78">
                  <c:v>584</c:v>
                </c:pt>
                <c:pt idx="79">
                  <c:v>585</c:v>
                </c:pt>
                <c:pt idx="80">
                  <c:v>586</c:v>
                </c:pt>
                <c:pt idx="81">
                  <c:v>587</c:v>
                </c:pt>
                <c:pt idx="82">
                  <c:v>588</c:v>
                </c:pt>
                <c:pt idx="83">
                  <c:v>589</c:v>
                </c:pt>
                <c:pt idx="84">
                  <c:v>590</c:v>
                </c:pt>
                <c:pt idx="85">
                  <c:v>591</c:v>
                </c:pt>
                <c:pt idx="86">
                  <c:v>592</c:v>
                </c:pt>
                <c:pt idx="87">
                  <c:v>593</c:v>
                </c:pt>
                <c:pt idx="88">
                  <c:v>594</c:v>
                </c:pt>
                <c:pt idx="89">
                  <c:v>595</c:v>
                </c:pt>
                <c:pt idx="90">
                  <c:v>596</c:v>
                </c:pt>
                <c:pt idx="91">
                  <c:v>597</c:v>
                </c:pt>
                <c:pt idx="92">
                  <c:v>598</c:v>
                </c:pt>
                <c:pt idx="93">
                  <c:v>599</c:v>
                </c:pt>
                <c:pt idx="94">
                  <c:v>600</c:v>
                </c:pt>
                <c:pt idx="95">
                  <c:v>601</c:v>
                </c:pt>
                <c:pt idx="96">
                  <c:v>602</c:v>
                </c:pt>
                <c:pt idx="97">
                  <c:v>603</c:v>
                </c:pt>
                <c:pt idx="98">
                  <c:v>604</c:v>
                </c:pt>
                <c:pt idx="99">
                  <c:v>605</c:v>
                </c:pt>
                <c:pt idx="100">
                  <c:v>606</c:v>
                </c:pt>
                <c:pt idx="101">
                  <c:v>607</c:v>
                </c:pt>
                <c:pt idx="102">
                  <c:v>608</c:v>
                </c:pt>
                <c:pt idx="103">
                  <c:v>609</c:v>
                </c:pt>
                <c:pt idx="104">
                  <c:v>610</c:v>
                </c:pt>
                <c:pt idx="105">
                  <c:v>611</c:v>
                </c:pt>
                <c:pt idx="106">
                  <c:v>612</c:v>
                </c:pt>
                <c:pt idx="107">
                  <c:v>613</c:v>
                </c:pt>
                <c:pt idx="108">
                  <c:v>614</c:v>
                </c:pt>
                <c:pt idx="109">
                  <c:v>615</c:v>
                </c:pt>
                <c:pt idx="110">
                  <c:v>616</c:v>
                </c:pt>
                <c:pt idx="111">
                  <c:v>617</c:v>
                </c:pt>
                <c:pt idx="112">
                  <c:v>618</c:v>
                </c:pt>
                <c:pt idx="113">
                  <c:v>619</c:v>
                </c:pt>
                <c:pt idx="114">
                  <c:v>620</c:v>
                </c:pt>
                <c:pt idx="115">
                  <c:v>621</c:v>
                </c:pt>
                <c:pt idx="116">
                  <c:v>622</c:v>
                </c:pt>
                <c:pt idx="117">
                  <c:v>623</c:v>
                </c:pt>
                <c:pt idx="118">
                  <c:v>624</c:v>
                </c:pt>
                <c:pt idx="119">
                  <c:v>625</c:v>
                </c:pt>
                <c:pt idx="120">
                  <c:v>626</c:v>
                </c:pt>
                <c:pt idx="121">
                  <c:v>627</c:v>
                </c:pt>
                <c:pt idx="122">
                  <c:v>628</c:v>
                </c:pt>
                <c:pt idx="123">
                  <c:v>629</c:v>
                </c:pt>
                <c:pt idx="124">
                  <c:v>630</c:v>
                </c:pt>
                <c:pt idx="125">
                  <c:v>631</c:v>
                </c:pt>
                <c:pt idx="126">
                  <c:v>632</c:v>
                </c:pt>
                <c:pt idx="127">
                  <c:v>633</c:v>
                </c:pt>
                <c:pt idx="128">
                  <c:v>634</c:v>
                </c:pt>
                <c:pt idx="129">
                  <c:v>635</c:v>
                </c:pt>
                <c:pt idx="130">
                  <c:v>636</c:v>
                </c:pt>
                <c:pt idx="131">
                  <c:v>637</c:v>
                </c:pt>
                <c:pt idx="132">
                  <c:v>638</c:v>
                </c:pt>
                <c:pt idx="133">
                  <c:v>639</c:v>
                </c:pt>
                <c:pt idx="134">
                  <c:v>640</c:v>
                </c:pt>
                <c:pt idx="135">
                  <c:v>641</c:v>
                </c:pt>
                <c:pt idx="136">
                  <c:v>642</c:v>
                </c:pt>
                <c:pt idx="137">
                  <c:v>643</c:v>
                </c:pt>
                <c:pt idx="138">
                  <c:v>644</c:v>
                </c:pt>
                <c:pt idx="139">
                  <c:v>645</c:v>
                </c:pt>
                <c:pt idx="140">
                  <c:v>646</c:v>
                </c:pt>
                <c:pt idx="141">
                  <c:v>647</c:v>
                </c:pt>
                <c:pt idx="142">
                  <c:v>648</c:v>
                </c:pt>
                <c:pt idx="143">
                  <c:v>649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653</c:v>
                </c:pt>
                <c:pt idx="148">
                  <c:v>654</c:v>
                </c:pt>
                <c:pt idx="149">
                  <c:v>655</c:v>
                </c:pt>
                <c:pt idx="150">
                  <c:v>656</c:v>
                </c:pt>
                <c:pt idx="151">
                  <c:v>657</c:v>
                </c:pt>
                <c:pt idx="152">
                  <c:v>658</c:v>
                </c:pt>
                <c:pt idx="153">
                  <c:v>659</c:v>
                </c:pt>
                <c:pt idx="154">
                  <c:v>660</c:v>
                </c:pt>
                <c:pt idx="155">
                  <c:v>661</c:v>
                </c:pt>
                <c:pt idx="156">
                  <c:v>662</c:v>
                </c:pt>
                <c:pt idx="157">
                  <c:v>663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667</c:v>
                </c:pt>
                <c:pt idx="162">
                  <c:v>668</c:v>
                </c:pt>
                <c:pt idx="163">
                  <c:v>669</c:v>
                </c:pt>
                <c:pt idx="164">
                  <c:v>670</c:v>
                </c:pt>
                <c:pt idx="165">
                  <c:v>671</c:v>
                </c:pt>
                <c:pt idx="166">
                  <c:v>672</c:v>
                </c:pt>
                <c:pt idx="167">
                  <c:v>673</c:v>
                </c:pt>
                <c:pt idx="168">
                  <c:v>674</c:v>
                </c:pt>
                <c:pt idx="169">
                  <c:v>675</c:v>
                </c:pt>
                <c:pt idx="170">
                  <c:v>676</c:v>
                </c:pt>
                <c:pt idx="171">
                  <c:v>677</c:v>
                </c:pt>
                <c:pt idx="172">
                  <c:v>678</c:v>
                </c:pt>
                <c:pt idx="173">
                  <c:v>679</c:v>
                </c:pt>
                <c:pt idx="174">
                  <c:v>680</c:v>
                </c:pt>
                <c:pt idx="175">
                  <c:v>681</c:v>
                </c:pt>
                <c:pt idx="176">
                  <c:v>682</c:v>
                </c:pt>
                <c:pt idx="177">
                  <c:v>683</c:v>
                </c:pt>
                <c:pt idx="178">
                  <c:v>684</c:v>
                </c:pt>
                <c:pt idx="179">
                  <c:v>685</c:v>
                </c:pt>
                <c:pt idx="180">
                  <c:v>686</c:v>
                </c:pt>
                <c:pt idx="181">
                  <c:v>687</c:v>
                </c:pt>
                <c:pt idx="182">
                  <c:v>688</c:v>
                </c:pt>
                <c:pt idx="183">
                  <c:v>689</c:v>
                </c:pt>
                <c:pt idx="184">
                  <c:v>690</c:v>
                </c:pt>
                <c:pt idx="185">
                  <c:v>691</c:v>
                </c:pt>
                <c:pt idx="186">
                  <c:v>692</c:v>
                </c:pt>
                <c:pt idx="187">
                  <c:v>693</c:v>
                </c:pt>
                <c:pt idx="188">
                  <c:v>694</c:v>
                </c:pt>
                <c:pt idx="189">
                  <c:v>695</c:v>
                </c:pt>
                <c:pt idx="190">
                  <c:v>696</c:v>
                </c:pt>
                <c:pt idx="191">
                  <c:v>697</c:v>
                </c:pt>
                <c:pt idx="192">
                  <c:v>698</c:v>
                </c:pt>
                <c:pt idx="193">
                  <c:v>699</c:v>
                </c:pt>
                <c:pt idx="194">
                  <c:v>700</c:v>
                </c:pt>
                <c:pt idx="195">
                  <c:v>701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705</c:v>
                </c:pt>
                <c:pt idx="200">
                  <c:v>706</c:v>
                </c:pt>
                <c:pt idx="201">
                  <c:v>707</c:v>
                </c:pt>
                <c:pt idx="202">
                  <c:v>708</c:v>
                </c:pt>
                <c:pt idx="203">
                  <c:v>709</c:v>
                </c:pt>
                <c:pt idx="204">
                  <c:v>710</c:v>
                </c:pt>
                <c:pt idx="205">
                  <c:v>711</c:v>
                </c:pt>
                <c:pt idx="206">
                  <c:v>712</c:v>
                </c:pt>
                <c:pt idx="207">
                  <c:v>713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717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721</c:v>
                </c:pt>
                <c:pt idx="216">
                  <c:v>722</c:v>
                </c:pt>
                <c:pt idx="217">
                  <c:v>723</c:v>
                </c:pt>
                <c:pt idx="218">
                  <c:v>724</c:v>
                </c:pt>
                <c:pt idx="219">
                  <c:v>725</c:v>
                </c:pt>
                <c:pt idx="220">
                  <c:v>726</c:v>
                </c:pt>
                <c:pt idx="221">
                  <c:v>727</c:v>
                </c:pt>
                <c:pt idx="222">
                  <c:v>728</c:v>
                </c:pt>
                <c:pt idx="223">
                  <c:v>729</c:v>
                </c:pt>
                <c:pt idx="224">
                  <c:v>730</c:v>
                </c:pt>
                <c:pt idx="225">
                  <c:v>731</c:v>
                </c:pt>
                <c:pt idx="226">
                  <c:v>732</c:v>
                </c:pt>
                <c:pt idx="227">
                  <c:v>733</c:v>
                </c:pt>
                <c:pt idx="228">
                  <c:v>734</c:v>
                </c:pt>
                <c:pt idx="229">
                  <c:v>735</c:v>
                </c:pt>
                <c:pt idx="230">
                  <c:v>736</c:v>
                </c:pt>
                <c:pt idx="231">
                  <c:v>737</c:v>
                </c:pt>
                <c:pt idx="232">
                  <c:v>738</c:v>
                </c:pt>
                <c:pt idx="233">
                  <c:v>739</c:v>
                </c:pt>
                <c:pt idx="234">
                  <c:v>740</c:v>
                </c:pt>
                <c:pt idx="235">
                  <c:v>741</c:v>
                </c:pt>
                <c:pt idx="236">
                  <c:v>742</c:v>
                </c:pt>
                <c:pt idx="237">
                  <c:v>743</c:v>
                </c:pt>
                <c:pt idx="238">
                  <c:v>744</c:v>
                </c:pt>
                <c:pt idx="239">
                  <c:v>745</c:v>
                </c:pt>
                <c:pt idx="240">
                  <c:v>746</c:v>
                </c:pt>
                <c:pt idx="241">
                  <c:v>747</c:v>
                </c:pt>
                <c:pt idx="242">
                  <c:v>748</c:v>
                </c:pt>
                <c:pt idx="243">
                  <c:v>749</c:v>
                </c:pt>
                <c:pt idx="244">
                  <c:v>750</c:v>
                </c:pt>
                <c:pt idx="245">
                  <c:v>751</c:v>
                </c:pt>
                <c:pt idx="246">
                  <c:v>752</c:v>
                </c:pt>
                <c:pt idx="247">
                  <c:v>753</c:v>
                </c:pt>
                <c:pt idx="248">
                  <c:v>754</c:v>
                </c:pt>
                <c:pt idx="249">
                  <c:v>755</c:v>
                </c:pt>
                <c:pt idx="250">
                  <c:v>756</c:v>
                </c:pt>
                <c:pt idx="251">
                  <c:v>757</c:v>
                </c:pt>
                <c:pt idx="252">
                  <c:v>758</c:v>
                </c:pt>
                <c:pt idx="253">
                  <c:v>759</c:v>
                </c:pt>
                <c:pt idx="254">
                  <c:v>760</c:v>
                </c:pt>
                <c:pt idx="255">
                  <c:v>761</c:v>
                </c:pt>
                <c:pt idx="256">
                  <c:v>762</c:v>
                </c:pt>
                <c:pt idx="257">
                  <c:v>763</c:v>
                </c:pt>
                <c:pt idx="258">
                  <c:v>764</c:v>
                </c:pt>
                <c:pt idx="259">
                  <c:v>765</c:v>
                </c:pt>
                <c:pt idx="260">
                  <c:v>766</c:v>
                </c:pt>
                <c:pt idx="261">
                  <c:v>767</c:v>
                </c:pt>
                <c:pt idx="262">
                  <c:v>768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773</c:v>
                </c:pt>
                <c:pt idx="268">
                  <c:v>774</c:v>
                </c:pt>
                <c:pt idx="269">
                  <c:v>775</c:v>
                </c:pt>
                <c:pt idx="270">
                  <c:v>776</c:v>
                </c:pt>
                <c:pt idx="271">
                  <c:v>777</c:v>
                </c:pt>
                <c:pt idx="272">
                  <c:v>778</c:v>
                </c:pt>
                <c:pt idx="273">
                  <c:v>779</c:v>
                </c:pt>
                <c:pt idx="274">
                  <c:v>780</c:v>
                </c:pt>
                <c:pt idx="275">
                  <c:v>781</c:v>
                </c:pt>
                <c:pt idx="276">
                  <c:v>782</c:v>
                </c:pt>
                <c:pt idx="277">
                  <c:v>783</c:v>
                </c:pt>
                <c:pt idx="278">
                  <c:v>784</c:v>
                </c:pt>
                <c:pt idx="279">
                  <c:v>785</c:v>
                </c:pt>
                <c:pt idx="280">
                  <c:v>786</c:v>
                </c:pt>
                <c:pt idx="281">
                  <c:v>787</c:v>
                </c:pt>
                <c:pt idx="282">
                  <c:v>788</c:v>
                </c:pt>
                <c:pt idx="283">
                  <c:v>789</c:v>
                </c:pt>
                <c:pt idx="284">
                  <c:v>790</c:v>
                </c:pt>
                <c:pt idx="285">
                  <c:v>791</c:v>
                </c:pt>
                <c:pt idx="286">
                  <c:v>792</c:v>
                </c:pt>
                <c:pt idx="287">
                  <c:v>793</c:v>
                </c:pt>
                <c:pt idx="288">
                  <c:v>794</c:v>
                </c:pt>
                <c:pt idx="289">
                  <c:v>795</c:v>
                </c:pt>
                <c:pt idx="290">
                  <c:v>796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801</c:v>
                </c:pt>
                <c:pt idx="296">
                  <c:v>802</c:v>
                </c:pt>
                <c:pt idx="297">
                  <c:v>803</c:v>
                </c:pt>
                <c:pt idx="298">
                  <c:v>804</c:v>
                </c:pt>
                <c:pt idx="299">
                  <c:v>805</c:v>
                </c:pt>
                <c:pt idx="300">
                  <c:v>806</c:v>
                </c:pt>
                <c:pt idx="301">
                  <c:v>807</c:v>
                </c:pt>
                <c:pt idx="302">
                  <c:v>808</c:v>
                </c:pt>
                <c:pt idx="303">
                  <c:v>809</c:v>
                </c:pt>
                <c:pt idx="304">
                  <c:v>810</c:v>
                </c:pt>
                <c:pt idx="305">
                  <c:v>811</c:v>
                </c:pt>
                <c:pt idx="306">
                  <c:v>812</c:v>
                </c:pt>
                <c:pt idx="307">
                  <c:v>813</c:v>
                </c:pt>
                <c:pt idx="308">
                  <c:v>814</c:v>
                </c:pt>
                <c:pt idx="309">
                  <c:v>815</c:v>
                </c:pt>
                <c:pt idx="310">
                  <c:v>816</c:v>
                </c:pt>
                <c:pt idx="311">
                  <c:v>817</c:v>
                </c:pt>
                <c:pt idx="312">
                  <c:v>818</c:v>
                </c:pt>
                <c:pt idx="313">
                  <c:v>819</c:v>
                </c:pt>
                <c:pt idx="314">
                  <c:v>820</c:v>
                </c:pt>
                <c:pt idx="315">
                  <c:v>821</c:v>
                </c:pt>
                <c:pt idx="316">
                  <c:v>822</c:v>
                </c:pt>
                <c:pt idx="317">
                  <c:v>823</c:v>
                </c:pt>
                <c:pt idx="318">
                  <c:v>824</c:v>
                </c:pt>
                <c:pt idx="319">
                  <c:v>825</c:v>
                </c:pt>
                <c:pt idx="320">
                  <c:v>826</c:v>
                </c:pt>
                <c:pt idx="321">
                  <c:v>827</c:v>
                </c:pt>
                <c:pt idx="322">
                  <c:v>828</c:v>
                </c:pt>
                <c:pt idx="323">
                  <c:v>829</c:v>
                </c:pt>
                <c:pt idx="324">
                  <c:v>830</c:v>
                </c:pt>
                <c:pt idx="325">
                  <c:v>831</c:v>
                </c:pt>
                <c:pt idx="326">
                  <c:v>832</c:v>
                </c:pt>
                <c:pt idx="327">
                  <c:v>833</c:v>
                </c:pt>
                <c:pt idx="328">
                  <c:v>834</c:v>
                </c:pt>
                <c:pt idx="329">
                  <c:v>835</c:v>
                </c:pt>
                <c:pt idx="330">
                  <c:v>836</c:v>
                </c:pt>
                <c:pt idx="331">
                  <c:v>837</c:v>
                </c:pt>
                <c:pt idx="332">
                  <c:v>838</c:v>
                </c:pt>
                <c:pt idx="333">
                  <c:v>839</c:v>
                </c:pt>
                <c:pt idx="334">
                  <c:v>840</c:v>
                </c:pt>
                <c:pt idx="335">
                  <c:v>841</c:v>
                </c:pt>
                <c:pt idx="336">
                  <c:v>842</c:v>
                </c:pt>
                <c:pt idx="337">
                  <c:v>843</c:v>
                </c:pt>
                <c:pt idx="338">
                  <c:v>844</c:v>
                </c:pt>
                <c:pt idx="339">
                  <c:v>845</c:v>
                </c:pt>
                <c:pt idx="340">
                  <c:v>846</c:v>
                </c:pt>
                <c:pt idx="341">
                  <c:v>847</c:v>
                </c:pt>
                <c:pt idx="342">
                  <c:v>848</c:v>
                </c:pt>
                <c:pt idx="343">
                  <c:v>849</c:v>
                </c:pt>
                <c:pt idx="344">
                  <c:v>850</c:v>
                </c:pt>
                <c:pt idx="345">
                  <c:v>851</c:v>
                </c:pt>
                <c:pt idx="346">
                  <c:v>852</c:v>
                </c:pt>
                <c:pt idx="347">
                  <c:v>853</c:v>
                </c:pt>
                <c:pt idx="348">
                  <c:v>854</c:v>
                </c:pt>
                <c:pt idx="349">
                  <c:v>855</c:v>
                </c:pt>
                <c:pt idx="350">
                  <c:v>856</c:v>
                </c:pt>
                <c:pt idx="351">
                  <c:v>857</c:v>
                </c:pt>
                <c:pt idx="352">
                  <c:v>858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862</c:v>
                </c:pt>
                <c:pt idx="357">
                  <c:v>863</c:v>
                </c:pt>
                <c:pt idx="358">
                  <c:v>864</c:v>
                </c:pt>
                <c:pt idx="359">
                  <c:v>865</c:v>
                </c:pt>
                <c:pt idx="360">
                  <c:v>866</c:v>
                </c:pt>
                <c:pt idx="361">
                  <c:v>867</c:v>
                </c:pt>
                <c:pt idx="362">
                  <c:v>868</c:v>
                </c:pt>
                <c:pt idx="363">
                  <c:v>869</c:v>
                </c:pt>
                <c:pt idx="364">
                  <c:v>870</c:v>
                </c:pt>
                <c:pt idx="365">
                  <c:v>871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875</c:v>
                </c:pt>
                <c:pt idx="370">
                  <c:v>876</c:v>
                </c:pt>
                <c:pt idx="371">
                  <c:v>877</c:v>
                </c:pt>
                <c:pt idx="372">
                  <c:v>878</c:v>
                </c:pt>
                <c:pt idx="373">
                  <c:v>879</c:v>
                </c:pt>
                <c:pt idx="374">
                  <c:v>880</c:v>
                </c:pt>
                <c:pt idx="375">
                  <c:v>881</c:v>
                </c:pt>
                <c:pt idx="376">
                  <c:v>882</c:v>
                </c:pt>
                <c:pt idx="377">
                  <c:v>883</c:v>
                </c:pt>
                <c:pt idx="378">
                  <c:v>884</c:v>
                </c:pt>
                <c:pt idx="379">
                  <c:v>885</c:v>
                </c:pt>
                <c:pt idx="380">
                  <c:v>886</c:v>
                </c:pt>
                <c:pt idx="381">
                  <c:v>887</c:v>
                </c:pt>
                <c:pt idx="382">
                  <c:v>888</c:v>
                </c:pt>
                <c:pt idx="383">
                  <c:v>889</c:v>
                </c:pt>
                <c:pt idx="384">
                  <c:v>890</c:v>
                </c:pt>
                <c:pt idx="385">
                  <c:v>891</c:v>
                </c:pt>
                <c:pt idx="386">
                  <c:v>892</c:v>
                </c:pt>
                <c:pt idx="387">
                  <c:v>893</c:v>
                </c:pt>
                <c:pt idx="388">
                  <c:v>894</c:v>
                </c:pt>
                <c:pt idx="389">
                  <c:v>895</c:v>
                </c:pt>
                <c:pt idx="390">
                  <c:v>896</c:v>
                </c:pt>
                <c:pt idx="391">
                  <c:v>897</c:v>
                </c:pt>
                <c:pt idx="392">
                  <c:v>898</c:v>
                </c:pt>
                <c:pt idx="393">
                  <c:v>899</c:v>
                </c:pt>
                <c:pt idx="394">
                  <c:v>900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904</c:v>
                </c:pt>
                <c:pt idx="399">
                  <c:v>905</c:v>
                </c:pt>
                <c:pt idx="400">
                  <c:v>906</c:v>
                </c:pt>
                <c:pt idx="401">
                  <c:v>907</c:v>
                </c:pt>
                <c:pt idx="402">
                  <c:v>908</c:v>
                </c:pt>
                <c:pt idx="403">
                  <c:v>909</c:v>
                </c:pt>
                <c:pt idx="404">
                  <c:v>910</c:v>
                </c:pt>
                <c:pt idx="405">
                  <c:v>911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915</c:v>
                </c:pt>
                <c:pt idx="410">
                  <c:v>916</c:v>
                </c:pt>
                <c:pt idx="411">
                  <c:v>917</c:v>
                </c:pt>
                <c:pt idx="412">
                  <c:v>918</c:v>
                </c:pt>
                <c:pt idx="413">
                  <c:v>919</c:v>
                </c:pt>
                <c:pt idx="414">
                  <c:v>920</c:v>
                </c:pt>
                <c:pt idx="415">
                  <c:v>921</c:v>
                </c:pt>
                <c:pt idx="416">
                  <c:v>922</c:v>
                </c:pt>
                <c:pt idx="417">
                  <c:v>923</c:v>
                </c:pt>
                <c:pt idx="418">
                  <c:v>924</c:v>
                </c:pt>
                <c:pt idx="419">
                  <c:v>925</c:v>
                </c:pt>
                <c:pt idx="420">
                  <c:v>926</c:v>
                </c:pt>
                <c:pt idx="421">
                  <c:v>927</c:v>
                </c:pt>
                <c:pt idx="422">
                  <c:v>928</c:v>
                </c:pt>
                <c:pt idx="423">
                  <c:v>929</c:v>
                </c:pt>
                <c:pt idx="424">
                  <c:v>930</c:v>
                </c:pt>
                <c:pt idx="425">
                  <c:v>931</c:v>
                </c:pt>
                <c:pt idx="426">
                  <c:v>932</c:v>
                </c:pt>
                <c:pt idx="427">
                  <c:v>933</c:v>
                </c:pt>
                <c:pt idx="428">
                  <c:v>934</c:v>
                </c:pt>
                <c:pt idx="429">
                  <c:v>935</c:v>
                </c:pt>
                <c:pt idx="430">
                  <c:v>936</c:v>
                </c:pt>
                <c:pt idx="431">
                  <c:v>937</c:v>
                </c:pt>
                <c:pt idx="432">
                  <c:v>938</c:v>
                </c:pt>
                <c:pt idx="433">
                  <c:v>939</c:v>
                </c:pt>
                <c:pt idx="434">
                  <c:v>940</c:v>
                </c:pt>
                <c:pt idx="435">
                  <c:v>941</c:v>
                </c:pt>
                <c:pt idx="436">
                  <c:v>942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960</c:v>
                </c:pt>
                <c:pt idx="455">
                  <c:v>961</c:v>
                </c:pt>
                <c:pt idx="456">
                  <c:v>962</c:v>
                </c:pt>
                <c:pt idx="457">
                  <c:v>963</c:v>
                </c:pt>
                <c:pt idx="458">
                  <c:v>964</c:v>
                </c:pt>
                <c:pt idx="459">
                  <c:v>965</c:v>
                </c:pt>
                <c:pt idx="460">
                  <c:v>966</c:v>
                </c:pt>
                <c:pt idx="461">
                  <c:v>967</c:v>
                </c:pt>
                <c:pt idx="462">
                  <c:v>968</c:v>
                </c:pt>
                <c:pt idx="463">
                  <c:v>969</c:v>
                </c:pt>
                <c:pt idx="464">
                  <c:v>970</c:v>
                </c:pt>
                <c:pt idx="465">
                  <c:v>971</c:v>
                </c:pt>
                <c:pt idx="466">
                  <c:v>972</c:v>
                </c:pt>
                <c:pt idx="467">
                  <c:v>973</c:v>
                </c:pt>
                <c:pt idx="468">
                  <c:v>974</c:v>
                </c:pt>
                <c:pt idx="469">
                  <c:v>975</c:v>
                </c:pt>
                <c:pt idx="470">
                  <c:v>976</c:v>
                </c:pt>
                <c:pt idx="471">
                  <c:v>977</c:v>
                </c:pt>
                <c:pt idx="472">
                  <c:v>978</c:v>
                </c:pt>
                <c:pt idx="473">
                  <c:v>979</c:v>
                </c:pt>
                <c:pt idx="474">
                  <c:v>980</c:v>
                </c:pt>
                <c:pt idx="475">
                  <c:v>981</c:v>
                </c:pt>
                <c:pt idx="476">
                  <c:v>982</c:v>
                </c:pt>
                <c:pt idx="477">
                  <c:v>983</c:v>
                </c:pt>
                <c:pt idx="478">
                  <c:v>984</c:v>
                </c:pt>
                <c:pt idx="479">
                  <c:v>985</c:v>
                </c:pt>
                <c:pt idx="480">
                  <c:v>986</c:v>
                </c:pt>
                <c:pt idx="481">
                  <c:v>987</c:v>
                </c:pt>
                <c:pt idx="482">
                  <c:v>988</c:v>
                </c:pt>
                <c:pt idx="483">
                  <c:v>989</c:v>
                </c:pt>
                <c:pt idx="484">
                  <c:v>990</c:v>
                </c:pt>
                <c:pt idx="485">
                  <c:v>991</c:v>
                </c:pt>
                <c:pt idx="486">
                  <c:v>992</c:v>
                </c:pt>
                <c:pt idx="487">
                  <c:v>993</c:v>
                </c:pt>
                <c:pt idx="488">
                  <c:v>994</c:v>
                </c:pt>
                <c:pt idx="489">
                  <c:v>995</c:v>
                </c:pt>
                <c:pt idx="490">
                  <c:v>996</c:v>
                </c:pt>
                <c:pt idx="491">
                  <c:v>997</c:v>
                </c:pt>
                <c:pt idx="492">
                  <c:v>998</c:v>
                </c:pt>
                <c:pt idx="493">
                  <c:v>999</c:v>
                </c:pt>
                <c:pt idx="494">
                  <c:v>1000</c:v>
                </c:pt>
                <c:pt idx="495">
                  <c:v>1001</c:v>
                </c:pt>
                <c:pt idx="496">
                  <c:v>1002</c:v>
                </c:pt>
                <c:pt idx="497">
                  <c:v>1003</c:v>
                </c:pt>
                <c:pt idx="498">
                  <c:v>1004</c:v>
                </c:pt>
                <c:pt idx="499">
                  <c:v>1005</c:v>
                </c:pt>
                <c:pt idx="500">
                  <c:v>1006</c:v>
                </c:pt>
                <c:pt idx="501">
                  <c:v>1007</c:v>
                </c:pt>
                <c:pt idx="502">
                  <c:v>1008</c:v>
                </c:pt>
                <c:pt idx="503">
                  <c:v>1009</c:v>
                </c:pt>
                <c:pt idx="504">
                  <c:v>1010</c:v>
                </c:pt>
                <c:pt idx="505">
                  <c:v>1011</c:v>
                </c:pt>
                <c:pt idx="506">
                  <c:v>1012</c:v>
                </c:pt>
                <c:pt idx="507">
                  <c:v>1013</c:v>
                </c:pt>
                <c:pt idx="508">
                  <c:v>1014</c:v>
                </c:pt>
                <c:pt idx="509">
                  <c:v>1015</c:v>
                </c:pt>
                <c:pt idx="510">
                  <c:v>1016</c:v>
                </c:pt>
                <c:pt idx="511">
                  <c:v>1017</c:v>
                </c:pt>
                <c:pt idx="512">
                  <c:v>1018</c:v>
                </c:pt>
                <c:pt idx="513">
                  <c:v>1019</c:v>
                </c:pt>
                <c:pt idx="514">
                  <c:v>1020</c:v>
                </c:pt>
                <c:pt idx="515">
                  <c:v>1021</c:v>
                </c:pt>
                <c:pt idx="516">
                  <c:v>1022</c:v>
                </c:pt>
                <c:pt idx="517">
                  <c:v>1023</c:v>
                </c:pt>
                <c:pt idx="518">
                  <c:v>1024</c:v>
                </c:pt>
                <c:pt idx="519">
                  <c:v>1025</c:v>
                </c:pt>
                <c:pt idx="520">
                  <c:v>1026</c:v>
                </c:pt>
                <c:pt idx="521">
                  <c:v>1027</c:v>
                </c:pt>
                <c:pt idx="522">
                  <c:v>1028</c:v>
                </c:pt>
                <c:pt idx="523">
                  <c:v>1029</c:v>
                </c:pt>
                <c:pt idx="524">
                  <c:v>1030</c:v>
                </c:pt>
                <c:pt idx="525">
                  <c:v>1031</c:v>
                </c:pt>
                <c:pt idx="526">
                  <c:v>1032</c:v>
                </c:pt>
                <c:pt idx="527">
                  <c:v>1033</c:v>
                </c:pt>
                <c:pt idx="528">
                  <c:v>1034</c:v>
                </c:pt>
                <c:pt idx="529">
                  <c:v>1035</c:v>
                </c:pt>
                <c:pt idx="530">
                  <c:v>1036</c:v>
                </c:pt>
                <c:pt idx="531">
                  <c:v>1037</c:v>
                </c:pt>
                <c:pt idx="532">
                  <c:v>1038</c:v>
                </c:pt>
                <c:pt idx="533">
                  <c:v>1039</c:v>
                </c:pt>
                <c:pt idx="534">
                  <c:v>1040</c:v>
                </c:pt>
                <c:pt idx="535">
                  <c:v>1041</c:v>
                </c:pt>
                <c:pt idx="536">
                  <c:v>1042</c:v>
                </c:pt>
                <c:pt idx="537">
                  <c:v>1043</c:v>
                </c:pt>
                <c:pt idx="538">
                  <c:v>1044</c:v>
                </c:pt>
                <c:pt idx="539">
                  <c:v>1045</c:v>
                </c:pt>
                <c:pt idx="540">
                  <c:v>1046</c:v>
                </c:pt>
                <c:pt idx="541">
                  <c:v>1047</c:v>
                </c:pt>
                <c:pt idx="542">
                  <c:v>1048</c:v>
                </c:pt>
                <c:pt idx="543">
                  <c:v>1049</c:v>
                </c:pt>
                <c:pt idx="544">
                  <c:v>1050</c:v>
                </c:pt>
                <c:pt idx="545">
                  <c:v>1051</c:v>
                </c:pt>
                <c:pt idx="546">
                  <c:v>1052</c:v>
                </c:pt>
                <c:pt idx="547">
                  <c:v>1053</c:v>
                </c:pt>
                <c:pt idx="548">
                  <c:v>1054</c:v>
                </c:pt>
                <c:pt idx="549">
                  <c:v>1055</c:v>
                </c:pt>
                <c:pt idx="550">
                  <c:v>1056</c:v>
                </c:pt>
                <c:pt idx="551">
                  <c:v>1057</c:v>
                </c:pt>
                <c:pt idx="552">
                  <c:v>1058</c:v>
                </c:pt>
                <c:pt idx="553">
                  <c:v>1059</c:v>
                </c:pt>
                <c:pt idx="554">
                  <c:v>1060</c:v>
                </c:pt>
                <c:pt idx="555">
                  <c:v>1061</c:v>
                </c:pt>
                <c:pt idx="556">
                  <c:v>1062</c:v>
                </c:pt>
                <c:pt idx="557">
                  <c:v>1063</c:v>
                </c:pt>
                <c:pt idx="558">
                  <c:v>1064</c:v>
                </c:pt>
                <c:pt idx="559">
                  <c:v>1065</c:v>
                </c:pt>
                <c:pt idx="560">
                  <c:v>1066</c:v>
                </c:pt>
                <c:pt idx="561">
                  <c:v>1067</c:v>
                </c:pt>
                <c:pt idx="562">
                  <c:v>1068</c:v>
                </c:pt>
                <c:pt idx="563">
                  <c:v>1069</c:v>
                </c:pt>
                <c:pt idx="564">
                  <c:v>1070</c:v>
                </c:pt>
                <c:pt idx="565">
                  <c:v>1071</c:v>
                </c:pt>
                <c:pt idx="566">
                  <c:v>1072</c:v>
                </c:pt>
                <c:pt idx="567">
                  <c:v>1073</c:v>
                </c:pt>
                <c:pt idx="568">
                  <c:v>1074</c:v>
                </c:pt>
                <c:pt idx="569">
                  <c:v>1075</c:v>
                </c:pt>
                <c:pt idx="570">
                  <c:v>1076</c:v>
                </c:pt>
                <c:pt idx="571">
                  <c:v>1077</c:v>
                </c:pt>
                <c:pt idx="572">
                  <c:v>1078</c:v>
                </c:pt>
                <c:pt idx="573">
                  <c:v>1079</c:v>
                </c:pt>
                <c:pt idx="574">
                  <c:v>1080</c:v>
                </c:pt>
                <c:pt idx="575">
                  <c:v>1081</c:v>
                </c:pt>
                <c:pt idx="576">
                  <c:v>1082</c:v>
                </c:pt>
                <c:pt idx="577">
                  <c:v>1083</c:v>
                </c:pt>
                <c:pt idx="578">
                  <c:v>1084</c:v>
                </c:pt>
                <c:pt idx="579">
                  <c:v>1085</c:v>
                </c:pt>
                <c:pt idx="580">
                  <c:v>1086</c:v>
                </c:pt>
                <c:pt idx="581">
                  <c:v>1087</c:v>
                </c:pt>
                <c:pt idx="582">
                  <c:v>1088</c:v>
                </c:pt>
                <c:pt idx="583">
                  <c:v>1089</c:v>
                </c:pt>
                <c:pt idx="584">
                  <c:v>1090</c:v>
                </c:pt>
                <c:pt idx="585">
                  <c:v>1091</c:v>
                </c:pt>
                <c:pt idx="586">
                  <c:v>1092</c:v>
                </c:pt>
                <c:pt idx="587">
                  <c:v>1093</c:v>
                </c:pt>
                <c:pt idx="588">
                  <c:v>1094</c:v>
                </c:pt>
                <c:pt idx="589">
                  <c:v>1095</c:v>
                </c:pt>
                <c:pt idx="590">
                  <c:v>1096</c:v>
                </c:pt>
                <c:pt idx="591">
                  <c:v>1097</c:v>
                </c:pt>
                <c:pt idx="592">
                  <c:v>1098</c:v>
                </c:pt>
                <c:pt idx="593">
                  <c:v>1099</c:v>
                </c:pt>
                <c:pt idx="594">
                  <c:v>1100</c:v>
                </c:pt>
                <c:pt idx="595">
                  <c:v>1101</c:v>
                </c:pt>
                <c:pt idx="596">
                  <c:v>1102</c:v>
                </c:pt>
                <c:pt idx="597">
                  <c:v>1103</c:v>
                </c:pt>
                <c:pt idx="598">
                  <c:v>1104</c:v>
                </c:pt>
                <c:pt idx="599">
                  <c:v>1105</c:v>
                </c:pt>
                <c:pt idx="600">
                  <c:v>1106</c:v>
                </c:pt>
                <c:pt idx="601">
                  <c:v>1107</c:v>
                </c:pt>
                <c:pt idx="602">
                  <c:v>1108</c:v>
                </c:pt>
                <c:pt idx="603">
                  <c:v>1109</c:v>
                </c:pt>
                <c:pt idx="604">
                  <c:v>1110</c:v>
                </c:pt>
                <c:pt idx="605">
                  <c:v>1111</c:v>
                </c:pt>
                <c:pt idx="606">
                  <c:v>1112</c:v>
                </c:pt>
                <c:pt idx="607">
                  <c:v>1113</c:v>
                </c:pt>
                <c:pt idx="608">
                  <c:v>1114</c:v>
                </c:pt>
                <c:pt idx="609">
                  <c:v>1115</c:v>
                </c:pt>
                <c:pt idx="610">
                  <c:v>1116</c:v>
                </c:pt>
                <c:pt idx="611">
                  <c:v>1117</c:v>
                </c:pt>
                <c:pt idx="612">
                  <c:v>1118</c:v>
                </c:pt>
                <c:pt idx="613">
                  <c:v>1119</c:v>
                </c:pt>
                <c:pt idx="614">
                  <c:v>1120</c:v>
                </c:pt>
                <c:pt idx="615">
                  <c:v>1121</c:v>
                </c:pt>
                <c:pt idx="616">
                  <c:v>1122</c:v>
                </c:pt>
                <c:pt idx="617">
                  <c:v>1123</c:v>
                </c:pt>
                <c:pt idx="618">
                  <c:v>1124</c:v>
                </c:pt>
                <c:pt idx="619">
                  <c:v>1125</c:v>
                </c:pt>
                <c:pt idx="620">
                  <c:v>1126</c:v>
                </c:pt>
                <c:pt idx="621">
                  <c:v>1127</c:v>
                </c:pt>
                <c:pt idx="622">
                  <c:v>1128</c:v>
                </c:pt>
                <c:pt idx="623">
                  <c:v>1129</c:v>
                </c:pt>
                <c:pt idx="624">
                  <c:v>1130</c:v>
                </c:pt>
                <c:pt idx="625">
                  <c:v>1131</c:v>
                </c:pt>
                <c:pt idx="626">
                  <c:v>1132</c:v>
                </c:pt>
                <c:pt idx="627">
                  <c:v>1133</c:v>
                </c:pt>
                <c:pt idx="628">
                  <c:v>1134</c:v>
                </c:pt>
                <c:pt idx="629">
                  <c:v>1135</c:v>
                </c:pt>
                <c:pt idx="630">
                  <c:v>1136</c:v>
                </c:pt>
                <c:pt idx="631">
                  <c:v>1137</c:v>
                </c:pt>
                <c:pt idx="632">
                  <c:v>1138</c:v>
                </c:pt>
                <c:pt idx="633">
                  <c:v>1139</c:v>
                </c:pt>
                <c:pt idx="634">
                  <c:v>1140</c:v>
                </c:pt>
                <c:pt idx="635">
                  <c:v>1141</c:v>
                </c:pt>
                <c:pt idx="636">
                  <c:v>1142</c:v>
                </c:pt>
                <c:pt idx="637">
                  <c:v>1143</c:v>
                </c:pt>
                <c:pt idx="638">
                  <c:v>1144</c:v>
                </c:pt>
                <c:pt idx="639">
                  <c:v>1145</c:v>
                </c:pt>
                <c:pt idx="640">
                  <c:v>1146</c:v>
                </c:pt>
                <c:pt idx="641">
                  <c:v>1147</c:v>
                </c:pt>
                <c:pt idx="642">
                  <c:v>1148</c:v>
                </c:pt>
                <c:pt idx="643">
                  <c:v>1149</c:v>
                </c:pt>
                <c:pt idx="644">
                  <c:v>1150</c:v>
                </c:pt>
                <c:pt idx="645">
                  <c:v>1151</c:v>
                </c:pt>
                <c:pt idx="646">
                  <c:v>1152</c:v>
                </c:pt>
                <c:pt idx="647">
                  <c:v>1153</c:v>
                </c:pt>
                <c:pt idx="648">
                  <c:v>1154</c:v>
                </c:pt>
                <c:pt idx="649">
                  <c:v>1155</c:v>
                </c:pt>
                <c:pt idx="650">
                  <c:v>1156</c:v>
                </c:pt>
                <c:pt idx="651">
                  <c:v>1157</c:v>
                </c:pt>
                <c:pt idx="652">
                  <c:v>1158</c:v>
                </c:pt>
                <c:pt idx="653">
                  <c:v>1159</c:v>
                </c:pt>
                <c:pt idx="654">
                  <c:v>1160</c:v>
                </c:pt>
                <c:pt idx="655">
                  <c:v>1161</c:v>
                </c:pt>
                <c:pt idx="656">
                  <c:v>1162</c:v>
                </c:pt>
                <c:pt idx="657">
                  <c:v>1163</c:v>
                </c:pt>
                <c:pt idx="658">
                  <c:v>1164</c:v>
                </c:pt>
                <c:pt idx="659">
                  <c:v>1165</c:v>
                </c:pt>
                <c:pt idx="660">
                  <c:v>1166</c:v>
                </c:pt>
                <c:pt idx="661">
                  <c:v>1167</c:v>
                </c:pt>
                <c:pt idx="662">
                  <c:v>1168</c:v>
                </c:pt>
                <c:pt idx="663">
                  <c:v>1169</c:v>
                </c:pt>
                <c:pt idx="664">
                  <c:v>1170</c:v>
                </c:pt>
                <c:pt idx="665">
                  <c:v>1171</c:v>
                </c:pt>
                <c:pt idx="666">
                  <c:v>1172</c:v>
                </c:pt>
                <c:pt idx="667">
                  <c:v>1173</c:v>
                </c:pt>
                <c:pt idx="668">
                  <c:v>1174</c:v>
                </c:pt>
                <c:pt idx="669">
                  <c:v>1175</c:v>
                </c:pt>
                <c:pt idx="670">
                  <c:v>1176</c:v>
                </c:pt>
                <c:pt idx="671">
                  <c:v>1177</c:v>
                </c:pt>
                <c:pt idx="672">
                  <c:v>1178</c:v>
                </c:pt>
                <c:pt idx="673">
                  <c:v>1179</c:v>
                </c:pt>
                <c:pt idx="674">
                  <c:v>1180</c:v>
                </c:pt>
                <c:pt idx="675">
                  <c:v>1181</c:v>
                </c:pt>
                <c:pt idx="676">
                  <c:v>1182</c:v>
                </c:pt>
                <c:pt idx="677">
                  <c:v>1183</c:v>
                </c:pt>
                <c:pt idx="678">
                  <c:v>1184</c:v>
                </c:pt>
                <c:pt idx="679">
                  <c:v>1185</c:v>
                </c:pt>
                <c:pt idx="680">
                  <c:v>1186</c:v>
                </c:pt>
                <c:pt idx="681">
                  <c:v>1187</c:v>
                </c:pt>
                <c:pt idx="682">
                  <c:v>1188</c:v>
                </c:pt>
                <c:pt idx="683">
                  <c:v>1189</c:v>
                </c:pt>
                <c:pt idx="684">
                  <c:v>1190</c:v>
                </c:pt>
                <c:pt idx="685">
                  <c:v>1191</c:v>
                </c:pt>
                <c:pt idx="686">
                  <c:v>1192</c:v>
                </c:pt>
                <c:pt idx="687">
                  <c:v>1193</c:v>
                </c:pt>
                <c:pt idx="688">
                  <c:v>1194</c:v>
                </c:pt>
                <c:pt idx="689">
                  <c:v>1195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1199</c:v>
                </c:pt>
                <c:pt idx="694">
                  <c:v>1200</c:v>
                </c:pt>
                <c:pt idx="695">
                  <c:v>1201</c:v>
                </c:pt>
                <c:pt idx="696">
                  <c:v>1202</c:v>
                </c:pt>
                <c:pt idx="697">
                  <c:v>1203</c:v>
                </c:pt>
                <c:pt idx="698">
                  <c:v>1204</c:v>
                </c:pt>
                <c:pt idx="699">
                  <c:v>1205</c:v>
                </c:pt>
                <c:pt idx="700">
                  <c:v>1206</c:v>
                </c:pt>
                <c:pt idx="701">
                  <c:v>1207</c:v>
                </c:pt>
                <c:pt idx="702">
                  <c:v>1208</c:v>
                </c:pt>
                <c:pt idx="703">
                  <c:v>1209</c:v>
                </c:pt>
                <c:pt idx="704">
                  <c:v>1210</c:v>
                </c:pt>
                <c:pt idx="705">
                  <c:v>1211</c:v>
                </c:pt>
                <c:pt idx="706">
                  <c:v>1212</c:v>
                </c:pt>
                <c:pt idx="707">
                  <c:v>1213</c:v>
                </c:pt>
                <c:pt idx="708">
                  <c:v>1214</c:v>
                </c:pt>
                <c:pt idx="709">
                  <c:v>1215</c:v>
                </c:pt>
                <c:pt idx="710">
                  <c:v>1216</c:v>
                </c:pt>
                <c:pt idx="711">
                  <c:v>1217</c:v>
                </c:pt>
                <c:pt idx="712">
                  <c:v>1218</c:v>
                </c:pt>
                <c:pt idx="713">
                  <c:v>1219</c:v>
                </c:pt>
                <c:pt idx="714">
                  <c:v>1220</c:v>
                </c:pt>
                <c:pt idx="715">
                  <c:v>1221</c:v>
                </c:pt>
              </c:numCache>
            </c:numRef>
          </c:xVal>
          <c:yVal>
            <c:numRef>
              <c:f>Graph!$H$508:$H$1221</c:f>
              <c:numCache>
                <c:formatCode>General</c:formatCode>
                <c:ptCount val="714"/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A0-4F1A-8D20-28121590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46159"/>
        <c:axId val="1456850479"/>
      </c:scatterChart>
      <c:valAx>
        <c:axId val="1456846159"/>
        <c:scaling>
          <c:orientation val="minMax"/>
          <c:max val="1221"/>
          <c:min val="506"/>
        </c:scaling>
        <c:delete val="0"/>
        <c:axPos val="b"/>
        <c:numFmt formatCode="General" sourceLinked="1"/>
        <c:majorTickMark val="out"/>
        <c:minorTickMark val="none"/>
        <c:tickLblPos val="nextTo"/>
        <c:crossAx val="1456850479"/>
        <c:crosses val="autoZero"/>
        <c:crossBetween val="midCat"/>
      </c:valAx>
      <c:valAx>
        <c:axId val="1456850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6846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Graph!$D$1226:$D$1998</c:f>
              <c:numCache>
                <c:formatCode>General</c:formatCode>
                <c:ptCount val="773"/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9BD-B259-1C2C1118B50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Graph!$B$1226:$B$1998</c:f>
              <c:numCache>
                <c:formatCode>General</c:formatCode>
                <c:ptCount val="7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9BD-B259-1C2C1118B50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Graph!$C$1226:$C$1998</c:f>
              <c:numCache>
                <c:formatCode>General</c:formatCode>
                <c:ptCount val="773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1-49BD-B259-1C2C1118B50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Graph!$E$1226:$E$1998</c:f>
              <c:numCache>
                <c:formatCode>General</c:formatCode>
                <c:ptCount val="773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1-49BD-B259-1C2C1118B50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Graph!$G$1226:$G$1998</c:f>
              <c:numCache>
                <c:formatCode>General</c:formatCode>
                <c:ptCount val="773"/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1-49BD-B259-1C2C1118B50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Graph!$A$1225:$A$1999</c:f>
              <c:numCache>
                <c:formatCode>General</c:formatCode>
                <c:ptCount val="775"/>
                <c:pt idx="0">
                  <c:v>1224</c:v>
                </c:pt>
                <c:pt idx="1">
                  <c:v>1225</c:v>
                </c:pt>
                <c:pt idx="2">
                  <c:v>1226</c:v>
                </c:pt>
                <c:pt idx="3">
                  <c:v>1227</c:v>
                </c:pt>
                <c:pt idx="4">
                  <c:v>1228</c:v>
                </c:pt>
                <c:pt idx="5">
                  <c:v>1229</c:v>
                </c:pt>
                <c:pt idx="6">
                  <c:v>1230</c:v>
                </c:pt>
                <c:pt idx="7">
                  <c:v>1231</c:v>
                </c:pt>
                <c:pt idx="8">
                  <c:v>1232</c:v>
                </c:pt>
                <c:pt idx="9">
                  <c:v>1233</c:v>
                </c:pt>
                <c:pt idx="10">
                  <c:v>1234</c:v>
                </c:pt>
                <c:pt idx="11">
                  <c:v>1235</c:v>
                </c:pt>
                <c:pt idx="12">
                  <c:v>1236</c:v>
                </c:pt>
                <c:pt idx="13">
                  <c:v>1237</c:v>
                </c:pt>
                <c:pt idx="14">
                  <c:v>1238</c:v>
                </c:pt>
                <c:pt idx="15">
                  <c:v>1239</c:v>
                </c:pt>
                <c:pt idx="16">
                  <c:v>1240</c:v>
                </c:pt>
                <c:pt idx="17">
                  <c:v>1241</c:v>
                </c:pt>
                <c:pt idx="18">
                  <c:v>1242</c:v>
                </c:pt>
                <c:pt idx="19">
                  <c:v>1243</c:v>
                </c:pt>
                <c:pt idx="20">
                  <c:v>1244</c:v>
                </c:pt>
                <c:pt idx="21">
                  <c:v>1245</c:v>
                </c:pt>
                <c:pt idx="22">
                  <c:v>1246</c:v>
                </c:pt>
                <c:pt idx="23">
                  <c:v>1247</c:v>
                </c:pt>
                <c:pt idx="24">
                  <c:v>1248</c:v>
                </c:pt>
                <c:pt idx="25">
                  <c:v>1249</c:v>
                </c:pt>
                <c:pt idx="26">
                  <c:v>1250</c:v>
                </c:pt>
                <c:pt idx="27">
                  <c:v>1251</c:v>
                </c:pt>
                <c:pt idx="28">
                  <c:v>1252</c:v>
                </c:pt>
                <c:pt idx="29">
                  <c:v>1253</c:v>
                </c:pt>
                <c:pt idx="30">
                  <c:v>1254</c:v>
                </c:pt>
                <c:pt idx="31">
                  <c:v>1255</c:v>
                </c:pt>
                <c:pt idx="32">
                  <c:v>1256</c:v>
                </c:pt>
                <c:pt idx="33">
                  <c:v>1257</c:v>
                </c:pt>
                <c:pt idx="34">
                  <c:v>1258</c:v>
                </c:pt>
                <c:pt idx="35">
                  <c:v>1259</c:v>
                </c:pt>
                <c:pt idx="36">
                  <c:v>1260</c:v>
                </c:pt>
                <c:pt idx="37">
                  <c:v>1261</c:v>
                </c:pt>
                <c:pt idx="38">
                  <c:v>1262</c:v>
                </c:pt>
                <c:pt idx="39">
                  <c:v>1263</c:v>
                </c:pt>
                <c:pt idx="40">
                  <c:v>1264</c:v>
                </c:pt>
                <c:pt idx="41">
                  <c:v>1265</c:v>
                </c:pt>
                <c:pt idx="42">
                  <c:v>1266</c:v>
                </c:pt>
                <c:pt idx="43">
                  <c:v>1267</c:v>
                </c:pt>
                <c:pt idx="44">
                  <c:v>1268</c:v>
                </c:pt>
                <c:pt idx="45">
                  <c:v>1269</c:v>
                </c:pt>
                <c:pt idx="46">
                  <c:v>1270</c:v>
                </c:pt>
                <c:pt idx="47">
                  <c:v>1271</c:v>
                </c:pt>
                <c:pt idx="48">
                  <c:v>1272</c:v>
                </c:pt>
                <c:pt idx="49">
                  <c:v>1273</c:v>
                </c:pt>
                <c:pt idx="50">
                  <c:v>1274</c:v>
                </c:pt>
                <c:pt idx="51">
                  <c:v>1275</c:v>
                </c:pt>
                <c:pt idx="52">
                  <c:v>1276</c:v>
                </c:pt>
                <c:pt idx="53">
                  <c:v>1277</c:v>
                </c:pt>
                <c:pt idx="54">
                  <c:v>1278</c:v>
                </c:pt>
                <c:pt idx="55">
                  <c:v>1279</c:v>
                </c:pt>
                <c:pt idx="56">
                  <c:v>1280</c:v>
                </c:pt>
                <c:pt idx="57">
                  <c:v>1281</c:v>
                </c:pt>
                <c:pt idx="58">
                  <c:v>1282</c:v>
                </c:pt>
                <c:pt idx="59">
                  <c:v>1283</c:v>
                </c:pt>
                <c:pt idx="60">
                  <c:v>1284</c:v>
                </c:pt>
                <c:pt idx="61">
                  <c:v>1285</c:v>
                </c:pt>
                <c:pt idx="62">
                  <c:v>1286</c:v>
                </c:pt>
                <c:pt idx="63">
                  <c:v>1287</c:v>
                </c:pt>
                <c:pt idx="64">
                  <c:v>1288</c:v>
                </c:pt>
                <c:pt idx="65">
                  <c:v>1289</c:v>
                </c:pt>
                <c:pt idx="66">
                  <c:v>1290</c:v>
                </c:pt>
                <c:pt idx="67">
                  <c:v>1291</c:v>
                </c:pt>
                <c:pt idx="68">
                  <c:v>1292</c:v>
                </c:pt>
                <c:pt idx="69">
                  <c:v>1293</c:v>
                </c:pt>
                <c:pt idx="70">
                  <c:v>1294</c:v>
                </c:pt>
                <c:pt idx="71">
                  <c:v>1295</c:v>
                </c:pt>
                <c:pt idx="72">
                  <c:v>1296</c:v>
                </c:pt>
                <c:pt idx="73">
                  <c:v>1297</c:v>
                </c:pt>
                <c:pt idx="74">
                  <c:v>1298</c:v>
                </c:pt>
                <c:pt idx="75">
                  <c:v>1299</c:v>
                </c:pt>
                <c:pt idx="76">
                  <c:v>1300</c:v>
                </c:pt>
                <c:pt idx="77">
                  <c:v>1301</c:v>
                </c:pt>
                <c:pt idx="78">
                  <c:v>1302</c:v>
                </c:pt>
                <c:pt idx="79">
                  <c:v>1303</c:v>
                </c:pt>
                <c:pt idx="80">
                  <c:v>1304</c:v>
                </c:pt>
                <c:pt idx="81">
                  <c:v>1305</c:v>
                </c:pt>
                <c:pt idx="82">
                  <c:v>1306</c:v>
                </c:pt>
                <c:pt idx="83">
                  <c:v>1307</c:v>
                </c:pt>
                <c:pt idx="84">
                  <c:v>1308</c:v>
                </c:pt>
                <c:pt idx="85">
                  <c:v>1309</c:v>
                </c:pt>
                <c:pt idx="86">
                  <c:v>1310</c:v>
                </c:pt>
                <c:pt idx="87">
                  <c:v>1311</c:v>
                </c:pt>
                <c:pt idx="88">
                  <c:v>1312</c:v>
                </c:pt>
                <c:pt idx="89">
                  <c:v>1313</c:v>
                </c:pt>
                <c:pt idx="90">
                  <c:v>1314</c:v>
                </c:pt>
                <c:pt idx="91">
                  <c:v>1315</c:v>
                </c:pt>
                <c:pt idx="92">
                  <c:v>1316</c:v>
                </c:pt>
                <c:pt idx="93">
                  <c:v>1317</c:v>
                </c:pt>
                <c:pt idx="94">
                  <c:v>1318</c:v>
                </c:pt>
                <c:pt idx="95">
                  <c:v>1319</c:v>
                </c:pt>
                <c:pt idx="96">
                  <c:v>1320</c:v>
                </c:pt>
                <c:pt idx="97">
                  <c:v>1321</c:v>
                </c:pt>
                <c:pt idx="98">
                  <c:v>1322</c:v>
                </c:pt>
                <c:pt idx="99">
                  <c:v>1323</c:v>
                </c:pt>
                <c:pt idx="100">
                  <c:v>1324</c:v>
                </c:pt>
                <c:pt idx="101">
                  <c:v>1325</c:v>
                </c:pt>
                <c:pt idx="102">
                  <c:v>1326</c:v>
                </c:pt>
                <c:pt idx="103">
                  <c:v>1327</c:v>
                </c:pt>
                <c:pt idx="104">
                  <c:v>1328</c:v>
                </c:pt>
                <c:pt idx="105">
                  <c:v>1329</c:v>
                </c:pt>
                <c:pt idx="106">
                  <c:v>1330</c:v>
                </c:pt>
                <c:pt idx="107">
                  <c:v>1331</c:v>
                </c:pt>
                <c:pt idx="108">
                  <c:v>1332</c:v>
                </c:pt>
                <c:pt idx="109">
                  <c:v>1333</c:v>
                </c:pt>
                <c:pt idx="110">
                  <c:v>1334</c:v>
                </c:pt>
                <c:pt idx="111">
                  <c:v>1335</c:v>
                </c:pt>
                <c:pt idx="112">
                  <c:v>1336</c:v>
                </c:pt>
                <c:pt idx="113">
                  <c:v>1337</c:v>
                </c:pt>
                <c:pt idx="114">
                  <c:v>1338</c:v>
                </c:pt>
                <c:pt idx="115">
                  <c:v>1339</c:v>
                </c:pt>
                <c:pt idx="116">
                  <c:v>1340</c:v>
                </c:pt>
                <c:pt idx="117">
                  <c:v>1341</c:v>
                </c:pt>
                <c:pt idx="118">
                  <c:v>1342</c:v>
                </c:pt>
                <c:pt idx="119">
                  <c:v>1343</c:v>
                </c:pt>
                <c:pt idx="120">
                  <c:v>1344</c:v>
                </c:pt>
                <c:pt idx="121">
                  <c:v>1345</c:v>
                </c:pt>
                <c:pt idx="122">
                  <c:v>1346</c:v>
                </c:pt>
                <c:pt idx="123">
                  <c:v>1347</c:v>
                </c:pt>
                <c:pt idx="124">
                  <c:v>1348</c:v>
                </c:pt>
                <c:pt idx="125">
                  <c:v>1349</c:v>
                </c:pt>
                <c:pt idx="126">
                  <c:v>1350</c:v>
                </c:pt>
                <c:pt idx="127">
                  <c:v>1351</c:v>
                </c:pt>
                <c:pt idx="128">
                  <c:v>1352</c:v>
                </c:pt>
                <c:pt idx="129">
                  <c:v>1353</c:v>
                </c:pt>
                <c:pt idx="130">
                  <c:v>1354</c:v>
                </c:pt>
                <c:pt idx="131">
                  <c:v>1355</c:v>
                </c:pt>
                <c:pt idx="132">
                  <c:v>1356</c:v>
                </c:pt>
                <c:pt idx="133">
                  <c:v>1357</c:v>
                </c:pt>
                <c:pt idx="134">
                  <c:v>1358</c:v>
                </c:pt>
                <c:pt idx="135">
                  <c:v>1359</c:v>
                </c:pt>
                <c:pt idx="136">
                  <c:v>1360</c:v>
                </c:pt>
                <c:pt idx="137">
                  <c:v>1361</c:v>
                </c:pt>
                <c:pt idx="138">
                  <c:v>1362</c:v>
                </c:pt>
                <c:pt idx="139">
                  <c:v>1363</c:v>
                </c:pt>
                <c:pt idx="140">
                  <c:v>1364</c:v>
                </c:pt>
                <c:pt idx="141">
                  <c:v>1365</c:v>
                </c:pt>
                <c:pt idx="142">
                  <c:v>1366</c:v>
                </c:pt>
                <c:pt idx="143">
                  <c:v>1367</c:v>
                </c:pt>
                <c:pt idx="144">
                  <c:v>1368</c:v>
                </c:pt>
                <c:pt idx="145">
                  <c:v>1369</c:v>
                </c:pt>
                <c:pt idx="146">
                  <c:v>1370</c:v>
                </c:pt>
                <c:pt idx="147">
                  <c:v>1371</c:v>
                </c:pt>
                <c:pt idx="148">
                  <c:v>1372</c:v>
                </c:pt>
                <c:pt idx="149">
                  <c:v>1373</c:v>
                </c:pt>
                <c:pt idx="150">
                  <c:v>1374</c:v>
                </c:pt>
                <c:pt idx="151">
                  <c:v>1375</c:v>
                </c:pt>
                <c:pt idx="152">
                  <c:v>1376</c:v>
                </c:pt>
                <c:pt idx="153">
                  <c:v>1377</c:v>
                </c:pt>
                <c:pt idx="154">
                  <c:v>1378</c:v>
                </c:pt>
                <c:pt idx="155">
                  <c:v>1379</c:v>
                </c:pt>
                <c:pt idx="156">
                  <c:v>1380</c:v>
                </c:pt>
                <c:pt idx="157">
                  <c:v>1381</c:v>
                </c:pt>
                <c:pt idx="158">
                  <c:v>1382</c:v>
                </c:pt>
                <c:pt idx="159">
                  <c:v>1383</c:v>
                </c:pt>
                <c:pt idx="160">
                  <c:v>1384</c:v>
                </c:pt>
                <c:pt idx="161">
                  <c:v>1385</c:v>
                </c:pt>
                <c:pt idx="162">
                  <c:v>1386</c:v>
                </c:pt>
                <c:pt idx="163">
                  <c:v>1387</c:v>
                </c:pt>
                <c:pt idx="164">
                  <c:v>1388</c:v>
                </c:pt>
                <c:pt idx="165">
                  <c:v>1389</c:v>
                </c:pt>
                <c:pt idx="166">
                  <c:v>1390</c:v>
                </c:pt>
                <c:pt idx="167">
                  <c:v>1391</c:v>
                </c:pt>
                <c:pt idx="168">
                  <c:v>1392</c:v>
                </c:pt>
                <c:pt idx="169">
                  <c:v>1393</c:v>
                </c:pt>
                <c:pt idx="170">
                  <c:v>1394</c:v>
                </c:pt>
                <c:pt idx="171">
                  <c:v>1395</c:v>
                </c:pt>
                <c:pt idx="172">
                  <c:v>1396</c:v>
                </c:pt>
                <c:pt idx="173">
                  <c:v>1397</c:v>
                </c:pt>
                <c:pt idx="174">
                  <c:v>1398</c:v>
                </c:pt>
                <c:pt idx="175">
                  <c:v>1399</c:v>
                </c:pt>
                <c:pt idx="176">
                  <c:v>1400</c:v>
                </c:pt>
                <c:pt idx="177">
                  <c:v>1401</c:v>
                </c:pt>
                <c:pt idx="178">
                  <c:v>1402</c:v>
                </c:pt>
                <c:pt idx="179">
                  <c:v>1403</c:v>
                </c:pt>
                <c:pt idx="180">
                  <c:v>1404</c:v>
                </c:pt>
                <c:pt idx="181">
                  <c:v>1405</c:v>
                </c:pt>
                <c:pt idx="182">
                  <c:v>1406</c:v>
                </c:pt>
                <c:pt idx="183">
                  <c:v>1407</c:v>
                </c:pt>
                <c:pt idx="184">
                  <c:v>1408</c:v>
                </c:pt>
                <c:pt idx="185">
                  <c:v>1409</c:v>
                </c:pt>
                <c:pt idx="186">
                  <c:v>1410</c:v>
                </c:pt>
                <c:pt idx="187">
                  <c:v>1411</c:v>
                </c:pt>
                <c:pt idx="188">
                  <c:v>1412</c:v>
                </c:pt>
                <c:pt idx="189">
                  <c:v>1413</c:v>
                </c:pt>
                <c:pt idx="190">
                  <c:v>1414</c:v>
                </c:pt>
                <c:pt idx="191">
                  <c:v>1415</c:v>
                </c:pt>
                <c:pt idx="192">
                  <c:v>1416</c:v>
                </c:pt>
                <c:pt idx="193">
                  <c:v>1417</c:v>
                </c:pt>
                <c:pt idx="194">
                  <c:v>1418</c:v>
                </c:pt>
                <c:pt idx="195">
                  <c:v>1419</c:v>
                </c:pt>
                <c:pt idx="196">
                  <c:v>1420</c:v>
                </c:pt>
                <c:pt idx="197">
                  <c:v>1421</c:v>
                </c:pt>
                <c:pt idx="198">
                  <c:v>1422</c:v>
                </c:pt>
                <c:pt idx="199">
                  <c:v>1423</c:v>
                </c:pt>
                <c:pt idx="200">
                  <c:v>1424</c:v>
                </c:pt>
                <c:pt idx="201">
                  <c:v>1425</c:v>
                </c:pt>
                <c:pt idx="202">
                  <c:v>1426</c:v>
                </c:pt>
                <c:pt idx="203">
                  <c:v>1427</c:v>
                </c:pt>
                <c:pt idx="204">
                  <c:v>1428</c:v>
                </c:pt>
                <c:pt idx="205">
                  <c:v>1429</c:v>
                </c:pt>
                <c:pt idx="206">
                  <c:v>1430</c:v>
                </c:pt>
                <c:pt idx="207">
                  <c:v>1431</c:v>
                </c:pt>
                <c:pt idx="208">
                  <c:v>1432</c:v>
                </c:pt>
                <c:pt idx="209">
                  <c:v>1433</c:v>
                </c:pt>
                <c:pt idx="210">
                  <c:v>1434</c:v>
                </c:pt>
                <c:pt idx="211">
                  <c:v>1435</c:v>
                </c:pt>
                <c:pt idx="212">
                  <c:v>1436</c:v>
                </c:pt>
                <c:pt idx="213">
                  <c:v>1437</c:v>
                </c:pt>
                <c:pt idx="214">
                  <c:v>1438</c:v>
                </c:pt>
                <c:pt idx="215">
                  <c:v>1439</c:v>
                </c:pt>
                <c:pt idx="216">
                  <c:v>1440</c:v>
                </c:pt>
                <c:pt idx="217">
                  <c:v>1441</c:v>
                </c:pt>
                <c:pt idx="218">
                  <c:v>1442</c:v>
                </c:pt>
                <c:pt idx="219">
                  <c:v>1443</c:v>
                </c:pt>
                <c:pt idx="220">
                  <c:v>1444</c:v>
                </c:pt>
                <c:pt idx="221">
                  <c:v>1445</c:v>
                </c:pt>
                <c:pt idx="222">
                  <c:v>1446</c:v>
                </c:pt>
                <c:pt idx="223">
                  <c:v>1447</c:v>
                </c:pt>
                <c:pt idx="224">
                  <c:v>1448</c:v>
                </c:pt>
                <c:pt idx="225">
                  <c:v>1449</c:v>
                </c:pt>
                <c:pt idx="226">
                  <c:v>1450</c:v>
                </c:pt>
                <c:pt idx="227">
                  <c:v>1451</c:v>
                </c:pt>
                <c:pt idx="228">
                  <c:v>1452</c:v>
                </c:pt>
                <c:pt idx="229">
                  <c:v>1453</c:v>
                </c:pt>
                <c:pt idx="230">
                  <c:v>1454</c:v>
                </c:pt>
                <c:pt idx="231">
                  <c:v>1455</c:v>
                </c:pt>
                <c:pt idx="232">
                  <c:v>1456</c:v>
                </c:pt>
                <c:pt idx="233">
                  <c:v>1457</c:v>
                </c:pt>
                <c:pt idx="234">
                  <c:v>1458</c:v>
                </c:pt>
                <c:pt idx="235">
                  <c:v>1459</c:v>
                </c:pt>
                <c:pt idx="236">
                  <c:v>1460</c:v>
                </c:pt>
                <c:pt idx="237">
                  <c:v>1461</c:v>
                </c:pt>
                <c:pt idx="238">
                  <c:v>1462</c:v>
                </c:pt>
                <c:pt idx="239">
                  <c:v>1463</c:v>
                </c:pt>
                <c:pt idx="240">
                  <c:v>1464</c:v>
                </c:pt>
                <c:pt idx="241">
                  <c:v>1465</c:v>
                </c:pt>
                <c:pt idx="242">
                  <c:v>1466</c:v>
                </c:pt>
                <c:pt idx="243">
                  <c:v>1467</c:v>
                </c:pt>
                <c:pt idx="244">
                  <c:v>1468</c:v>
                </c:pt>
                <c:pt idx="245">
                  <c:v>1469</c:v>
                </c:pt>
                <c:pt idx="246">
                  <c:v>1470</c:v>
                </c:pt>
                <c:pt idx="247">
                  <c:v>1471</c:v>
                </c:pt>
                <c:pt idx="248">
                  <c:v>1472</c:v>
                </c:pt>
                <c:pt idx="249">
                  <c:v>1473</c:v>
                </c:pt>
                <c:pt idx="250">
                  <c:v>1474</c:v>
                </c:pt>
                <c:pt idx="251">
                  <c:v>1475</c:v>
                </c:pt>
                <c:pt idx="252">
                  <c:v>1476</c:v>
                </c:pt>
                <c:pt idx="253">
                  <c:v>1477</c:v>
                </c:pt>
                <c:pt idx="254">
                  <c:v>1478</c:v>
                </c:pt>
                <c:pt idx="255">
                  <c:v>1479</c:v>
                </c:pt>
                <c:pt idx="256">
                  <c:v>1480</c:v>
                </c:pt>
                <c:pt idx="257">
                  <c:v>1481</c:v>
                </c:pt>
                <c:pt idx="258">
                  <c:v>1482</c:v>
                </c:pt>
                <c:pt idx="259">
                  <c:v>1483</c:v>
                </c:pt>
                <c:pt idx="260">
                  <c:v>1484</c:v>
                </c:pt>
                <c:pt idx="261">
                  <c:v>1485</c:v>
                </c:pt>
                <c:pt idx="262">
                  <c:v>1486</c:v>
                </c:pt>
                <c:pt idx="263">
                  <c:v>1487</c:v>
                </c:pt>
                <c:pt idx="264">
                  <c:v>1488</c:v>
                </c:pt>
                <c:pt idx="265">
                  <c:v>1489</c:v>
                </c:pt>
                <c:pt idx="266">
                  <c:v>1490</c:v>
                </c:pt>
                <c:pt idx="267">
                  <c:v>1491</c:v>
                </c:pt>
                <c:pt idx="268">
                  <c:v>1492</c:v>
                </c:pt>
                <c:pt idx="269">
                  <c:v>1493</c:v>
                </c:pt>
                <c:pt idx="270">
                  <c:v>1494</c:v>
                </c:pt>
                <c:pt idx="271">
                  <c:v>1495</c:v>
                </c:pt>
                <c:pt idx="272">
                  <c:v>1496</c:v>
                </c:pt>
                <c:pt idx="273">
                  <c:v>1497</c:v>
                </c:pt>
                <c:pt idx="274">
                  <c:v>1498</c:v>
                </c:pt>
                <c:pt idx="275">
                  <c:v>1499</c:v>
                </c:pt>
                <c:pt idx="276">
                  <c:v>1500</c:v>
                </c:pt>
                <c:pt idx="277">
                  <c:v>1501</c:v>
                </c:pt>
                <c:pt idx="278">
                  <c:v>1502</c:v>
                </c:pt>
                <c:pt idx="279">
                  <c:v>1503</c:v>
                </c:pt>
                <c:pt idx="280">
                  <c:v>1504</c:v>
                </c:pt>
                <c:pt idx="281">
                  <c:v>1505</c:v>
                </c:pt>
                <c:pt idx="282">
                  <c:v>1506</c:v>
                </c:pt>
                <c:pt idx="283">
                  <c:v>1507</c:v>
                </c:pt>
                <c:pt idx="284">
                  <c:v>1508</c:v>
                </c:pt>
                <c:pt idx="285">
                  <c:v>1509</c:v>
                </c:pt>
                <c:pt idx="286">
                  <c:v>1510</c:v>
                </c:pt>
                <c:pt idx="287">
                  <c:v>1511</c:v>
                </c:pt>
                <c:pt idx="288">
                  <c:v>1512</c:v>
                </c:pt>
                <c:pt idx="289">
                  <c:v>1513</c:v>
                </c:pt>
                <c:pt idx="290">
                  <c:v>1514</c:v>
                </c:pt>
                <c:pt idx="291">
                  <c:v>1515</c:v>
                </c:pt>
                <c:pt idx="292">
                  <c:v>1516</c:v>
                </c:pt>
                <c:pt idx="293">
                  <c:v>1517</c:v>
                </c:pt>
                <c:pt idx="294">
                  <c:v>1518</c:v>
                </c:pt>
                <c:pt idx="295">
                  <c:v>1519</c:v>
                </c:pt>
                <c:pt idx="296">
                  <c:v>1520</c:v>
                </c:pt>
                <c:pt idx="297">
                  <c:v>1521</c:v>
                </c:pt>
                <c:pt idx="298">
                  <c:v>1522</c:v>
                </c:pt>
                <c:pt idx="299">
                  <c:v>1523</c:v>
                </c:pt>
                <c:pt idx="300">
                  <c:v>1524</c:v>
                </c:pt>
                <c:pt idx="301">
                  <c:v>1525</c:v>
                </c:pt>
                <c:pt idx="302">
                  <c:v>1526</c:v>
                </c:pt>
                <c:pt idx="303">
                  <c:v>1527</c:v>
                </c:pt>
                <c:pt idx="304">
                  <c:v>1528</c:v>
                </c:pt>
                <c:pt idx="305">
                  <c:v>1529</c:v>
                </c:pt>
                <c:pt idx="306">
                  <c:v>1530</c:v>
                </c:pt>
                <c:pt idx="307">
                  <c:v>1531</c:v>
                </c:pt>
                <c:pt idx="308">
                  <c:v>1532</c:v>
                </c:pt>
                <c:pt idx="309">
                  <c:v>1533</c:v>
                </c:pt>
                <c:pt idx="310">
                  <c:v>1534</c:v>
                </c:pt>
                <c:pt idx="311">
                  <c:v>1535</c:v>
                </c:pt>
                <c:pt idx="312">
                  <c:v>1536</c:v>
                </c:pt>
                <c:pt idx="313">
                  <c:v>1537</c:v>
                </c:pt>
                <c:pt idx="314">
                  <c:v>1538</c:v>
                </c:pt>
                <c:pt idx="315">
                  <c:v>1539</c:v>
                </c:pt>
                <c:pt idx="316">
                  <c:v>1540</c:v>
                </c:pt>
                <c:pt idx="317">
                  <c:v>1541</c:v>
                </c:pt>
                <c:pt idx="318">
                  <c:v>1542</c:v>
                </c:pt>
                <c:pt idx="319">
                  <c:v>1543</c:v>
                </c:pt>
                <c:pt idx="320">
                  <c:v>1544</c:v>
                </c:pt>
                <c:pt idx="321">
                  <c:v>1545</c:v>
                </c:pt>
                <c:pt idx="322">
                  <c:v>1546</c:v>
                </c:pt>
                <c:pt idx="323">
                  <c:v>1547</c:v>
                </c:pt>
                <c:pt idx="324">
                  <c:v>1548</c:v>
                </c:pt>
                <c:pt idx="325">
                  <c:v>1549</c:v>
                </c:pt>
                <c:pt idx="326">
                  <c:v>1550</c:v>
                </c:pt>
                <c:pt idx="327">
                  <c:v>1551</c:v>
                </c:pt>
                <c:pt idx="328">
                  <c:v>1552</c:v>
                </c:pt>
                <c:pt idx="329">
                  <c:v>1553</c:v>
                </c:pt>
                <c:pt idx="330">
                  <c:v>1554</c:v>
                </c:pt>
                <c:pt idx="331">
                  <c:v>1555</c:v>
                </c:pt>
                <c:pt idx="332">
                  <c:v>1556</c:v>
                </c:pt>
                <c:pt idx="333">
                  <c:v>1557</c:v>
                </c:pt>
                <c:pt idx="334">
                  <c:v>1558</c:v>
                </c:pt>
                <c:pt idx="335">
                  <c:v>1559</c:v>
                </c:pt>
                <c:pt idx="336">
                  <c:v>1560</c:v>
                </c:pt>
                <c:pt idx="337">
                  <c:v>1561</c:v>
                </c:pt>
                <c:pt idx="338">
                  <c:v>1562</c:v>
                </c:pt>
                <c:pt idx="339">
                  <c:v>1563</c:v>
                </c:pt>
                <c:pt idx="340">
                  <c:v>1564</c:v>
                </c:pt>
                <c:pt idx="341">
                  <c:v>1565</c:v>
                </c:pt>
                <c:pt idx="342">
                  <c:v>1566</c:v>
                </c:pt>
                <c:pt idx="343">
                  <c:v>1567</c:v>
                </c:pt>
                <c:pt idx="344">
                  <c:v>1568</c:v>
                </c:pt>
                <c:pt idx="345">
                  <c:v>1569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1587</c:v>
                </c:pt>
                <c:pt idx="364">
                  <c:v>1588</c:v>
                </c:pt>
                <c:pt idx="365">
                  <c:v>1589</c:v>
                </c:pt>
                <c:pt idx="366">
                  <c:v>1590</c:v>
                </c:pt>
                <c:pt idx="367">
                  <c:v>1591</c:v>
                </c:pt>
                <c:pt idx="368">
                  <c:v>1592</c:v>
                </c:pt>
                <c:pt idx="369">
                  <c:v>1593</c:v>
                </c:pt>
                <c:pt idx="370">
                  <c:v>1594</c:v>
                </c:pt>
                <c:pt idx="371">
                  <c:v>1595</c:v>
                </c:pt>
                <c:pt idx="372">
                  <c:v>1596</c:v>
                </c:pt>
                <c:pt idx="373">
                  <c:v>1597</c:v>
                </c:pt>
                <c:pt idx="374">
                  <c:v>1598</c:v>
                </c:pt>
                <c:pt idx="375">
                  <c:v>1599</c:v>
                </c:pt>
                <c:pt idx="376">
                  <c:v>1600</c:v>
                </c:pt>
                <c:pt idx="377">
                  <c:v>1601</c:v>
                </c:pt>
                <c:pt idx="378">
                  <c:v>1602</c:v>
                </c:pt>
                <c:pt idx="379">
                  <c:v>1603</c:v>
                </c:pt>
                <c:pt idx="380">
                  <c:v>1604</c:v>
                </c:pt>
                <c:pt idx="381">
                  <c:v>1605</c:v>
                </c:pt>
                <c:pt idx="382">
                  <c:v>1606</c:v>
                </c:pt>
                <c:pt idx="383">
                  <c:v>1607</c:v>
                </c:pt>
                <c:pt idx="384">
                  <c:v>1608</c:v>
                </c:pt>
                <c:pt idx="385">
                  <c:v>1609</c:v>
                </c:pt>
                <c:pt idx="386">
                  <c:v>1610</c:v>
                </c:pt>
                <c:pt idx="387">
                  <c:v>1611</c:v>
                </c:pt>
                <c:pt idx="388">
                  <c:v>1612</c:v>
                </c:pt>
                <c:pt idx="389">
                  <c:v>1613</c:v>
                </c:pt>
                <c:pt idx="390">
                  <c:v>1614</c:v>
                </c:pt>
                <c:pt idx="391">
                  <c:v>1615</c:v>
                </c:pt>
                <c:pt idx="392">
                  <c:v>1616</c:v>
                </c:pt>
                <c:pt idx="393">
                  <c:v>1617</c:v>
                </c:pt>
                <c:pt idx="394">
                  <c:v>1618</c:v>
                </c:pt>
                <c:pt idx="395">
                  <c:v>1619</c:v>
                </c:pt>
                <c:pt idx="396">
                  <c:v>1620</c:v>
                </c:pt>
                <c:pt idx="397">
                  <c:v>1621</c:v>
                </c:pt>
                <c:pt idx="398">
                  <c:v>1622</c:v>
                </c:pt>
                <c:pt idx="399">
                  <c:v>1623</c:v>
                </c:pt>
                <c:pt idx="400">
                  <c:v>1624</c:v>
                </c:pt>
                <c:pt idx="401">
                  <c:v>1625</c:v>
                </c:pt>
                <c:pt idx="402">
                  <c:v>1626</c:v>
                </c:pt>
                <c:pt idx="403">
                  <c:v>1627</c:v>
                </c:pt>
                <c:pt idx="404">
                  <c:v>1628</c:v>
                </c:pt>
                <c:pt idx="405">
                  <c:v>1629</c:v>
                </c:pt>
                <c:pt idx="406">
                  <c:v>1630</c:v>
                </c:pt>
                <c:pt idx="407">
                  <c:v>1631</c:v>
                </c:pt>
                <c:pt idx="408">
                  <c:v>1632</c:v>
                </c:pt>
                <c:pt idx="409">
                  <c:v>1633</c:v>
                </c:pt>
                <c:pt idx="410">
                  <c:v>1634</c:v>
                </c:pt>
                <c:pt idx="411">
                  <c:v>1635</c:v>
                </c:pt>
                <c:pt idx="412">
                  <c:v>1636</c:v>
                </c:pt>
                <c:pt idx="413">
                  <c:v>1637</c:v>
                </c:pt>
                <c:pt idx="414">
                  <c:v>1638</c:v>
                </c:pt>
                <c:pt idx="415">
                  <c:v>1639</c:v>
                </c:pt>
                <c:pt idx="416">
                  <c:v>1640</c:v>
                </c:pt>
                <c:pt idx="417">
                  <c:v>1641</c:v>
                </c:pt>
                <c:pt idx="418">
                  <c:v>1642</c:v>
                </c:pt>
                <c:pt idx="419">
                  <c:v>1643</c:v>
                </c:pt>
                <c:pt idx="420">
                  <c:v>1644</c:v>
                </c:pt>
                <c:pt idx="421">
                  <c:v>1645</c:v>
                </c:pt>
                <c:pt idx="422">
                  <c:v>1646</c:v>
                </c:pt>
                <c:pt idx="423">
                  <c:v>1647</c:v>
                </c:pt>
                <c:pt idx="424">
                  <c:v>1648</c:v>
                </c:pt>
                <c:pt idx="425">
                  <c:v>1649</c:v>
                </c:pt>
                <c:pt idx="426">
                  <c:v>1650</c:v>
                </c:pt>
                <c:pt idx="427">
                  <c:v>1651</c:v>
                </c:pt>
                <c:pt idx="428">
                  <c:v>1652</c:v>
                </c:pt>
                <c:pt idx="429">
                  <c:v>1653</c:v>
                </c:pt>
                <c:pt idx="430">
                  <c:v>1654</c:v>
                </c:pt>
                <c:pt idx="431">
                  <c:v>1655</c:v>
                </c:pt>
                <c:pt idx="432">
                  <c:v>1656</c:v>
                </c:pt>
                <c:pt idx="433">
                  <c:v>1657</c:v>
                </c:pt>
                <c:pt idx="434">
                  <c:v>1658</c:v>
                </c:pt>
                <c:pt idx="435">
                  <c:v>1659</c:v>
                </c:pt>
                <c:pt idx="436">
                  <c:v>1660</c:v>
                </c:pt>
                <c:pt idx="437">
                  <c:v>1661</c:v>
                </c:pt>
                <c:pt idx="438">
                  <c:v>1662</c:v>
                </c:pt>
                <c:pt idx="439">
                  <c:v>1663</c:v>
                </c:pt>
                <c:pt idx="440">
                  <c:v>1664</c:v>
                </c:pt>
                <c:pt idx="441">
                  <c:v>1665</c:v>
                </c:pt>
                <c:pt idx="442">
                  <c:v>1666</c:v>
                </c:pt>
                <c:pt idx="443">
                  <c:v>1667</c:v>
                </c:pt>
                <c:pt idx="444">
                  <c:v>1668</c:v>
                </c:pt>
                <c:pt idx="445">
                  <c:v>1669</c:v>
                </c:pt>
                <c:pt idx="446">
                  <c:v>1670</c:v>
                </c:pt>
                <c:pt idx="447">
                  <c:v>1671</c:v>
                </c:pt>
                <c:pt idx="448">
                  <c:v>1672</c:v>
                </c:pt>
                <c:pt idx="449">
                  <c:v>1673</c:v>
                </c:pt>
                <c:pt idx="450">
                  <c:v>1674</c:v>
                </c:pt>
                <c:pt idx="451">
                  <c:v>1675</c:v>
                </c:pt>
                <c:pt idx="452">
                  <c:v>1676</c:v>
                </c:pt>
                <c:pt idx="453">
                  <c:v>1677</c:v>
                </c:pt>
                <c:pt idx="454">
                  <c:v>1678</c:v>
                </c:pt>
                <c:pt idx="455">
                  <c:v>1679</c:v>
                </c:pt>
                <c:pt idx="456">
                  <c:v>1680</c:v>
                </c:pt>
                <c:pt idx="457">
                  <c:v>1681</c:v>
                </c:pt>
                <c:pt idx="458">
                  <c:v>1682</c:v>
                </c:pt>
                <c:pt idx="459">
                  <c:v>1683</c:v>
                </c:pt>
                <c:pt idx="460">
                  <c:v>1684</c:v>
                </c:pt>
                <c:pt idx="461">
                  <c:v>1685</c:v>
                </c:pt>
                <c:pt idx="462">
                  <c:v>1686</c:v>
                </c:pt>
                <c:pt idx="463">
                  <c:v>1687</c:v>
                </c:pt>
                <c:pt idx="464">
                  <c:v>1688</c:v>
                </c:pt>
                <c:pt idx="465">
                  <c:v>1689</c:v>
                </c:pt>
                <c:pt idx="466">
                  <c:v>1690</c:v>
                </c:pt>
                <c:pt idx="467">
                  <c:v>1691</c:v>
                </c:pt>
                <c:pt idx="468">
                  <c:v>1692</c:v>
                </c:pt>
                <c:pt idx="469">
                  <c:v>1693</c:v>
                </c:pt>
                <c:pt idx="470">
                  <c:v>1694</c:v>
                </c:pt>
                <c:pt idx="471">
                  <c:v>1695</c:v>
                </c:pt>
                <c:pt idx="472">
                  <c:v>1696</c:v>
                </c:pt>
                <c:pt idx="473">
                  <c:v>1697</c:v>
                </c:pt>
                <c:pt idx="474">
                  <c:v>1698</c:v>
                </c:pt>
                <c:pt idx="475">
                  <c:v>1699</c:v>
                </c:pt>
                <c:pt idx="476">
                  <c:v>1700</c:v>
                </c:pt>
                <c:pt idx="477">
                  <c:v>1701</c:v>
                </c:pt>
                <c:pt idx="478">
                  <c:v>1702</c:v>
                </c:pt>
                <c:pt idx="479">
                  <c:v>1703</c:v>
                </c:pt>
                <c:pt idx="480">
                  <c:v>1704</c:v>
                </c:pt>
                <c:pt idx="481">
                  <c:v>1705</c:v>
                </c:pt>
                <c:pt idx="482">
                  <c:v>1706</c:v>
                </c:pt>
                <c:pt idx="483">
                  <c:v>1707</c:v>
                </c:pt>
                <c:pt idx="484">
                  <c:v>1708</c:v>
                </c:pt>
                <c:pt idx="485">
                  <c:v>1709</c:v>
                </c:pt>
                <c:pt idx="486">
                  <c:v>1710</c:v>
                </c:pt>
                <c:pt idx="487">
                  <c:v>1711</c:v>
                </c:pt>
                <c:pt idx="488">
                  <c:v>1712</c:v>
                </c:pt>
                <c:pt idx="489">
                  <c:v>1713</c:v>
                </c:pt>
                <c:pt idx="490">
                  <c:v>1714</c:v>
                </c:pt>
                <c:pt idx="491">
                  <c:v>1715</c:v>
                </c:pt>
                <c:pt idx="492">
                  <c:v>1716</c:v>
                </c:pt>
                <c:pt idx="493">
                  <c:v>1717</c:v>
                </c:pt>
                <c:pt idx="494">
                  <c:v>1718</c:v>
                </c:pt>
                <c:pt idx="495">
                  <c:v>1719</c:v>
                </c:pt>
                <c:pt idx="496">
                  <c:v>1720</c:v>
                </c:pt>
                <c:pt idx="497">
                  <c:v>1721</c:v>
                </c:pt>
                <c:pt idx="498">
                  <c:v>1722</c:v>
                </c:pt>
                <c:pt idx="499">
                  <c:v>1723</c:v>
                </c:pt>
                <c:pt idx="500">
                  <c:v>1724</c:v>
                </c:pt>
                <c:pt idx="501">
                  <c:v>1725</c:v>
                </c:pt>
                <c:pt idx="502">
                  <c:v>1726</c:v>
                </c:pt>
                <c:pt idx="503">
                  <c:v>1727</c:v>
                </c:pt>
                <c:pt idx="504">
                  <c:v>1728</c:v>
                </c:pt>
                <c:pt idx="505">
                  <c:v>1729</c:v>
                </c:pt>
                <c:pt idx="506">
                  <c:v>1730</c:v>
                </c:pt>
                <c:pt idx="507">
                  <c:v>1731</c:v>
                </c:pt>
                <c:pt idx="508">
                  <c:v>1732</c:v>
                </c:pt>
                <c:pt idx="509">
                  <c:v>1733</c:v>
                </c:pt>
                <c:pt idx="510">
                  <c:v>1734</c:v>
                </c:pt>
                <c:pt idx="511">
                  <c:v>1735</c:v>
                </c:pt>
                <c:pt idx="512">
                  <c:v>1736</c:v>
                </c:pt>
                <c:pt idx="513">
                  <c:v>1737</c:v>
                </c:pt>
                <c:pt idx="514">
                  <c:v>1738</c:v>
                </c:pt>
                <c:pt idx="515">
                  <c:v>1739</c:v>
                </c:pt>
                <c:pt idx="516">
                  <c:v>1740</c:v>
                </c:pt>
                <c:pt idx="517">
                  <c:v>1741</c:v>
                </c:pt>
                <c:pt idx="518">
                  <c:v>1742</c:v>
                </c:pt>
                <c:pt idx="519">
                  <c:v>1743</c:v>
                </c:pt>
                <c:pt idx="520">
                  <c:v>1744</c:v>
                </c:pt>
                <c:pt idx="521">
                  <c:v>1745</c:v>
                </c:pt>
                <c:pt idx="522">
                  <c:v>1746</c:v>
                </c:pt>
                <c:pt idx="523">
                  <c:v>1747</c:v>
                </c:pt>
                <c:pt idx="524">
                  <c:v>1748</c:v>
                </c:pt>
                <c:pt idx="525">
                  <c:v>1749</c:v>
                </c:pt>
                <c:pt idx="526">
                  <c:v>1750</c:v>
                </c:pt>
                <c:pt idx="527">
                  <c:v>1751</c:v>
                </c:pt>
                <c:pt idx="528">
                  <c:v>1752</c:v>
                </c:pt>
                <c:pt idx="529">
                  <c:v>1753</c:v>
                </c:pt>
                <c:pt idx="530">
                  <c:v>1754</c:v>
                </c:pt>
                <c:pt idx="531">
                  <c:v>1755</c:v>
                </c:pt>
                <c:pt idx="532">
                  <c:v>1756</c:v>
                </c:pt>
                <c:pt idx="533">
                  <c:v>1757</c:v>
                </c:pt>
                <c:pt idx="534">
                  <c:v>1758</c:v>
                </c:pt>
                <c:pt idx="535">
                  <c:v>1759</c:v>
                </c:pt>
                <c:pt idx="536">
                  <c:v>1760</c:v>
                </c:pt>
                <c:pt idx="537">
                  <c:v>1761</c:v>
                </c:pt>
                <c:pt idx="538">
                  <c:v>1762</c:v>
                </c:pt>
                <c:pt idx="539">
                  <c:v>1763</c:v>
                </c:pt>
                <c:pt idx="540">
                  <c:v>1764</c:v>
                </c:pt>
                <c:pt idx="541">
                  <c:v>1765</c:v>
                </c:pt>
                <c:pt idx="542">
                  <c:v>1766</c:v>
                </c:pt>
                <c:pt idx="543">
                  <c:v>1767</c:v>
                </c:pt>
                <c:pt idx="544">
                  <c:v>1768</c:v>
                </c:pt>
                <c:pt idx="545">
                  <c:v>1769</c:v>
                </c:pt>
                <c:pt idx="546">
                  <c:v>1770</c:v>
                </c:pt>
                <c:pt idx="547">
                  <c:v>1771</c:v>
                </c:pt>
                <c:pt idx="548">
                  <c:v>1772</c:v>
                </c:pt>
                <c:pt idx="549">
                  <c:v>1773</c:v>
                </c:pt>
                <c:pt idx="550">
                  <c:v>1774</c:v>
                </c:pt>
                <c:pt idx="551">
                  <c:v>1775</c:v>
                </c:pt>
                <c:pt idx="552">
                  <c:v>1776</c:v>
                </c:pt>
                <c:pt idx="553">
                  <c:v>1777</c:v>
                </c:pt>
                <c:pt idx="554">
                  <c:v>1778</c:v>
                </c:pt>
                <c:pt idx="555">
                  <c:v>1779</c:v>
                </c:pt>
                <c:pt idx="556">
                  <c:v>1780</c:v>
                </c:pt>
                <c:pt idx="557">
                  <c:v>1781</c:v>
                </c:pt>
                <c:pt idx="558">
                  <c:v>1782</c:v>
                </c:pt>
                <c:pt idx="559">
                  <c:v>1783</c:v>
                </c:pt>
                <c:pt idx="560">
                  <c:v>1784</c:v>
                </c:pt>
                <c:pt idx="561">
                  <c:v>1785</c:v>
                </c:pt>
                <c:pt idx="562">
                  <c:v>1786</c:v>
                </c:pt>
                <c:pt idx="563">
                  <c:v>1787</c:v>
                </c:pt>
                <c:pt idx="564">
                  <c:v>1788</c:v>
                </c:pt>
                <c:pt idx="565">
                  <c:v>1789</c:v>
                </c:pt>
                <c:pt idx="566">
                  <c:v>1790</c:v>
                </c:pt>
                <c:pt idx="567">
                  <c:v>1791</c:v>
                </c:pt>
                <c:pt idx="568">
                  <c:v>1792</c:v>
                </c:pt>
                <c:pt idx="569">
                  <c:v>1793</c:v>
                </c:pt>
                <c:pt idx="570">
                  <c:v>1794</c:v>
                </c:pt>
                <c:pt idx="571">
                  <c:v>1795</c:v>
                </c:pt>
                <c:pt idx="572">
                  <c:v>1796</c:v>
                </c:pt>
                <c:pt idx="573">
                  <c:v>1797</c:v>
                </c:pt>
                <c:pt idx="574">
                  <c:v>1798</c:v>
                </c:pt>
                <c:pt idx="575">
                  <c:v>1799</c:v>
                </c:pt>
                <c:pt idx="576">
                  <c:v>1800</c:v>
                </c:pt>
                <c:pt idx="577">
                  <c:v>1801</c:v>
                </c:pt>
                <c:pt idx="578">
                  <c:v>1802</c:v>
                </c:pt>
                <c:pt idx="579">
                  <c:v>1803</c:v>
                </c:pt>
                <c:pt idx="580">
                  <c:v>1804</c:v>
                </c:pt>
                <c:pt idx="581">
                  <c:v>1805</c:v>
                </c:pt>
                <c:pt idx="582">
                  <c:v>1806</c:v>
                </c:pt>
                <c:pt idx="583">
                  <c:v>1807</c:v>
                </c:pt>
                <c:pt idx="584">
                  <c:v>1808</c:v>
                </c:pt>
                <c:pt idx="585">
                  <c:v>1809</c:v>
                </c:pt>
                <c:pt idx="586">
                  <c:v>1810</c:v>
                </c:pt>
                <c:pt idx="587">
                  <c:v>1811</c:v>
                </c:pt>
                <c:pt idx="588">
                  <c:v>1812</c:v>
                </c:pt>
                <c:pt idx="589">
                  <c:v>1813</c:v>
                </c:pt>
                <c:pt idx="590">
                  <c:v>1814</c:v>
                </c:pt>
                <c:pt idx="591">
                  <c:v>1815</c:v>
                </c:pt>
                <c:pt idx="592">
                  <c:v>1816</c:v>
                </c:pt>
                <c:pt idx="593">
                  <c:v>1817</c:v>
                </c:pt>
                <c:pt idx="594">
                  <c:v>1818</c:v>
                </c:pt>
                <c:pt idx="595">
                  <c:v>1819</c:v>
                </c:pt>
                <c:pt idx="596">
                  <c:v>1820</c:v>
                </c:pt>
                <c:pt idx="597">
                  <c:v>1821</c:v>
                </c:pt>
                <c:pt idx="598">
                  <c:v>1822</c:v>
                </c:pt>
                <c:pt idx="599">
                  <c:v>1823</c:v>
                </c:pt>
                <c:pt idx="600">
                  <c:v>1824</c:v>
                </c:pt>
                <c:pt idx="601">
                  <c:v>1825</c:v>
                </c:pt>
                <c:pt idx="602">
                  <c:v>1826</c:v>
                </c:pt>
                <c:pt idx="603">
                  <c:v>1827</c:v>
                </c:pt>
                <c:pt idx="604">
                  <c:v>1828</c:v>
                </c:pt>
                <c:pt idx="605">
                  <c:v>1829</c:v>
                </c:pt>
                <c:pt idx="606">
                  <c:v>1830</c:v>
                </c:pt>
                <c:pt idx="607">
                  <c:v>1831</c:v>
                </c:pt>
                <c:pt idx="608">
                  <c:v>1832</c:v>
                </c:pt>
                <c:pt idx="609">
                  <c:v>1833</c:v>
                </c:pt>
                <c:pt idx="610">
                  <c:v>1834</c:v>
                </c:pt>
                <c:pt idx="611">
                  <c:v>1835</c:v>
                </c:pt>
                <c:pt idx="612">
                  <c:v>1836</c:v>
                </c:pt>
                <c:pt idx="613">
                  <c:v>1837</c:v>
                </c:pt>
                <c:pt idx="614">
                  <c:v>1838</c:v>
                </c:pt>
                <c:pt idx="615">
                  <c:v>1839</c:v>
                </c:pt>
                <c:pt idx="616">
                  <c:v>1840</c:v>
                </c:pt>
                <c:pt idx="617">
                  <c:v>1841</c:v>
                </c:pt>
                <c:pt idx="618">
                  <c:v>1842</c:v>
                </c:pt>
                <c:pt idx="619">
                  <c:v>1843</c:v>
                </c:pt>
                <c:pt idx="620">
                  <c:v>1844</c:v>
                </c:pt>
                <c:pt idx="621">
                  <c:v>1845</c:v>
                </c:pt>
                <c:pt idx="622">
                  <c:v>1846</c:v>
                </c:pt>
                <c:pt idx="623">
                  <c:v>1847</c:v>
                </c:pt>
                <c:pt idx="624">
                  <c:v>1848</c:v>
                </c:pt>
                <c:pt idx="625">
                  <c:v>1849</c:v>
                </c:pt>
                <c:pt idx="626">
                  <c:v>1850</c:v>
                </c:pt>
                <c:pt idx="627">
                  <c:v>1851</c:v>
                </c:pt>
                <c:pt idx="628">
                  <c:v>1852</c:v>
                </c:pt>
                <c:pt idx="629">
                  <c:v>1853</c:v>
                </c:pt>
                <c:pt idx="630">
                  <c:v>1854</c:v>
                </c:pt>
                <c:pt idx="631">
                  <c:v>1855</c:v>
                </c:pt>
                <c:pt idx="632">
                  <c:v>1856</c:v>
                </c:pt>
                <c:pt idx="633">
                  <c:v>1857</c:v>
                </c:pt>
                <c:pt idx="634">
                  <c:v>1858</c:v>
                </c:pt>
                <c:pt idx="635">
                  <c:v>1859</c:v>
                </c:pt>
                <c:pt idx="636">
                  <c:v>1860</c:v>
                </c:pt>
                <c:pt idx="637">
                  <c:v>1861</c:v>
                </c:pt>
                <c:pt idx="638">
                  <c:v>1862</c:v>
                </c:pt>
                <c:pt idx="639">
                  <c:v>1863</c:v>
                </c:pt>
                <c:pt idx="640">
                  <c:v>1864</c:v>
                </c:pt>
                <c:pt idx="641">
                  <c:v>1865</c:v>
                </c:pt>
                <c:pt idx="642">
                  <c:v>1866</c:v>
                </c:pt>
                <c:pt idx="643">
                  <c:v>1867</c:v>
                </c:pt>
                <c:pt idx="644">
                  <c:v>1868</c:v>
                </c:pt>
                <c:pt idx="645">
                  <c:v>1869</c:v>
                </c:pt>
                <c:pt idx="646">
                  <c:v>1870</c:v>
                </c:pt>
                <c:pt idx="647">
                  <c:v>1871</c:v>
                </c:pt>
                <c:pt idx="648">
                  <c:v>1872</c:v>
                </c:pt>
                <c:pt idx="649">
                  <c:v>1873</c:v>
                </c:pt>
                <c:pt idx="650">
                  <c:v>1874</c:v>
                </c:pt>
                <c:pt idx="651">
                  <c:v>1875</c:v>
                </c:pt>
                <c:pt idx="652">
                  <c:v>1876</c:v>
                </c:pt>
                <c:pt idx="653">
                  <c:v>1877</c:v>
                </c:pt>
                <c:pt idx="654">
                  <c:v>1878</c:v>
                </c:pt>
                <c:pt idx="655">
                  <c:v>1879</c:v>
                </c:pt>
                <c:pt idx="656">
                  <c:v>1880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1885</c:v>
                </c:pt>
                <c:pt idx="662">
                  <c:v>1886</c:v>
                </c:pt>
                <c:pt idx="663">
                  <c:v>1887</c:v>
                </c:pt>
                <c:pt idx="664">
                  <c:v>1888</c:v>
                </c:pt>
                <c:pt idx="665">
                  <c:v>1889</c:v>
                </c:pt>
                <c:pt idx="666">
                  <c:v>1890</c:v>
                </c:pt>
                <c:pt idx="667">
                  <c:v>1891</c:v>
                </c:pt>
                <c:pt idx="668">
                  <c:v>1892</c:v>
                </c:pt>
                <c:pt idx="669">
                  <c:v>1893</c:v>
                </c:pt>
                <c:pt idx="670">
                  <c:v>1894</c:v>
                </c:pt>
                <c:pt idx="671">
                  <c:v>1895</c:v>
                </c:pt>
                <c:pt idx="672">
                  <c:v>1896</c:v>
                </c:pt>
                <c:pt idx="673">
                  <c:v>1897</c:v>
                </c:pt>
                <c:pt idx="674">
                  <c:v>1898</c:v>
                </c:pt>
                <c:pt idx="675">
                  <c:v>1899</c:v>
                </c:pt>
                <c:pt idx="676">
                  <c:v>1900</c:v>
                </c:pt>
                <c:pt idx="677">
                  <c:v>1901</c:v>
                </c:pt>
                <c:pt idx="678">
                  <c:v>1902</c:v>
                </c:pt>
                <c:pt idx="679">
                  <c:v>1903</c:v>
                </c:pt>
                <c:pt idx="680">
                  <c:v>1904</c:v>
                </c:pt>
                <c:pt idx="681">
                  <c:v>1905</c:v>
                </c:pt>
                <c:pt idx="682">
                  <c:v>1906</c:v>
                </c:pt>
                <c:pt idx="683">
                  <c:v>1907</c:v>
                </c:pt>
                <c:pt idx="684">
                  <c:v>1908</c:v>
                </c:pt>
                <c:pt idx="685">
                  <c:v>1909</c:v>
                </c:pt>
                <c:pt idx="686">
                  <c:v>1910</c:v>
                </c:pt>
                <c:pt idx="687">
                  <c:v>1911</c:v>
                </c:pt>
                <c:pt idx="688">
                  <c:v>1912</c:v>
                </c:pt>
                <c:pt idx="689">
                  <c:v>1913</c:v>
                </c:pt>
                <c:pt idx="690">
                  <c:v>1914</c:v>
                </c:pt>
                <c:pt idx="691">
                  <c:v>1915</c:v>
                </c:pt>
                <c:pt idx="692">
                  <c:v>1916</c:v>
                </c:pt>
                <c:pt idx="693">
                  <c:v>1917</c:v>
                </c:pt>
                <c:pt idx="694">
                  <c:v>1918</c:v>
                </c:pt>
                <c:pt idx="695">
                  <c:v>1919</c:v>
                </c:pt>
                <c:pt idx="696">
                  <c:v>1920</c:v>
                </c:pt>
                <c:pt idx="697">
                  <c:v>1921</c:v>
                </c:pt>
                <c:pt idx="698">
                  <c:v>1922</c:v>
                </c:pt>
                <c:pt idx="699">
                  <c:v>1923</c:v>
                </c:pt>
                <c:pt idx="700">
                  <c:v>1924</c:v>
                </c:pt>
                <c:pt idx="701">
                  <c:v>1925</c:v>
                </c:pt>
                <c:pt idx="702">
                  <c:v>1926</c:v>
                </c:pt>
                <c:pt idx="703">
                  <c:v>1927</c:v>
                </c:pt>
                <c:pt idx="704">
                  <c:v>1928</c:v>
                </c:pt>
                <c:pt idx="705">
                  <c:v>1929</c:v>
                </c:pt>
                <c:pt idx="706">
                  <c:v>1930</c:v>
                </c:pt>
                <c:pt idx="707">
                  <c:v>1931</c:v>
                </c:pt>
                <c:pt idx="708">
                  <c:v>1932</c:v>
                </c:pt>
                <c:pt idx="709">
                  <c:v>1933</c:v>
                </c:pt>
                <c:pt idx="710">
                  <c:v>1934</c:v>
                </c:pt>
                <c:pt idx="711">
                  <c:v>1935</c:v>
                </c:pt>
                <c:pt idx="712">
                  <c:v>1936</c:v>
                </c:pt>
                <c:pt idx="713">
                  <c:v>1937</c:v>
                </c:pt>
                <c:pt idx="714">
                  <c:v>1938</c:v>
                </c:pt>
                <c:pt idx="715">
                  <c:v>1939</c:v>
                </c:pt>
                <c:pt idx="716">
                  <c:v>1940</c:v>
                </c:pt>
                <c:pt idx="717">
                  <c:v>1941</c:v>
                </c:pt>
                <c:pt idx="718">
                  <c:v>1942</c:v>
                </c:pt>
                <c:pt idx="719">
                  <c:v>1943</c:v>
                </c:pt>
                <c:pt idx="720">
                  <c:v>1944</c:v>
                </c:pt>
                <c:pt idx="721">
                  <c:v>1945</c:v>
                </c:pt>
                <c:pt idx="722">
                  <c:v>1946</c:v>
                </c:pt>
                <c:pt idx="723">
                  <c:v>1947</c:v>
                </c:pt>
                <c:pt idx="724">
                  <c:v>1948</c:v>
                </c:pt>
                <c:pt idx="725">
                  <c:v>1949</c:v>
                </c:pt>
                <c:pt idx="726">
                  <c:v>1950</c:v>
                </c:pt>
                <c:pt idx="727">
                  <c:v>1951</c:v>
                </c:pt>
                <c:pt idx="728">
                  <c:v>1952</c:v>
                </c:pt>
                <c:pt idx="729">
                  <c:v>1953</c:v>
                </c:pt>
                <c:pt idx="730">
                  <c:v>1954</c:v>
                </c:pt>
                <c:pt idx="731">
                  <c:v>1955</c:v>
                </c:pt>
                <c:pt idx="732">
                  <c:v>1956</c:v>
                </c:pt>
                <c:pt idx="733">
                  <c:v>1957</c:v>
                </c:pt>
                <c:pt idx="734">
                  <c:v>1958</c:v>
                </c:pt>
                <c:pt idx="735">
                  <c:v>1959</c:v>
                </c:pt>
                <c:pt idx="736">
                  <c:v>1960</c:v>
                </c:pt>
                <c:pt idx="737">
                  <c:v>1961</c:v>
                </c:pt>
                <c:pt idx="738">
                  <c:v>1962</c:v>
                </c:pt>
                <c:pt idx="739">
                  <c:v>1963</c:v>
                </c:pt>
                <c:pt idx="740">
                  <c:v>1964</c:v>
                </c:pt>
                <c:pt idx="741">
                  <c:v>1965</c:v>
                </c:pt>
                <c:pt idx="742">
                  <c:v>1966</c:v>
                </c:pt>
                <c:pt idx="743">
                  <c:v>1967</c:v>
                </c:pt>
                <c:pt idx="744">
                  <c:v>1968</c:v>
                </c:pt>
                <c:pt idx="745">
                  <c:v>1969</c:v>
                </c:pt>
                <c:pt idx="746">
                  <c:v>1970</c:v>
                </c:pt>
                <c:pt idx="747">
                  <c:v>1971</c:v>
                </c:pt>
                <c:pt idx="748">
                  <c:v>1972</c:v>
                </c:pt>
                <c:pt idx="749">
                  <c:v>1973</c:v>
                </c:pt>
                <c:pt idx="750">
                  <c:v>1974</c:v>
                </c:pt>
                <c:pt idx="751">
                  <c:v>1975</c:v>
                </c:pt>
                <c:pt idx="752">
                  <c:v>1976</c:v>
                </c:pt>
                <c:pt idx="753">
                  <c:v>1977</c:v>
                </c:pt>
                <c:pt idx="754">
                  <c:v>1978</c:v>
                </c:pt>
                <c:pt idx="755">
                  <c:v>1979</c:v>
                </c:pt>
                <c:pt idx="756">
                  <c:v>1980</c:v>
                </c:pt>
                <c:pt idx="757">
                  <c:v>1981</c:v>
                </c:pt>
                <c:pt idx="758">
                  <c:v>1982</c:v>
                </c:pt>
                <c:pt idx="759">
                  <c:v>1983</c:v>
                </c:pt>
                <c:pt idx="760">
                  <c:v>1984</c:v>
                </c:pt>
                <c:pt idx="761">
                  <c:v>1985</c:v>
                </c:pt>
                <c:pt idx="762">
                  <c:v>1986</c:v>
                </c:pt>
                <c:pt idx="763">
                  <c:v>1987</c:v>
                </c:pt>
                <c:pt idx="764">
                  <c:v>1988</c:v>
                </c:pt>
                <c:pt idx="765">
                  <c:v>1989</c:v>
                </c:pt>
                <c:pt idx="766">
                  <c:v>1990</c:v>
                </c:pt>
                <c:pt idx="767">
                  <c:v>1991</c:v>
                </c:pt>
                <c:pt idx="768">
                  <c:v>1992</c:v>
                </c:pt>
                <c:pt idx="769">
                  <c:v>1993</c:v>
                </c:pt>
                <c:pt idx="770">
                  <c:v>1994</c:v>
                </c:pt>
                <c:pt idx="771">
                  <c:v>1995</c:v>
                </c:pt>
                <c:pt idx="772">
                  <c:v>1996</c:v>
                </c:pt>
                <c:pt idx="773">
                  <c:v>1997</c:v>
                </c:pt>
                <c:pt idx="774">
                  <c:v>1998</c:v>
                </c:pt>
              </c:numCache>
            </c:numRef>
          </c:xVal>
          <c:yVal>
            <c:numRef>
              <c:f>Graph!$H$1226:$H$1998</c:f>
              <c:numCache>
                <c:formatCode>General</c:formatCode>
                <c:ptCount val="773"/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1-49BD-B259-1C2C1118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62959"/>
        <c:axId val="1456864879"/>
      </c:scatterChart>
      <c:valAx>
        <c:axId val="1456862959"/>
        <c:scaling>
          <c:orientation val="minMax"/>
          <c:max val="1998"/>
          <c:min val="1224"/>
        </c:scaling>
        <c:delete val="0"/>
        <c:axPos val="b"/>
        <c:numFmt formatCode="General" sourceLinked="1"/>
        <c:majorTickMark val="out"/>
        <c:minorTickMark val="none"/>
        <c:tickLblPos val="nextTo"/>
        <c:crossAx val="1456864879"/>
        <c:crosses val="autoZero"/>
        <c:crossBetween val="midCat"/>
      </c:valAx>
      <c:valAx>
        <c:axId val="145686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6862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Graph!$D$2002:$D$2813</c:f>
              <c:numCache>
                <c:formatCode>General</c:formatCode>
                <c:ptCount val="812"/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E-4354-910F-D73774A5201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Graph!$B$2002:$B$2813</c:f>
              <c:numCache>
                <c:formatCode>General</c:formatCode>
                <c:ptCount val="8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E-4354-910F-D73774A5201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Graph!$C$2002:$C$2813</c:f>
              <c:numCache>
                <c:formatCode>General</c:formatCode>
                <c:ptCount val="812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4E-4354-910F-D73774A5201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Graph!$E$2002:$E$2813</c:f>
              <c:numCache>
                <c:formatCode>General</c:formatCode>
                <c:ptCount val="812"/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4E-4354-910F-D73774A5201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Graph!$G$2002:$G$2813</c:f>
              <c:numCache>
                <c:formatCode>General</c:formatCode>
                <c:ptCount val="81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4E-4354-910F-D73774A5201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Graph!$A$2001:$A$2814</c:f>
              <c:numCache>
                <c:formatCode>General</c:formatCode>
                <c:ptCount val="8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  <c:pt idx="700">
                  <c:v>2700</c:v>
                </c:pt>
                <c:pt idx="701">
                  <c:v>2701</c:v>
                </c:pt>
                <c:pt idx="702">
                  <c:v>2702</c:v>
                </c:pt>
                <c:pt idx="703">
                  <c:v>2703</c:v>
                </c:pt>
                <c:pt idx="704">
                  <c:v>2704</c:v>
                </c:pt>
                <c:pt idx="705">
                  <c:v>2705</c:v>
                </c:pt>
                <c:pt idx="706">
                  <c:v>2706</c:v>
                </c:pt>
                <c:pt idx="707">
                  <c:v>2707</c:v>
                </c:pt>
                <c:pt idx="708">
                  <c:v>2708</c:v>
                </c:pt>
                <c:pt idx="709">
                  <c:v>2709</c:v>
                </c:pt>
                <c:pt idx="710">
                  <c:v>2710</c:v>
                </c:pt>
                <c:pt idx="711">
                  <c:v>2711</c:v>
                </c:pt>
                <c:pt idx="712">
                  <c:v>2712</c:v>
                </c:pt>
                <c:pt idx="713">
                  <c:v>2713</c:v>
                </c:pt>
                <c:pt idx="714">
                  <c:v>2714</c:v>
                </c:pt>
                <c:pt idx="715">
                  <c:v>2715</c:v>
                </c:pt>
                <c:pt idx="716">
                  <c:v>2716</c:v>
                </c:pt>
                <c:pt idx="717">
                  <c:v>2717</c:v>
                </c:pt>
                <c:pt idx="718">
                  <c:v>2718</c:v>
                </c:pt>
                <c:pt idx="719">
                  <c:v>2719</c:v>
                </c:pt>
                <c:pt idx="720">
                  <c:v>2720</c:v>
                </c:pt>
                <c:pt idx="721">
                  <c:v>2721</c:v>
                </c:pt>
                <c:pt idx="722">
                  <c:v>2722</c:v>
                </c:pt>
                <c:pt idx="723">
                  <c:v>2723</c:v>
                </c:pt>
                <c:pt idx="724">
                  <c:v>2724</c:v>
                </c:pt>
                <c:pt idx="725">
                  <c:v>2725</c:v>
                </c:pt>
                <c:pt idx="726">
                  <c:v>2726</c:v>
                </c:pt>
                <c:pt idx="727">
                  <c:v>2727</c:v>
                </c:pt>
                <c:pt idx="728">
                  <c:v>2728</c:v>
                </c:pt>
                <c:pt idx="729">
                  <c:v>2729</c:v>
                </c:pt>
                <c:pt idx="730">
                  <c:v>2730</c:v>
                </c:pt>
                <c:pt idx="731">
                  <c:v>2731</c:v>
                </c:pt>
                <c:pt idx="732">
                  <c:v>2732</c:v>
                </c:pt>
                <c:pt idx="733">
                  <c:v>2733</c:v>
                </c:pt>
                <c:pt idx="734">
                  <c:v>2734</c:v>
                </c:pt>
                <c:pt idx="735">
                  <c:v>2735</c:v>
                </c:pt>
                <c:pt idx="736">
                  <c:v>2736</c:v>
                </c:pt>
                <c:pt idx="737">
                  <c:v>2737</c:v>
                </c:pt>
                <c:pt idx="738">
                  <c:v>2738</c:v>
                </c:pt>
                <c:pt idx="739">
                  <c:v>2739</c:v>
                </c:pt>
                <c:pt idx="740">
                  <c:v>2740</c:v>
                </c:pt>
                <c:pt idx="741">
                  <c:v>2741</c:v>
                </c:pt>
                <c:pt idx="742">
                  <c:v>2742</c:v>
                </c:pt>
                <c:pt idx="743">
                  <c:v>2743</c:v>
                </c:pt>
                <c:pt idx="744">
                  <c:v>2744</c:v>
                </c:pt>
                <c:pt idx="745">
                  <c:v>2745</c:v>
                </c:pt>
                <c:pt idx="746">
                  <c:v>2746</c:v>
                </c:pt>
                <c:pt idx="747">
                  <c:v>2747</c:v>
                </c:pt>
                <c:pt idx="748">
                  <c:v>2748</c:v>
                </c:pt>
                <c:pt idx="749">
                  <c:v>2749</c:v>
                </c:pt>
                <c:pt idx="750">
                  <c:v>2750</c:v>
                </c:pt>
                <c:pt idx="751">
                  <c:v>2751</c:v>
                </c:pt>
                <c:pt idx="752">
                  <c:v>2752</c:v>
                </c:pt>
                <c:pt idx="753">
                  <c:v>2753</c:v>
                </c:pt>
                <c:pt idx="754">
                  <c:v>2754</c:v>
                </c:pt>
                <c:pt idx="755">
                  <c:v>2755</c:v>
                </c:pt>
                <c:pt idx="756">
                  <c:v>2756</c:v>
                </c:pt>
                <c:pt idx="757">
                  <c:v>2757</c:v>
                </c:pt>
                <c:pt idx="758">
                  <c:v>2758</c:v>
                </c:pt>
                <c:pt idx="759">
                  <c:v>2759</c:v>
                </c:pt>
                <c:pt idx="760">
                  <c:v>2760</c:v>
                </c:pt>
                <c:pt idx="761">
                  <c:v>2761</c:v>
                </c:pt>
                <c:pt idx="762">
                  <c:v>2762</c:v>
                </c:pt>
                <c:pt idx="763">
                  <c:v>2763</c:v>
                </c:pt>
                <c:pt idx="764">
                  <c:v>2764</c:v>
                </c:pt>
                <c:pt idx="765">
                  <c:v>2765</c:v>
                </c:pt>
                <c:pt idx="766">
                  <c:v>2766</c:v>
                </c:pt>
                <c:pt idx="767">
                  <c:v>2767</c:v>
                </c:pt>
                <c:pt idx="768">
                  <c:v>2768</c:v>
                </c:pt>
                <c:pt idx="769">
                  <c:v>2769</c:v>
                </c:pt>
                <c:pt idx="770">
                  <c:v>2770</c:v>
                </c:pt>
                <c:pt idx="771">
                  <c:v>2771</c:v>
                </c:pt>
                <c:pt idx="772">
                  <c:v>2772</c:v>
                </c:pt>
                <c:pt idx="773">
                  <c:v>2773</c:v>
                </c:pt>
                <c:pt idx="774">
                  <c:v>2774</c:v>
                </c:pt>
                <c:pt idx="775">
                  <c:v>2775</c:v>
                </c:pt>
                <c:pt idx="776">
                  <c:v>2776</c:v>
                </c:pt>
                <c:pt idx="777">
                  <c:v>2777</c:v>
                </c:pt>
                <c:pt idx="778">
                  <c:v>2778</c:v>
                </c:pt>
                <c:pt idx="779">
                  <c:v>2779</c:v>
                </c:pt>
                <c:pt idx="780">
                  <c:v>2780</c:v>
                </c:pt>
                <c:pt idx="781">
                  <c:v>2781</c:v>
                </c:pt>
                <c:pt idx="782">
                  <c:v>2782</c:v>
                </c:pt>
                <c:pt idx="783">
                  <c:v>2783</c:v>
                </c:pt>
                <c:pt idx="784">
                  <c:v>2784</c:v>
                </c:pt>
                <c:pt idx="785">
                  <c:v>2785</c:v>
                </c:pt>
                <c:pt idx="786">
                  <c:v>2786</c:v>
                </c:pt>
                <c:pt idx="787">
                  <c:v>2787</c:v>
                </c:pt>
                <c:pt idx="788">
                  <c:v>2788</c:v>
                </c:pt>
                <c:pt idx="789">
                  <c:v>2789</c:v>
                </c:pt>
                <c:pt idx="790">
                  <c:v>2790</c:v>
                </c:pt>
                <c:pt idx="791">
                  <c:v>2791</c:v>
                </c:pt>
                <c:pt idx="792">
                  <c:v>2792</c:v>
                </c:pt>
                <c:pt idx="793">
                  <c:v>2793</c:v>
                </c:pt>
                <c:pt idx="794">
                  <c:v>2794</c:v>
                </c:pt>
                <c:pt idx="795">
                  <c:v>2795</c:v>
                </c:pt>
                <c:pt idx="796">
                  <c:v>2796</c:v>
                </c:pt>
                <c:pt idx="797">
                  <c:v>2797</c:v>
                </c:pt>
                <c:pt idx="798">
                  <c:v>2798</c:v>
                </c:pt>
                <c:pt idx="799">
                  <c:v>2799</c:v>
                </c:pt>
                <c:pt idx="800">
                  <c:v>2800</c:v>
                </c:pt>
                <c:pt idx="801">
                  <c:v>2801</c:v>
                </c:pt>
                <c:pt idx="802">
                  <c:v>2802</c:v>
                </c:pt>
                <c:pt idx="803">
                  <c:v>2803</c:v>
                </c:pt>
                <c:pt idx="804">
                  <c:v>2804</c:v>
                </c:pt>
                <c:pt idx="805">
                  <c:v>2805</c:v>
                </c:pt>
                <c:pt idx="806">
                  <c:v>2806</c:v>
                </c:pt>
                <c:pt idx="807">
                  <c:v>2807</c:v>
                </c:pt>
                <c:pt idx="808">
                  <c:v>2808</c:v>
                </c:pt>
                <c:pt idx="809">
                  <c:v>2809</c:v>
                </c:pt>
                <c:pt idx="810">
                  <c:v>2810</c:v>
                </c:pt>
                <c:pt idx="811">
                  <c:v>2811</c:v>
                </c:pt>
                <c:pt idx="812">
                  <c:v>2812</c:v>
                </c:pt>
                <c:pt idx="813">
                  <c:v>2813</c:v>
                </c:pt>
              </c:numCache>
            </c:numRef>
          </c:xVal>
          <c:yVal>
            <c:numRef>
              <c:f>Graph!$H$2002:$H$2813</c:f>
              <c:numCache>
                <c:formatCode>General</c:formatCode>
                <c:ptCount val="812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4E-4354-910F-D73774A5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6719"/>
        <c:axId val="1456861039"/>
      </c:scatterChart>
      <c:valAx>
        <c:axId val="1456856719"/>
        <c:scaling>
          <c:orientation val="minMax"/>
          <c:max val="2813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456861039"/>
        <c:crosses val="autoZero"/>
        <c:crossBetween val="midCat"/>
      </c:valAx>
      <c:valAx>
        <c:axId val="1456861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6856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Graph!$D$2817:$D$3590</c:f>
              <c:numCache>
                <c:formatCode>General</c:formatCode>
                <c:ptCount val="774"/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B-429E-BAE9-CF456AF50C4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Graph!$B$2817:$B$3590</c:f>
              <c:numCache>
                <c:formatCode>General</c:formatCode>
                <c:ptCount val="7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9B-429E-BAE9-CF456AF50C4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Graph!$C$2817:$C$3590</c:f>
              <c:numCache>
                <c:formatCode>General</c:formatCode>
                <c:ptCount val="774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9B-429E-BAE9-CF456AF50C4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Graph!$E$2817:$E$3590</c:f>
              <c:numCache>
                <c:formatCode>General</c:formatCode>
                <c:ptCount val="774"/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9B-429E-BAE9-CF456AF50C4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Graph!$G$2817:$G$3590</c:f>
              <c:numCache>
                <c:formatCode>General</c:formatCode>
                <c:ptCount val="774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9B-429E-BAE9-CF456AF50C4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Graph!$A$2816:$A$3591</c:f>
              <c:numCache>
                <c:formatCode>General</c:formatCode>
                <c:ptCount val="776"/>
                <c:pt idx="0">
                  <c:v>2815</c:v>
                </c:pt>
                <c:pt idx="1">
                  <c:v>2816</c:v>
                </c:pt>
                <c:pt idx="2">
                  <c:v>2817</c:v>
                </c:pt>
                <c:pt idx="3">
                  <c:v>2818</c:v>
                </c:pt>
                <c:pt idx="4">
                  <c:v>2819</c:v>
                </c:pt>
                <c:pt idx="5">
                  <c:v>2820</c:v>
                </c:pt>
                <c:pt idx="6">
                  <c:v>2821</c:v>
                </c:pt>
                <c:pt idx="7">
                  <c:v>2822</c:v>
                </c:pt>
                <c:pt idx="8">
                  <c:v>2823</c:v>
                </c:pt>
                <c:pt idx="9">
                  <c:v>2824</c:v>
                </c:pt>
                <c:pt idx="10">
                  <c:v>2825</c:v>
                </c:pt>
                <c:pt idx="11">
                  <c:v>2826</c:v>
                </c:pt>
                <c:pt idx="12">
                  <c:v>2827</c:v>
                </c:pt>
                <c:pt idx="13">
                  <c:v>2828</c:v>
                </c:pt>
                <c:pt idx="14">
                  <c:v>2829</c:v>
                </c:pt>
                <c:pt idx="15">
                  <c:v>2830</c:v>
                </c:pt>
                <c:pt idx="16">
                  <c:v>2831</c:v>
                </c:pt>
                <c:pt idx="17">
                  <c:v>2832</c:v>
                </c:pt>
                <c:pt idx="18">
                  <c:v>2833</c:v>
                </c:pt>
                <c:pt idx="19">
                  <c:v>2834</c:v>
                </c:pt>
                <c:pt idx="20">
                  <c:v>2835</c:v>
                </c:pt>
                <c:pt idx="21">
                  <c:v>2836</c:v>
                </c:pt>
                <c:pt idx="22">
                  <c:v>2837</c:v>
                </c:pt>
                <c:pt idx="23">
                  <c:v>2838</c:v>
                </c:pt>
                <c:pt idx="24">
                  <c:v>2839</c:v>
                </c:pt>
                <c:pt idx="25">
                  <c:v>2840</c:v>
                </c:pt>
                <c:pt idx="26">
                  <c:v>2841</c:v>
                </c:pt>
                <c:pt idx="27">
                  <c:v>2842</c:v>
                </c:pt>
                <c:pt idx="28">
                  <c:v>2843</c:v>
                </c:pt>
                <c:pt idx="29">
                  <c:v>2844</c:v>
                </c:pt>
                <c:pt idx="30">
                  <c:v>2845</c:v>
                </c:pt>
                <c:pt idx="31">
                  <c:v>2846</c:v>
                </c:pt>
                <c:pt idx="32">
                  <c:v>2847</c:v>
                </c:pt>
                <c:pt idx="33">
                  <c:v>2848</c:v>
                </c:pt>
                <c:pt idx="34">
                  <c:v>2849</c:v>
                </c:pt>
                <c:pt idx="35">
                  <c:v>2850</c:v>
                </c:pt>
                <c:pt idx="36">
                  <c:v>2851</c:v>
                </c:pt>
                <c:pt idx="37">
                  <c:v>2852</c:v>
                </c:pt>
                <c:pt idx="38">
                  <c:v>2853</c:v>
                </c:pt>
                <c:pt idx="39">
                  <c:v>2854</c:v>
                </c:pt>
                <c:pt idx="40">
                  <c:v>2855</c:v>
                </c:pt>
                <c:pt idx="41">
                  <c:v>2856</c:v>
                </c:pt>
                <c:pt idx="42">
                  <c:v>2857</c:v>
                </c:pt>
                <c:pt idx="43">
                  <c:v>2858</c:v>
                </c:pt>
                <c:pt idx="44">
                  <c:v>2859</c:v>
                </c:pt>
                <c:pt idx="45">
                  <c:v>2860</c:v>
                </c:pt>
                <c:pt idx="46">
                  <c:v>2861</c:v>
                </c:pt>
                <c:pt idx="47">
                  <c:v>2862</c:v>
                </c:pt>
                <c:pt idx="48">
                  <c:v>2863</c:v>
                </c:pt>
                <c:pt idx="49">
                  <c:v>2864</c:v>
                </c:pt>
                <c:pt idx="50">
                  <c:v>2865</c:v>
                </c:pt>
                <c:pt idx="51">
                  <c:v>2866</c:v>
                </c:pt>
                <c:pt idx="52">
                  <c:v>2867</c:v>
                </c:pt>
                <c:pt idx="53">
                  <c:v>2868</c:v>
                </c:pt>
                <c:pt idx="54">
                  <c:v>2869</c:v>
                </c:pt>
                <c:pt idx="55">
                  <c:v>2870</c:v>
                </c:pt>
                <c:pt idx="56">
                  <c:v>2871</c:v>
                </c:pt>
                <c:pt idx="57">
                  <c:v>2872</c:v>
                </c:pt>
                <c:pt idx="58">
                  <c:v>2873</c:v>
                </c:pt>
                <c:pt idx="59">
                  <c:v>2874</c:v>
                </c:pt>
                <c:pt idx="60">
                  <c:v>2875</c:v>
                </c:pt>
                <c:pt idx="61">
                  <c:v>2876</c:v>
                </c:pt>
                <c:pt idx="62">
                  <c:v>2877</c:v>
                </c:pt>
                <c:pt idx="63">
                  <c:v>2878</c:v>
                </c:pt>
                <c:pt idx="64">
                  <c:v>2879</c:v>
                </c:pt>
                <c:pt idx="65">
                  <c:v>2880</c:v>
                </c:pt>
                <c:pt idx="66">
                  <c:v>2881</c:v>
                </c:pt>
                <c:pt idx="67">
                  <c:v>2882</c:v>
                </c:pt>
                <c:pt idx="68">
                  <c:v>2883</c:v>
                </c:pt>
                <c:pt idx="69">
                  <c:v>2884</c:v>
                </c:pt>
                <c:pt idx="70">
                  <c:v>2885</c:v>
                </c:pt>
                <c:pt idx="71">
                  <c:v>2886</c:v>
                </c:pt>
                <c:pt idx="72">
                  <c:v>2887</c:v>
                </c:pt>
                <c:pt idx="73">
                  <c:v>2888</c:v>
                </c:pt>
                <c:pt idx="74">
                  <c:v>2889</c:v>
                </c:pt>
                <c:pt idx="75">
                  <c:v>2890</c:v>
                </c:pt>
                <c:pt idx="76">
                  <c:v>2891</c:v>
                </c:pt>
                <c:pt idx="77">
                  <c:v>2892</c:v>
                </c:pt>
                <c:pt idx="78">
                  <c:v>2893</c:v>
                </c:pt>
                <c:pt idx="79">
                  <c:v>2894</c:v>
                </c:pt>
                <c:pt idx="80">
                  <c:v>2895</c:v>
                </c:pt>
                <c:pt idx="81">
                  <c:v>2896</c:v>
                </c:pt>
                <c:pt idx="82">
                  <c:v>2897</c:v>
                </c:pt>
                <c:pt idx="83">
                  <c:v>2898</c:v>
                </c:pt>
                <c:pt idx="84">
                  <c:v>2899</c:v>
                </c:pt>
                <c:pt idx="85">
                  <c:v>2900</c:v>
                </c:pt>
                <c:pt idx="86">
                  <c:v>2901</c:v>
                </c:pt>
                <c:pt idx="87">
                  <c:v>2902</c:v>
                </c:pt>
                <c:pt idx="88">
                  <c:v>2903</c:v>
                </c:pt>
                <c:pt idx="89">
                  <c:v>2904</c:v>
                </c:pt>
                <c:pt idx="90">
                  <c:v>2905</c:v>
                </c:pt>
                <c:pt idx="91">
                  <c:v>2906</c:v>
                </c:pt>
                <c:pt idx="92">
                  <c:v>2907</c:v>
                </c:pt>
                <c:pt idx="93">
                  <c:v>2908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2912</c:v>
                </c:pt>
                <c:pt idx="98">
                  <c:v>2913</c:v>
                </c:pt>
                <c:pt idx="99">
                  <c:v>2914</c:v>
                </c:pt>
                <c:pt idx="100">
                  <c:v>2915</c:v>
                </c:pt>
                <c:pt idx="101">
                  <c:v>2916</c:v>
                </c:pt>
                <c:pt idx="102">
                  <c:v>2917</c:v>
                </c:pt>
                <c:pt idx="103">
                  <c:v>2918</c:v>
                </c:pt>
                <c:pt idx="104">
                  <c:v>2919</c:v>
                </c:pt>
                <c:pt idx="105">
                  <c:v>2920</c:v>
                </c:pt>
                <c:pt idx="106">
                  <c:v>2921</c:v>
                </c:pt>
                <c:pt idx="107">
                  <c:v>2922</c:v>
                </c:pt>
                <c:pt idx="108">
                  <c:v>2923</c:v>
                </c:pt>
                <c:pt idx="109">
                  <c:v>2924</c:v>
                </c:pt>
                <c:pt idx="110">
                  <c:v>2925</c:v>
                </c:pt>
                <c:pt idx="111">
                  <c:v>2926</c:v>
                </c:pt>
                <c:pt idx="112">
                  <c:v>2927</c:v>
                </c:pt>
                <c:pt idx="113">
                  <c:v>2928</c:v>
                </c:pt>
                <c:pt idx="114">
                  <c:v>2929</c:v>
                </c:pt>
                <c:pt idx="115">
                  <c:v>2930</c:v>
                </c:pt>
                <c:pt idx="116">
                  <c:v>2931</c:v>
                </c:pt>
                <c:pt idx="117">
                  <c:v>2932</c:v>
                </c:pt>
                <c:pt idx="118">
                  <c:v>2933</c:v>
                </c:pt>
                <c:pt idx="119">
                  <c:v>2934</c:v>
                </c:pt>
                <c:pt idx="120">
                  <c:v>2935</c:v>
                </c:pt>
                <c:pt idx="121">
                  <c:v>2936</c:v>
                </c:pt>
                <c:pt idx="122">
                  <c:v>2937</c:v>
                </c:pt>
                <c:pt idx="123">
                  <c:v>2938</c:v>
                </c:pt>
                <c:pt idx="124">
                  <c:v>2939</c:v>
                </c:pt>
                <c:pt idx="125">
                  <c:v>2940</c:v>
                </c:pt>
                <c:pt idx="126">
                  <c:v>2941</c:v>
                </c:pt>
                <c:pt idx="127">
                  <c:v>2942</c:v>
                </c:pt>
                <c:pt idx="128">
                  <c:v>2943</c:v>
                </c:pt>
                <c:pt idx="129">
                  <c:v>2944</c:v>
                </c:pt>
                <c:pt idx="130">
                  <c:v>2945</c:v>
                </c:pt>
                <c:pt idx="131">
                  <c:v>2946</c:v>
                </c:pt>
                <c:pt idx="132">
                  <c:v>2947</c:v>
                </c:pt>
                <c:pt idx="133">
                  <c:v>2948</c:v>
                </c:pt>
                <c:pt idx="134">
                  <c:v>2949</c:v>
                </c:pt>
                <c:pt idx="135">
                  <c:v>2950</c:v>
                </c:pt>
                <c:pt idx="136">
                  <c:v>2951</c:v>
                </c:pt>
                <c:pt idx="137">
                  <c:v>2952</c:v>
                </c:pt>
                <c:pt idx="138">
                  <c:v>2953</c:v>
                </c:pt>
                <c:pt idx="139">
                  <c:v>2954</c:v>
                </c:pt>
                <c:pt idx="140">
                  <c:v>2955</c:v>
                </c:pt>
                <c:pt idx="141">
                  <c:v>2956</c:v>
                </c:pt>
                <c:pt idx="142">
                  <c:v>2957</c:v>
                </c:pt>
                <c:pt idx="143">
                  <c:v>2958</c:v>
                </c:pt>
                <c:pt idx="144">
                  <c:v>2959</c:v>
                </c:pt>
                <c:pt idx="145">
                  <c:v>2960</c:v>
                </c:pt>
                <c:pt idx="146">
                  <c:v>2961</c:v>
                </c:pt>
                <c:pt idx="147">
                  <c:v>2962</c:v>
                </c:pt>
                <c:pt idx="148">
                  <c:v>2963</c:v>
                </c:pt>
                <c:pt idx="149">
                  <c:v>2964</c:v>
                </c:pt>
                <c:pt idx="150">
                  <c:v>2965</c:v>
                </c:pt>
                <c:pt idx="151">
                  <c:v>2966</c:v>
                </c:pt>
                <c:pt idx="152">
                  <c:v>2967</c:v>
                </c:pt>
                <c:pt idx="153">
                  <c:v>2968</c:v>
                </c:pt>
                <c:pt idx="154">
                  <c:v>2969</c:v>
                </c:pt>
                <c:pt idx="155">
                  <c:v>2970</c:v>
                </c:pt>
                <c:pt idx="156">
                  <c:v>2971</c:v>
                </c:pt>
                <c:pt idx="157">
                  <c:v>2972</c:v>
                </c:pt>
                <c:pt idx="158">
                  <c:v>2973</c:v>
                </c:pt>
                <c:pt idx="159">
                  <c:v>2974</c:v>
                </c:pt>
                <c:pt idx="160">
                  <c:v>2975</c:v>
                </c:pt>
                <c:pt idx="161">
                  <c:v>2976</c:v>
                </c:pt>
                <c:pt idx="162">
                  <c:v>2977</c:v>
                </c:pt>
                <c:pt idx="163">
                  <c:v>2978</c:v>
                </c:pt>
                <c:pt idx="164">
                  <c:v>2979</c:v>
                </c:pt>
                <c:pt idx="165">
                  <c:v>2980</c:v>
                </c:pt>
                <c:pt idx="166">
                  <c:v>2981</c:v>
                </c:pt>
                <c:pt idx="167">
                  <c:v>2982</c:v>
                </c:pt>
                <c:pt idx="168">
                  <c:v>2983</c:v>
                </c:pt>
                <c:pt idx="169">
                  <c:v>2984</c:v>
                </c:pt>
                <c:pt idx="170">
                  <c:v>2985</c:v>
                </c:pt>
                <c:pt idx="171">
                  <c:v>2986</c:v>
                </c:pt>
                <c:pt idx="172">
                  <c:v>2987</c:v>
                </c:pt>
                <c:pt idx="173">
                  <c:v>2988</c:v>
                </c:pt>
                <c:pt idx="174">
                  <c:v>2989</c:v>
                </c:pt>
                <c:pt idx="175">
                  <c:v>2990</c:v>
                </c:pt>
                <c:pt idx="176">
                  <c:v>2991</c:v>
                </c:pt>
                <c:pt idx="177">
                  <c:v>2992</c:v>
                </c:pt>
                <c:pt idx="178">
                  <c:v>2993</c:v>
                </c:pt>
                <c:pt idx="179">
                  <c:v>2994</c:v>
                </c:pt>
                <c:pt idx="180">
                  <c:v>2995</c:v>
                </c:pt>
                <c:pt idx="181">
                  <c:v>2996</c:v>
                </c:pt>
                <c:pt idx="182">
                  <c:v>2997</c:v>
                </c:pt>
                <c:pt idx="183">
                  <c:v>2998</c:v>
                </c:pt>
                <c:pt idx="184">
                  <c:v>2999</c:v>
                </c:pt>
                <c:pt idx="185">
                  <c:v>3000</c:v>
                </c:pt>
                <c:pt idx="186">
                  <c:v>3001</c:v>
                </c:pt>
                <c:pt idx="187">
                  <c:v>3002</c:v>
                </c:pt>
                <c:pt idx="188">
                  <c:v>3003</c:v>
                </c:pt>
                <c:pt idx="189">
                  <c:v>3004</c:v>
                </c:pt>
                <c:pt idx="190">
                  <c:v>3005</c:v>
                </c:pt>
                <c:pt idx="191">
                  <c:v>3006</c:v>
                </c:pt>
                <c:pt idx="192">
                  <c:v>3007</c:v>
                </c:pt>
                <c:pt idx="193">
                  <c:v>3008</c:v>
                </c:pt>
                <c:pt idx="194">
                  <c:v>3009</c:v>
                </c:pt>
                <c:pt idx="195">
                  <c:v>3010</c:v>
                </c:pt>
                <c:pt idx="196">
                  <c:v>3011</c:v>
                </c:pt>
                <c:pt idx="197">
                  <c:v>3012</c:v>
                </c:pt>
                <c:pt idx="198">
                  <c:v>3013</c:v>
                </c:pt>
                <c:pt idx="199">
                  <c:v>3014</c:v>
                </c:pt>
                <c:pt idx="200">
                  <c:v>3015</c:v>
                </c:pt>
                <c:pt idx="201">
                  <c:v>3016</c:v>
                </c:pt>
                <c:pt idx="202">
                  <c:v>3017</c:v>
                </c:pt>
                <c:pt idx="203">
                  <c:v>3018</c:v>
                </c:pt>
                <c:pt idx="204">
                  <c:v>3019</c:v>
                </c:pt>
                <c:pt idx="205">
                  <c:v>3020</c:v>
                </c:pt>
                <c:pt idx="206">
                  <c:v>3021</c:v>
                </c:pt>
                <c:pt idx="207">
                  <c:v>3022</c:v>
                </c:pt>
                <c:pt idx="208">
                  <c:v>3023</c:v>
                </c:pt>
                <c:pt idx="209">
                  <c:v>3024</c:v>
                </c:pt>
                <c:pt idx="210">
                  <c:v>3025</c:v>
                </c:pt>
                <c:pt idx="211">
                  <c:v>3026</c:v>
                </c:pt>
                <c:pt idx="212">
                  <c:v>3027</c:v>
                </c:pt>
                <c:pt idx="213">
                  <c:v>3028</c:v>
                </c:pt>
                <c:pt idx="214">
                  <c:v>3029</c:v>
                </c:pt>
                <c:pt idx="215">
                  <c:v>3030</c:v>
                </c:pt>
                <c:pt idx="216">
                  <c:v>3031</c:v>
                </c:pt>
                <c:pt idx="217">
                  <c:v>3032</c:v>
                </c:pt>
                <c:pt idx="218">
                  <c:v>3033</c:v>
                </c:pt>
                <c:pt idx="219">
                  <c:v>3034</c:v>
                </c:pt>
                <c:pt idx="220">
                  <c:v>3035</c:v>
                </c:pt>
                <c:pt idx="221">
                  <c:v>3036</c:v>
                </c:pt>
                <c:pt idx="222">
                  <c:v>3037</c:v>
                </c:pt>
                <c:pt idx="223">
                  <c:v>3038</c:v>
                </c:pt>
                <c:pt idx="224">
                  <c:v>3039</c:v>
                </c:pt>
                <c:pt idx="225">
                  <c:v>3040</c:v>
                </c:pt>
                <c:pt idx="226">
                  <c:v>3041</c:v>
                </c:pt>
                <c:pt idx="227">
                  <c:v>3042</c:v>
                </c:pt>
                <c:pt idx="228">
                  <c:v>3043</c:v>
                </c:pt>
                <c:pt idx="229">
                  <c:v>3044</c:v>
                </c:pt>
                <c:pt idx="230">
                  <c:v>3045</c:v>
                </c:pt>
                <c:pt idx="231">
                  <c:v>3046</c:v>
                </c:pt>
                <c:pt idx="232">
                  <c:v>3047</c:v>
                </c:pt>
                <c:pt idx="233">
                  <c:v>3048</c:v>
                </c:pt>
                <c:pt idx="234">
                  <c:v>3049</c:v>
                </c:pt>
                <c:pt idx="235">
                  <c:v>3050</c:v>
                </c:pt>
                <c:pt idx="236">
                  <c:v>3051</c:v>
                </c:pt>
                <c:pt idx="237">
                  <c:v>3052</c:v>
                </c:pt>
                <c:pt idx="238">
                  <c:v>3053</c:v>
                </c:pt>
                <c:pt idx="239">
                  <c:v>3054</c:v>
                </c:pt>
                <c:pt idx="240">
                  <c:v>3055</c:v>
                </c:pt>
                <c:pt idx="241">
                  <c:v>3056</c:v>
                </c:pt>
                <c:pt idx="242">
                  <c:v>3057</c:v>
                </c:pt>
                <c:pt idx="243">
                  <c:v>3058</c:v>
                </c:pt>
                <c:pt idx="244">
                  <c:v>3059</c:v>
                </c:pt>
                <c:pt idx="245">
                  <c:v>3060</c:v>
                </c:pt>
                <c:pt idx="246">
                  <c:v>3061</c:v>
                </c:pt>
                <c:pt idx="247">
                  <c:v>3062</c:v>
                </c:pt>
                <c:pt idx="248">
                  <c:v>3063</c:v>
                </c:pt>
                <c:pt idx="249">
                  <c:v>3064</c:v>
                </c:pt>
                <c:pt idx="250">
                  <c:v>3065</c:v>
                </c:pt>
                <c:pt idx="251">
                  <c:v>3066</c:v>
                </c:pt>
                <c:pt idx="252">
                  <c:v>3067</c:v>
                </c:pt>
                <c:pt idx="253">
                  <c:v>3068</c:v>
                </c:pt>
                <c:pt idx="254">
                  <c:v>3069</c:v>
                </c:pt>
                <c:pt idx="255">
                  <c:v>3070</c:v>
                </c:pt>
                <c:pt idx="256">
                  <c:v>3071</c:v>
                </c:pt>
                <c:pt idx="257">
                  <c:v>3072</c:v>
                </c:pt>
                <c:pt idx="258">
                  <c:v>3073</c:v>
                </c:pt>
                <c:pt idx="259">
                  <c:v>3074</c:v>
                </c:pt>
                <c:pt idx="260">
                  <c:v>3075</c:v>
                </c:pt>
                <c:pt idx="261">
                  <c:v>3076</c:v>
                </c:pt>
                <c:pt idx="262">
                  <c:v>3077</c:v>
                </c:pt>
                <c:pt idx="263">
                  <c:v>3078</c:v>
                </c:pt>
                <c:pt idx="264">
                  <c:v>3079</c:v>
                </c:pt>
                <c:pt idx="265">
                  <c:v>3080</c:v>
                </c:pt>
                <c:pt idx="266">
                  <c:v>3081</c:v>
                </c:pt>
                <c:pt idx="267">
                  <c:v>3082</c:v>
                </c:pt>
                <c:pt idx="268">
                  <c:v>3083</c:v>
                </c:pt>
                <c:pt idx="269">
                  <c:v>3084</c:v>
                </c:pt>
                <c:pt idx="270">
                  <c:v>3085</c:v>
                </c:pt>
                <c:pt idx="271">
                  <c:v>3086</c:v>
                </c:pt>
                <c:pt idx="272">
                  <c:v>3087</c:v>
                </c:pt>
                <c:pt idx="273">
                  <c:v>3088</c:v>
                </c:pt>
                <c:pt idx="274">
                  <c:v>3089</c:v>
                </c:pt>
                <c:pt idx="275">
                  <c:v>3090</c:v>
                </c:pt>
                <c:pt idx="276">
                  <c:v>3091</c:v>
                </c:pt>
                <c:pt idx="277">
                  <c:v>3092</c:v>
                </c:pt>
                <c:pt idx="278">
                  <c:v>3093</c:v>
                </c:pt>
                <c:pt idx="279">
                  <c:v>3094</c:v>
                </c:pt>
                <c:pt idx="280">
                  <c:v>3095</c:v>
                </c:pt>
                <c:pt idx="281">
                  <c:v>3096</c:v>
                </c:pt>
                <c:pt idx="282">
                  <c:v>3097</c:v>
                </c:pt>
                <c:pt idx="283">
                  <c:v>3098</c:v>
                </c:pt>
                <c:pt idx="284">
                  <c:v>3099</c:v>
                </c:pt>
                <c:pt idx="285">
                  <c:v>3100</c:v>
                </c:pt>
                <c:pt idx="286">
                  <c:v>3101</c:v>
                </c:pt>
                <c:pt idx="287">
                  <c:v>3102</c:v>
                </c:pt>
                <c:pt idx="288">
                  <c:v>3103</c:v>
                </c:pt>
                <c:pt idx="289">
                  <c:v>3104</c:v>
                </c:pt>
                <c:pt idx="290">
                  <c:v>3105</c:v>
                </c:pt>
                <c:pt idx="291">
                  <c:v>3106</c:v>
                </c:pt>
                <c:pt idx="292">
                  <c:v>3107</c:v>
                </c:pt>
                <c:pt idx="293">
                  <c:v>3108</c:v>
                </c:pt>
                <c:pt idx="294">
                  <c:v>3109</c:v>
                </c:pt>
                <c:pt idx="295">
                  <c:v>3110</c:v>
                </c:pt>
                <c:pt idx="296">
                  <c:v>3111</c:v>
                </c:pt>
                <c:pt idx="297">
                  <c:v>3112</c:v>
                </c:pt>
                <c:pt idx="298">
                  <c:v>3113</c:v>
                </c:pt>
                <c:pt idx="299">
                  <c:v>3114</c:v>
                </c:pt>
                <c:pt idx="300">
                  <c:v>3115</c:v>
                </c:pt>
                <c:pt idx="301">
                  <c:v>3116</c:v>
                </c:pt>
                <c:pt idx="302">
                  <c:v>3117</c:v>
                </c:pt>
                <c:pt idx="303">
                  <c:v>3118</c:v>
                </c:pt>
                <c:pt idx="304">
                  <c:v>3119</c:v>
                </c:pt>
                <c:pt idx="305">
                  <c:v>3120</c:v>
                </c:pt>
                <c:pt idx="306">
                  <c:v>3121</c:v>
                </c:pt>
                <c:pt idx="307">
                  <c:v>3122</c:v>
                </c:pt>
                <c:pt idx="308">
                  <c:v>3123</c:v>
                </c:pt>
                <c:pt idx="309">
                  <c:v>3124</c:v>
                </c:pt>
                <c:pt idx="310">
                  <c:v>3125</c:v>
                </c:pt>
                <c:pt idx="311">
                  <c:v>3126</c:v>
                </c:pt>
                <c:pt idx="312">
                  <c:v>3127</c:v>
                </c:pt>
                <c:pt idx="313">
                  <c:v>3128</c:v>
                </c:pt>
                <c:pt idx="314">
                  <c:v>3129</c:v>
                </c:pt>
                <c:pt idx="315">
                  <c:v>3130</c:v>
                </c:pt>
                <c:pt idx="316">
                  <c:v>3131</c:v>
                </c:pt>
                <c:pt idx="317">
                  <c:v>3132</c:v>
                </c:pt>
                <c:pt idx="318">
                  <c:v>3133</c:v>
                </c:pt>
                <c:pt idx="319">
                  <c:v>3134</c:v>
                </c:pt>
                <c:pt idx="320">
                  <c:v>3135</c:v>
                </c:pt>
                <c:pt idx="321">
                  <c:v>3136</c:v>
                </c:pt>
                <c:pt idx="322">
                  <c:v>3137</c:v>
                </c:pt>
                <c:pt idx="323">
                  <c:v>3138</c:v>
                </c:pt>
                <c:pt idx="324">
                  <c:v>3139</c:v>
                </c:pt>
                <c:pt idx="325">
                  <c:v>3140</c:v>
                </c:pt>
                <c:pt idx="326">
                  <c:v>3141</c:v>
                </c:pt>
                <c:pt idx="327">
                  <c:v>3142</c:v>
                </c:pt>
                <c:pt idx="328">
                  <c:v>3143</c:v>
                </c:pt>
                <c:pt idx="329">
                  <c:v>3144</c:v>
                </c:pt>
                <c:pt idx="330">
                  <c:v>3145</c:v>
                </c:pt>
                <c:pt idx="331">
                  <c:v>3146</c:v>
                </c:pt>
                <c:pt idx="332">
                  <c:v>3147</c:v>
                </c:pt>
                <c:pt idx="333">
                  <c:v>3148</c:v>
                </c:pt>
                <c:pt idx="334">
                  <c:v>3149</c:v>
                </c:pt>
                <c:pt idx="335">
                  <c:v>3150</c:v>
                </c:pt>
                <c:pt idx="336">
                  <c:v>3151</c:v>
                </c:pt>
                <c:pt idx="337">
                  <c:v>3152</c:v>
                </c:pt>
                <c:pt idx="338">
                  <c:v>3153</c:v>
                </c:pt>
                <c:pt idx="339">
                  <c:v>3154</c:v>
                </c:pt>
                <c:pt idx="340">
                  <c:v>3155</c:v>
                </c:pt>
                <c:pt idx="341">
                  <c:v>3156</c:v>
                </c:pt>
                <c:pt idx="342">
                  <c:v>3157</c:v>
                </c:pt>
                <c:pt idx="343">
                  <c:v>3158</c:v>
                </c:pt>
                <c:pt idx="344">
                  <c:v>3159</c:v>
                </c:pt>
                <c:pt idx="345">
                  <c:v>3160</c:v>
                </c:pt>
                <c:pt idx="346">
                  <c:v>3161</c:v>
                </c:pt>
                <c:pt idx="347">
                  <c:v>3162</c:v>
                </c:pt>
                <c:pt idx="348">
                  <c:v>3163</c:v>
                </c:pt>
                <c:pt idx="349">
                  <c:v>3164</c:v>
                </c:pt>
                <c:pt idx="350">
                  <c:v>3165</c:v>
                </c:pt>
                <c:pt idx="351">
                  <c:v>3166</c:v>
                </c:pt>
                <c:pt idx="352">
                  <c:v>3167</c:v>
                </c:pt>
                <c:pt idx="353">
                  <c:v>3168</c:v>
                </c:pt>
                <c:pt idx="354">
                  <c:v>3169</c:v>
                </c:pt>
                <c:pt idx="355">
                  <c:v>3170</c:v>
                </c:pt>
                <c:pt idx="356">
                  <c:v>3171</c:v>
                </c:pt>
                <c:pt idx="357">
                  <c:v>3172</c:v>
                </c:pt>
                <c:pt idx="358">
                  <c:v>3173</c:v>
                </c:pt>
                <c:pt idx="359">
                  <c:v>3174</c:v>
                </c:pt>
                <c:pt idx="360">
                  <c:v>3175</c:v>
                </c:pt>
                <c:pt idx="361">
                  <c:v>3176</c:v>
                </c:pt>
                <c:pt idx="362">
                  <c:v>3177</c:v>
                </c:pt>
                <c:pt idx="363">
                  <c:v>3178</c:v>
                </c:pt>
                <c:pt idx="364">
                  <c:v>3179</c:v>
                </c:pt>
                <c:pt idx="365">
                  <c:v>3180</c:v>
                </c:pt>
                <c:pt idx="366">
                  <c:v>3181</c:v>
                </c:pt>
                <c:pt idx="367">
                  <c:v>3182</c:v>
                </c:pt>
                <c:pt idx="368">
                  <c:v>3183</c:v>
                </c:pt>
                <c:pt idx="369">
                  <c:v>3184</c:v>
                </c:pt>
                <c:pt idx="370">
                  <c:v>3185</c:v>
                </c:pt>
                <c:pt idx="371">
                  <c:v>3186</c:v>
                </c:pt>
                <c:pt idx="372">
                  <c:v>3187</c:v>
                </c:pt>
                <c:pt idx="373">
                  <c:v>3188</c:v>
                </c:pt>
                <c:pt idx="374">
                  <c:v>3189</c:v>
                </c:pt>
                <c:pt idx="375">
                  <c:v>3190</c:v>
                </c:pt>
                <c:pt idx="376">
                  <c:v>3191</c:v>
                </c:pt>
                <c:pt idx="377">
                  <c:v>3192</c:v>
                </c:pt>
                <c:pt idx="378">
                  <c:v>3193</c:v>
                </c:pt>
                <c:pt idx="379">
                  <c:v>3194</c:v>
                </c:pt>
                <c:pt idx="380">
                  <c:v>3195</c:v>
                </c:pt>
                <c:pt idx="381">
                  <c:v>3196</c:v>
                </c:pt>
                <c:pt idx="382">
                  <c:v>3197</c:v>
                </c:pt>
                <c:pt idx="383">
                  <c:v>3198</c:v>
                </c:pt>
                <c:pt idx="384">
                  <c:v>3199</c:v>
                </c:pt>
                <c:pt idx="385">
                  <c:v>3200</c:v>
                </c:pt>
                <c:pt idx="386">
                  <c:v>3201</c:v>
                </c:pt>
                <c:pt idx="387">
                  <c:v>3202</c:v>
                </c:pt>
                <c:pt idx="388">
                  <c:v>3203</c:v>
                </c:pt>
                <c:pt idx="389">
                  <c:v>3204</c:v>
                </c:pt>
                <c:pt idx="390">
                  <c:v>3205</c:v>
                </c:pt>
                <c:pt idx="391">
                  <c:v>3206</c:v>
                </c:pt>
                <c:pt idx="392">
                  <c:v>3207</c:v>
                </c:pt>
                <c:pt idx="393">
                  <c:v>3208</c:v>
                </c:pt>
                <c:pt idx="394">
                  <c:v>3209</c:v>
                </c:pt>
                <c:pt idx="395">
                  <c:v>3210</c:v>
                </c:pt>
                <c:pt idx="396">
                  <c:v>3211</c:v>
                </c:pt>
                <c:pt idx="397">
                  <c:v>3212</c:v>
                </c:pt>
                <c:pt idx="398">
                  <c:v>3213</c:v>
                </c:pt>
                <c:pt idx="399">
                  <c:v>3214</c:v>
                </c:pt>
                <c:pt idx="400">
                  <c:v>3215</c:v>
                </c:pt>
                <c:pt idx="401">
                  <c:v>3216</c:v>
                </c:pt>
                <c:pt idx="402">
                  <c:v>3217</c:v>
                </c:pt>
                <c:pt idx="403">
                  <c:v>3218</c:v>
                </c:pt>
                <c:pt idx="404">
                  <c:v>3219</c:v>
                </c:pt>
                <c:pt idx="405">
                  <c:v>3220</c:v>
                </c:pt>
                <c:pt idx="406">
                  <c:v>3221</c:v>
                </c:pt>
                <c:pt idx="407">
                  <c:v>3222</c:v>
                </c:pt>
                <c:pt idx="408">
                  <c:v>3223</c:v>
                </c:pt>
                <c:pt idx="409">
                  <c:v>3224</c:v>
                </c:pt>
                <c:pt idx="410">
                  <c:v>3225</c:v>
                </c:pt>
                <c:pt idx="411">
                  <c:v>3226</c:v>
                </c:pt>
                <c:pt idx="412">
                  <c:v>3227</c:v>
                </c:pt>
                <c:pt idx="413">
                  <c:v>3228</c:v>
                </c:pt>
                <c:pt idx="414">
                  <c:v>3229</c:v>
                </c:pt>
                <c:pt idx="415">
                  <c:v>3230</c:v>
                </c:pt>
                <c:pt idx="416">
                  <c:v>3231</c:v>
                </c:pt>
                <c:pt idx="417">
                  <c:v>3232</c:v>
                </c:pt>
                <c:pt idx="418">
                  <c:v>3233</c:v>
                </c:pt>
                <c:pt idx="419">
                  <c:v>3234</c:v>
                </c:pt>
                <c:pt idx="420">
                  <c:v>3235</c:v>
                </c:pt>
                <c:pt idx="421">
                  <c:v>3236</c:v>
                </c:pt>
                <c:pt idx="422">
                  <c:v>3237</c:v>
                </c:pt>
                <c:pt idx="423">
                  <c:v>3238</c:v>
                </c:pt>
                <c:pt idx="424">
                  <c:v>3239</c:v>
                </c:pt>
                <c:pt idx="425">
                  <c:v>3240</c:v>
                </c:pt>
                <c:pt idx="426">
                  <c:v>3241</c:v>
                </c:pt>
                <c:pt idx="427">
                  <c:v>3242</c:v>
                </c:pt>
                <c:pt idx="428">
                  <c:v>3243</c:v>
                </c:pt>
                <c:pt idx="429">
                  <c:v>3244</c:v>
                </c:pt>
                <c:pt idx="430">
                  <c:v>3245</c:v>
                </c:pt>
                <c:pt idx="431">
                  <c:v>3246</c:v>
                </c:pt>
                <c:pt idx="432">
                  <c:v>3247</c:v>
                </c:pt>
                <c:pt idx="433">
                  <c:v>3248</c:v>
                </c:pt>
                <c:pt idx="434">
                  <c:v>3249</c:v>
                </c:pt>
                <c:pt idx="435">
                  <c:v>3250</c:v>
                </c:pt>
                <c:pt idx="436">
                  <c:v>3251</c:v>
                </c:pt>
                <c:pt idx="437">
                  <c:v>3252</c:v>
                </c:pt>
                <c:pt idx="438">
                  <c:v>3253</c:v>
                </c:pt>
                <c:pt idx="439">
                  <c:v>3254</c:v>
                </c:pt>
                <c:pt idx="440">
                  <c:v>3255</c:v>
                </c:pt>
                <c:pt idx="441">
                  <c:v>3256</c:v>
                </c:pt>
                <c:pt idx="442">
                  <c:v>3257</c:v>
                </c:pt>
                <c:pt idx="443">
                  <c:v>3258</c:v>
                </c:pt>
                <c:pt idx="444">
                  <c:v>3259</c:v>
                </c:pt>
                <c:pt idx="445">
                  <c:v>3260</c:v>
                </c:pt>
                <c:pt idx="446">
                  <c:v>3261</c:v>
                </c:pt>
                <c:pt idx="447">
                  <c:v>3262</c:v>
                </c:pt>
                <c:pt idx="448">
                  <c:v>3263</c:v>
                </c:pt>
                <c:pt idx="449">
                  <c:v>3264</c:v>
                </c:pt>
                <c:pt idx="450">
                  <c:v>3265</c:v>
                </c:pt>
                <c:pt idx="451">
                  <c:v>3266</c:v>
                </c:pt>
                <c:pt idx="452">
                  <c:v>3267</c:v>
                </c:pt>
                <c:pt idx="453">
                  <c:v>3268</c:v>
                </c:pt>
                <c:pt idx="454">
                  <c:v>3269</c:v>
                </c:pt>
                <c:pt idx="455">
                  <c:v>3270</c:v>
                </c:pt>
                <c:pt idx="456">
                  <c:v>3271</c:v>
                </c:pt>
                <c:pt idx="457">
                  <c:v>3272</c:v>
                </c:pt>
                <c:pt idx="458">
                  <c:v>3273</c:v>
                </c:pt>
                <c:pt idx="459">
                  <c:v>3274</c:v>
                </c:pt>
                <c:pt idx="460">
                  <c:v>3275</c:v>
                </c:pt>
                <c:pt idx="461">
                  <c:v>3276</c:v>
                </c:pt>
                <c:pt idx="462">
                  <c:v>3277</c:v>
                </c:pt>
                <c:pt idx="463">
                  <c:v>3278</c:v>
                </c:pt>
                <c:pt idx="464">
                  <c:v>3279</c:v>
                </c:pt>
                <c:pt idx="465">
                  <c:v>3280</c:v>
                </c:pt>
                <c:pt idx="466">
                  <c:v>3281</c:v>
                </c:pt>
                <c:pt idx="467">
                  <c:v>3282</c:v>
                </c:pt>
                <c:pt idx="468">
                  <c:v>3283</c:v>
                </c:pt>
                <c:pt idx="469">
                  <c:v>3284</c:v>
                </c:pt>
                <c:pt idx="470">
                  <c:v>3285</c:v>
                </c:pt>
                <c:pt idx="471">
                  <c:v>3286</c:v>
                </c:pt>
                <c:pt idx="472">
                  <c:v>3287</c:v>
                </c:pt>
                <c:pt idx="473">
                  <c:v>3288</c:v>
                </c:pt>
                <c:pt idx="474">
                  <c:v>3289</c:v>
                </c:pt>
                <c:pt idx="475">
                  <c:v>3290</c:v>
                </c:pt>
                <c:pt idx="476">
                  <c:v>3291</c:v>
                </c:pt>
                <c:pt idx="477">
                  <c:v>3292</c:v>
                </c:pt>
                <c:pt idx="478">
                  <c:v>3293</c:v>
                </c:pt>
                <c:pt idx="479">
                  <c:v>3294</c:v>
                </c:pt>
                <c:pt idx="480">
                  <c:v>3295</c:v>
                </c:pt>
                <c:pt idx="481">
                  <c:v>3296</c:v>
                </c:pt>
                <c:pt idx="482">
                  <c:v>3297</c:v>
                </c:pt>
                <c:pt idx="483">
                  <c:v>3298</c:v>
                </c:pt>
                <c:pt idx="484">
                  <c:v>3299</c:v>
                </c:pt>
                <c:pt idx="485">
                  <c:v>3300</c:v>
                </c:pt>
                <c:pt idx="486">
                  <c:v>3301</c:v>
                </c:pt>
                <c:pt idx="487">
                  <c:v>3302</c:v>
                </c:pt>
                <c:pt idx="488">
                  <c:v>3303</c:v>
                </c:pt>
                <c:pt idx="489">
                  <c:v>3304</c:v>
                </c:pt>
                <c:pt idx="490">
                  <c:v>3305</c:v>
                </c:pt>
                <c:pt idx="491">
                  <c:v>3306</c:v>
                </c:pt>
                <c:pt idx="492">
                  <c:v>3307</c:v>
                </c:pt>
                <c:pt idx="493">
                  <c:v>3308</c:v>
                </c:pt>
                <c:pt idx="494">
                  <c:v>3309</c:v>
                </c:pt>
                <c:pt idx="495">
                  <c:v>3310</c:v>
                </c:pt>
                <c:pt idx="496">
                  <c:v>3311</c:v>
                </c:pt>
                <c:pt idx="497">
                  <c:v>3312</c:v>
                </c:pt>
                <c:pt idx="498">
                  <c:v>3313</c:v>
                </c:pt>
                <c:pt idx="499">
                  <c:v>3314</c:v>
                </c:pt>
                <c:pt idx="500">
                  <c:v>3315</c:v>
                </c:pt>
                <c:pt idx="501">
                  <c:v>3316</c:v>
                </c:pt>
                <c:pt idx="502">
                  <c:v>3317</c:v>
                </c:pt>
                <c:pt idx="503">
                  <c:v>3318</c:v>
                </c:pt>
                <c:pt idx="504">
                  <c:v>3319</c:v>
                </c:pt>
                <c:pt idx="505">
                  <c:v>3320</c:v>
                </c:pt>
                <c:pt idx="506">
                  <c:v>3321</c:v>
                </c:pt>
                <c:pt idx="507">
                  <c:v>3322</c:v>
                </c:pt>
                <c:pt idx="508">
                  <c:v>3323</c:v>
                </c:pt>
                <c:pt idx="509">
                  <c:v>3324</c:v>
                </c:pt>
                <c:pt idx="510">
                  <c:v>3325</c:v>
                </c:pt>
                <c:pt idx="511">
                  <c:v>3326</c:v>
                </c:pt>
                <c:pt idx="512">
                  <c:v>3327</c:v>
                </c:pt>
                <c:pt idx="513">
                  <c:v>3328</c:v>
                </c:pt>
                <c:pt idx="514">
                  <c:v>3329</c:v>
                </c:pt>
                <c:pt idx="515">
                  <c:v>3330</c:v>
                </c:pt>
                <c:pt idx="516">
                  <c:v>3331</c:v>
                </c:pt>
                <c:pt idx="517">
                  <c:v>3332</c:v>
                </c:pt>
                <c:pt idx="518">
                  <c:v>3333</c:v>
                </c:pt>
                <c:pt idx="519">
                  <c:v>3334</c:v>
                </c:pt>
                <c:pt idx="520">
                  <c:v>3335</c:v>
                </c:pt>
                <c:pt idx="521">
                  <c:v>3336</c:v>
                </c:pt>
                <c:pt idx="522">
                  <c:v>3337</c:v>
                </c:pt>
                <c:pt idx="523">
                  <c:v>3338</c:v>
                </c:pt>
                <c:pt idx="524">
                  <c:v>3339</c:v>
                </c:pt>
                <c:pt idx="525">
                  <c:v>3340</c:v>
                </c:pt>
                <c:pt idx="526">
                  <c:v>3341</c:v>
                </c:pt>
                <c:pt idx="527">
                  <c:v>3342</c:v>
                </c:pt>
                <c:pt idx="528">
                  <c:v>3343</c:v>
                </c:pt>
                <c:pt idx="529">
                  <c:v>3344</c:v>
                </c:pt>
                <c:pt idx="530">
                  <c:v>3345</c:v>
                </c:pt>
                <c:pt idx="531">
                  <c:v>3346</c:v>
                </c:pt>
                <c:pt idx="532">
                  <c:v>3347</c:v>
                </c:pt>
                <c:pt idx="533">
                  <c:v>3348</c:v>
                </c:pt>
                <c:pt idx="534">
                  <c:v>3349</c:v>
                </c:pt>
                <c:pt idx="535">
                  <c:v>3350</c:v>
                </c:pt>
                <c:pt idx="536">
                  <c:v>3351</c:v>
                </c:pt>
                <c:pt idx="537">
                  <c:v>3352</c:v>
                </c:pt>
                <c:pt idx="538">
                  <c:v>3353</c:v>
                </c:pt>
                <c:pt idx="539">
                  <c:v>3354</c:v>
                </c:pt>
                <c:pt idx="540">
                  <c:v>3355</c:v>
                </c:pt>
                <c:pt idx="541">
                  <c:v>3356</c:v>
                </c:pt>
                <c:pt idx="542">
                  <c:v>3357</c:v>
                </c:pt>
                <c:pt idx="543">
                  <c:v>3358</c:v>
                </c:pt>
                <c:pt idx="544">
                  <c:v>3359</c:v>
                </c:pt>
                <c:pt idx="545">
                  <c:v>3360</c:v>
                </c:pt>
                <c:pt idx="546">
                  <c:v>3361</c:v>
                </c:pt>
                <c:pt idx="547">
                  <c:v>3362</c:v>
                </c:pt>
                <c:pt idx="548">
                  <c:v>3363</c:v>
                </c:pt>
                <c:pt idx="549">
                  <c:v>3364</c:v>
                </c:pt>
                <c:pt idx="550">
                  <c:v>3365</c:v>
                </c:pt>
                <c:pt idx="551">
                  <c:v>3366</c:v>
                </c:pt>
                <c:pt idx="552">
                  <c:v>3367</c:v>
                </c:pt>
                <c:pt idx="553">
                  <c:v>3368</c:v>
                </c:pt>
                <c:pt idx="554">
                  <c:v>3369</c:v>
                </c:pt>
                <c:pt idx="555">
                  <c:v>3370</c:v>
                </c:pt>
                <c:pt idx="556">
                  <c:v>3371</c:v>
                </c:pt>
                <c:pt idx="557">
                  <c:v>3372</c:v>
                </c:pt>
                <c:pt idx="558">
                  <c:v>3373</c:v>
                </c:pt>
                <c:pt idx="559">
                  <c:v>3374</c:v>
                </c:pt>
                <c:pt idx="560">
                  <c:v>3375</c:v>
                </c:pt>
                <c:pt idx="561">
                  <c:v>3376</c:v>
                </c:pt>
                <c:pt idx="562">
                  <c:v>3377</c:v>
                </c:pt>
                <c:pt idx="563">
                  <c:v>3378</c:v>
                </c:pt>
                <c:pt idx="564">
                  <c:v>3379</c:v>
                </c:pt>
                <c:pt idx="565">
                  <c:v>3380</c:v>
                </c:pt>
                <c:pt idx="566">
                  <c:v>3381</c:v>
                </c:pt>
                <c:pt idx="567">
                  <c:v>3382</c:v>
                </c:pt>
                <c:pt idx="568">
                  <c:v>3383</c:v>
                </c:pt>
                <c:pt idx="569">
                  <c:v>3384</c:v>
                </c:pt>
                <c:pt idx="570">
                  <c:v>3385</c:v>
                </c:pt>
                <c:pt idx="571">
                  <c:v>3386</c:v>
                </c:pt>
                <c:pt idx="572">
                  <c:v>3387</c:v>
                </c:pt>
                <c:pt idx="573">
                  <c:v>3388</c:v>
                </c:pt>
                <c:pt idx="574">
                  <c:v>3389</c:v>
                </c:pt>
                <c:pt idx="575">
                  <c:v>3390</c:v>
                </c:pt>
                <c:pt idx="576">
                  <c:v>3391</c:v>
                </c:pt>
                <c:pt idx="577">
                  <c:v>3392</c:v>
                </c:pt>
                <c:pt idx="578">
                  <c:v>3393</c:v>
                </c:pt>
                <c:pt idx="579">
                  <c:v>3394</c:v>
                </c:pt>
                <c:pt idx="580">
                  <c:v>3395</c:v>
                </c:pt>
                <c:pt idx="581">
                  <c:v>3396</c:v>
                </c:pt>
                <c:pt idx="582">
                  <c:v>3397</c:v>
                </c:pt>
                <c:pt idx="583">
                  <c:v>3398</c:v>
                </c:pt>
                <c:pt idx="584">
                  <c:v>3399</c:v>
                </c:pt>
                <c:pt idx="585">
                  <c:v>3400</c:v>
                </c:pt>
                <c:pt idx="586">
                  <c:v>3401</c:v>
                </c:pt>
                <c:pt idx="587">
                  <c:v>3402</c:v>
                </c:pt>
                <c:pt idx="588">
                  <c:v>3403</c:v>
                </c:pt>
                <c:pt idx="589">
                  <c:v>3404</c:v>
                </c:pt>
                <c:pt idx="590">
                  <c:v>3405</c:v>
                </c:pt>
                <c:pt idx="591">
                  <c:v>3406</c:v>
                </c:pt>
                <c:pt idx="592">
                  <c:v>3407</c:v>
                </c:pt>
                <c:pt idx="593">
                  <c:v>3408</c:v>
                </c:pt>
                <c:pt idx="594">
                  <c:v>3409</c:v>
                </c:pt>
                <c:pt idx="595">
                  <c:v>3410</c:v>
                </c:pt>
                <c:pt idx="596">
                  <c:v>3411</c:v>
                </c:pt>
                <c:pt idx="597">
                  <c:v>3412</c:v>
                </c:pt>
                <c:pt idx="598">
                  <c:v>3413</c:v>
                </c:pt>
                <c:pt idx="599">
                  <c:v>3414</c:v>
                </c:pt>
                <c:pt idx="600">
                  <c:v>3415</c:v>
                </c:pt>
                <c:pt idx="601">
                  <c:v>3416</c:v>
                </c:pt>
                <c:pt idx="602">
                  <c:v>3417</c:v>
                </c:pt>
                <c:pt idx="603">
                  <c:v>3418</c:v>
                </c:pt>
                <c:pt idx="604">
                  <c:v>3419</c:v>
                </c:pt>
                <c:pt idx="605">
                  <c:v>3420</c:v>
                </c:pt>
                <c:pt idx="606">
                  <c:v>3421</c:v>
                </c:pt>
                <c:pt idx="607">
                  <c:v>3422</c:v>
                </c:pt>
                <c:pt idx="608">
                  <c:v>3423</c:v>
                </c:pt>
                <c:pt idx="609">
                  <c:v>3424</c:v>
                </c:pt>
                <c:pt idx="610">
                  <c:v>3425</c:v>
                </c:pt>
                <c:pt idx="611">
                  <c:v>3426</c:v>
                </c:pt>
                <c:pt idx="612">
                  <c:v>3427</c:v>
                </c:pt>
                <c:pt idx="613">
                  <c:v>3428</c:v>
                </c:pt>
                <c:pt idx="614">
                  <c:v>3429</c:v>
                </c:pt>
                <c:pt idx="615">
                  <c:v>3430</c:v>
                </c:pt>
                <c:pt idx="616">
                  <c:v>3431</c:v>
                </c:pt>
                <c:pt idx="617">
                  <c:v>3432</c:v>
                </c:pt>
                <c:pt idx="618">
                  <c:v>3433</c:v>
                </c:pt>
                <c:pt idx="619">
                  <c:v>3434</c:v>
                </c:pt>
                <c:pt idx="620">
                  <c:v>3435</c:v>
                </c:pt>
                <c:pt idx="621">
                  <c:v>3436</c:v>
                </c:pt>
                <c:pt idx="622">
                  <c:v>3437</c:v>
                </c:pt>
                <c:pt idx="623">
                  <c:v>3438</c:v>
                </c:pt>
                <c:pt idx="624">
                  <c:v>3439</c:v>
                </c:pt>
                <c:pt idx="625">
                  <c:v>3440</c:v>
                </c:pt>
                <c:pt idx="626">
                  <c:v>3441</c:v>
                </c:pt>
                <c:pt idx="627">
                  <c:v>3442</c:v>
                </c:pt>
                <c:pt idx="628">
                  <c:v>3443</c:v>
                </c:pt>
                <c:pt idx="629">
                  <c:v>3444</c:v>
                </c:pt>
                <c:pt idx="630">
                  <c:v>3445</c:v>
                </c:pt>
                <c:pt idx="631">
                  <c:v>3446</c:v>
                </c:pt>
                <c:pt idx="632">
                  <c:v>3447</c:v>
                </c:pt>
                <c:pt idx="633">
                  <c:v>3448</c:v>
                </c:pt>
                <c:pt idx="634">
                  <c:v>3449</c:v>
                </c:pt>
                <c:pt idx="635">
                  <c:v>3450</c:v>
                </c:pt>
                <c:pt idx="636">
                  <c:v>3451</c:v>
                </c:pt>
                <c:pt idx="637">
                  <c:v>3452</c:v>
                </c:pt>
                <c:pt idx="638">
                  <c:v>3453</c:v>
                </c:pt>
                <c:pt idx="639">
                  <c:v>3454</c:v>
                </c:pt>
                <c:pt idx="640">
                  <c:v>3455</c:v>
                </c:pt>
                <c:pt idx="641">
                  <c:v>3456</c:v>
                </c:pt>
                <c:pt idx="642">
                  <c:v>3457</c:v>
                </c:pt>
                <c:pt idx="643">
                  <c:v>3458</c:v>
                </c:pt>
                <c:pt idx="644">
                  <c:v>3459</c:v>
                </c:pt>
                <c:pt idx="645">
                  <c:v>3460</c:v>
                </c:pt>
                <c:pt idx="646">
                  <c:v>3461</c:v>
                </c:pt>
                <c:pt idx="647">
                  <c:v>3462</c:v>
                </c:pt>
                <c:pt idx="648">
                  <c:v>3463</c:v>
                </c:pt>
                <c:pt idx="649">
                  <c:v>3464</c:v>
                </c:pt>
                <c:pt idx="650">
                  <c:v>3465</c:v>
                </c:pt>
                <c:pt idx="651">
                  <c:v>3466</c:v>
                </c:pt>
                <c:pt idx="652">
                  <c:v>3467</c:v>
                </c:pt>
                <c:pt idx="653">
                  <c:v>3468</c:v>
                </c:pt>
                <c:pt idx="654">
                  <c:v>3469</c:v>
                </c:pt>
                <c:pt idx="655">
                  <c:v>3470</c:v>
                </c:pt>
                <c:pt idx="656">
                  <c:v>3471</c:v>
                </c:pt>
                <c:pt idx="657">
                  <c:v>3472</c:v>
                </c:pt>
                <c:pt idx="658">
                  <c:v>3473</c:v>
                </c:pt>
                <c:pt idx="659">
                  <c:v>3474</c:v>
                </c:pt>
                <c:pt idx="660">
                  <c:v>3475</c:v>
                </c:pt>
                <c:pt idx="661">
                  <c:v>3476</c:v>
                </c:pt>
                <c:pt idx="662">
                  <c:v>3477</c:v>
                </c:pt>
                <c:pt idx="663">
                  <c:v>3478</c:v>
                </c:pt>
                <c:pt idx="664">
                  <c:v>3479</c:v>
                </c:pt>
                <c:pt idx="665">
                  <c:v>3480</c:v>
                </c:pt>
                <c:pt idx="666">
                  <c:v>3481</c:v>
                </c:pt>
                <c:pt idx="667">
                  <c:v>3482</c:v>
                </c:pt>
                <c:pt idx="668">
                  <c:v>3483</c:v>
                </c:pt>
                <c:pt idx="669">
                  <c:v>3484</c:v>
                </c:pt>
                <c:pt idx="670">
                  <c:v>3485</c:v>
                </c:pt>
                <c:pt idx="671">
                  <c:v>3486</c:v>
                </c:pt>
                <c:pt idx="672">
                  <c:v>3487</c:v>
                </c:pt>
                <c:pt idx="673">
                  <c:v>3488</c:v>
                </c:pt>
                <c:pt idx="674">
                  <c:v>3489</c:v>
                </c:pt>
                <c:pt idx="675">
                  <c:v>3490</c:v>
                </c:pt>
                <c:pt idx="676">
                  <c:v>3491</c:v>
                </c:pt>
                <c:pt idx="677">
                  <c:v>3492</c:v>
                </c:pt>
                <c:pt idx="678">
                  <c:v>3493</c:v>
                </c:pt>
                <c:pt idx="679">
                  <c:v>3494</c:v>
                </c:pt>
                <c:pt idx="680">
                  <c:v>3495</c:v>
                </c:pt>
                <c:pt idx="681">
                  <c:v>3496</c:v>
                </c:pt>
                <c:pt idx="682">
                  <c:v>3497</c:v>
                </c:pt>
                <c:pt idx="683">
                  <c:v>3498</c:v>
                </c:pt>
                <c:pt idx="684">
                  <c:v>3499</c:v>
                </c:pt>
                <c:pt idx="685">
                  <c:v>3500</c:v>
                </c:pt>
                <c:pt idx="686">
                  <c:v>3501</c:v>
                </c:pt>
                <c:pt idx="687">
                  <c:v>3502</c:v>
                </c:pt>
                <c:pt idx="688">
                  <c:v>3503</c:v>
                </c:pt>
                <c:pt idx="689">
                  <c:v>3504</c:v>
                </c:pt>
                <c:pt idx="690">
                  <c:v>3505</c:v>
                </c:pt>
                <c:pt idx="691">
                  <c:v>3506</c:v>
                </c:pt>
                <c:pt idx="692">
                  <c:v>3507</c:v>
                </c:pt>
                <c:pt idx="693">
                  <c:v>3508</c:v>
                </c:pt>
                <c:pt idx="694">
                  <c:v>3509</c:v>
                </c:pt>
                <c:pt idx="695">
                  <c:v>3510</c:v>
                </c:pt>
                <c:pt idx="696">
                  <c:v>3511</c:v>
                </c:pt>
                <c:pt idx="697">
                  <c:v>3512</c:v>
                </c:pt>
                <c:pt idx="698">
                  <c:v>3513</c:v>
                </c:pt>
                <c:pt idx="699">
                  <c:v>3514</c:v>
                </c:pt>
                <c:pt idx="700">
                  <c:v>3515</c:v>
                </c:pt>
                <c:pt idx="701">
                  <c:v>3516</c:v>
                </c:pt>
                <c:pt idx="702">
                  <c:v>3517</c:v>
                </c:pt>
                <c:pt idx="703">
                  <c:v>3518</c:v>
                </c:pt>
                <c:pt idx="704">
                  <c:v>3519</c:v>
                </c:pt>
                <c:pt idx="705">
                  <c:v>3520</c:v>
                </c:pt>
                <c:pt idx="706">
                  <c:v>3521</c:v>
                </c:pt>
                <c:pt idx="707">
                  <c:v>3522</c:v>
                </c:pt>
                <c:pt idx="708">
                  <c:v>3523</c:v>
                </c:pt>
                <c:pt idx="709">
                  <c:v>3524</c:v>
                </c:pt>
                <c:pt idx="710">
                  <c:v>3525</c:v>
                </c:pt>
                <c:pt idx="711">
                  <c:v>3526</c:v>
                </c:pt>
                <c:pt idx="712">
                  <c:v>3527</c:v>
                </c:pt>
                <c:pt idx="713">
                  <c:v>3528</c:v>
                </c:pt>
                <c:pt idx="714">
                  <c:v>3529</c:v>
                </c:pt>
                <c:pt idx="715">
                  <c:v>3530</c:v>
                </c:pt>
                <c:pt idx="716">
                  <c:v>3531</c:v>
                </c:pt>
                <c:pt idx="717">
                  <c:v>3532</c:v>
                </c:pt>
                <c:pt idx="718">
                  <c:v>3533</c:v>
                </c:pt>
                <c:pt idx="719">
                  <c:v>3534</c:v>
                </c:pt>
                <c:pt idx="720">
                  <c:v>3535</c:v>
                </c:pt>
                <c:pt idx="721">
                  <c:v>3536</c:v>
                </c:pt>
                <c:pt idx="722">
                  <c:v>3537</c:v>
                </c:pt>
                <c:pt idx="723">
                  <c:v>3538</c:v>
                </c:pt>
                <c:pt idx="724">
                  <c:v>3539</c:v>
                </c:pt>
                <c:pt idx="725">
                  <c:v>3540</c:v>
                </c:pt>
                <c:pt idx="726">
                  <c:v>3541</c:v>
                </c:pt>
                <c:pt idx="727">
                  <c:v>3542</c:v>
                </c:pt>
                <c:pt idx="728">
                  <c:v>3543</c:v>
                </c:pt>
                <c:pt idx="729">
                  <c:v>3544</c:v>
                </c:pt>
                <c:pt idx="730">
                  <c:v>3545</c:v>
                </c:pt>
                <c:pt idx="731">
                  <c:v>3546</c:v>
                </c:pt>
                <c:pt idx="732">
                  <c:v>3547</c:v>
                </c:pt>
                <c:pt idx="733">
                  <c:v>3548</c:v>
                </c:pt>
                <c:pt idx="734">
                  <c:v>3549</c:v>
                </c:pt>
                <c:pt idx="735">
                  <c:v>3550</c:v>
                </c:pt>
                <c:pt idx="736">
                  <c:v>3551</c:v>
                </c:pt>
                <c:pt idx="737">
                  <c:v>3552</c:v>
                </c:pt>
                <c:pt idx="738">
                  <c:v>3553</c:v>
                </c:pt>
                <c:pt idx="739">
                  <c:v>3554</c:v>
                </c:pt>
                <c:pt idx="740">
                  <c:v>3555</c:v>
                </c:pt>
                <c:pt idx="741">
                  <c:v>3556</c:v>
                </c:pt>
                <c:pt idx="742">
                  <c:v>3557</c:v>
                </c:pt>
                <c:pt idx="743">
                  <c:v>3558</c:v>
                </c:pt>
                <c:pt idx="744">
                  <c:v>3559</c:v>
                </c:pt>
                <c:pt idx="745">
                  <c:v>3560</c:v>
                </c:pt>
                <c:pt idx="746">
                  <c:v>3561</c:v>
                </c:pt>
                <c:pt idx="747">
                  <c:v>3562</c:v>
                </c:pt>
                <c:pt idx="748">
                  <c:v>3563</c:v>
                </c:pt>
                <c:pt idx="749">
                  <c:v>3564</c:v>
                </c:pt>
                <c:pt idx="750">
                  <c:v>3565</c:v>
                </c:pt>
                <c:pt idx="751">
                  <c:v>3566</c:v>
                </c:pt>
                <c:pt idx="752">
                  <c:v>3567</c:v>
                </c:pt>
                <c:pt idx="753">
                  <c:v>3568</c:v>
                </c:pt>
                <c:pt idx="754">
                  <c:v>3569</c:v>
                </c:pt>
                <c:pt idx="755">
                  <c:v>3570</c:v>
                </c:pt>
                <c:pt idx="756">
                  <c:v>3571</c:v>
                </c:pt>
                <c:pt idx="757">
                  <c:v>3572</c:v>
                </c:pt>
                <c:pt idx="758">
                  <c:v>3573</c:v>
                </c:pt>
                <c:pt idx="759">
                  <c:v>3574</c:v>
                </c:pt>
                <c:pt idx="760">
                  <c:v>3575</c:v>
                </c:pt>
                <c:pt idx="761">
                  <c:v>3576</c:v>
                </c:pt>
                <c:pt idx="762">
                  <c:v>3577</c:v>
                </c:pt>
                <c:pt idx="763">
                  <c:v>3578</c:v>
                </c:pt>
                <c:pt idx="764">
                  <c:v>3579</c:v>
                </c:pt>
                <c:pt idx="765">
                  <c:v>3580</c:v>
                </c:pt>
                <c:pt idx="766">
                  <c:v>3581</c:v>
                </c:pt>
                <c:pt idx="767">
                  <c:v>3582</c:v>
                </c:pt>
                <c:pt idx="768">
                  <c:v>3583</c:v>
                </c:pt>
                <c:pt idx="769">
                  <c:v>3584</c:v>
                </c:pt>
                <c:pt idx="770">
                  <c:v>3585</c:v>
                </c:pt>
                <c:pt idx="771">
                  <c:v>3586</c:v>
                </c:pt>
                <c:pt idx="772">
                  <c:v>3587</c:v>
                </c:pt>
                <c:pt idx="773">
                  <c:v>3588</c:v>
                </c:pt>
                <c:pt idx="774">
                  <c:v>3589</c:v>
                </c:pt>
                <c:pt idx="775">
                  <c:v>3590</c:v>
                </c:pt>
              </c:numCache>
            </c:numRef>
          </c:xVal>
          <c:yVal>
            <c:numRef>
              <c:f>Graph!$H$2817:$H$3590</c:f>
              <c:numCache>
                <c:formatCode>General</c:formatCode>
                <c:ptCount val="774"/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9B-429E-BAE9-CF456AF5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7199"/>
        <c:axId val="1456879279"/>
      </c:scatterChart>
      <c:valAx>
        <c:axId val="1456857199"/>
        <c:scaling>
          <c:orientation val="minMax"/>
          <c:max val="3590"/>
          <c:min val="2815"/>
        </c:scaling>
        <c:delete val="0"/>
        <c:axPos val="b"/>
        <c:numFmt formatCode="General" sourceLinked="1"/>
        <c:majorTickMark val="out"/>
        <c:minorTickMark val="none"/>
        <c:tickLblPos val="nextTo"/>
        <c:crossAx val="1456879279"/>
        <c:crosses val="autoZero"/>
        <c:crossBetween val="midCat"/>
      </c:valAx>
      <c:valAx>
        <c:axId val="1456879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6857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7E19-0F2B-DF54-6897-7CCBB9AF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506</xdr:row>
      <xdr:rowOff>0</xdr:rowOff>
    </xdr:from>
    <xdr:to>
      <xdr:col>14</xdr:col>
      <xdr:colOff>304800</xdr:colOff>
      <xdr:row>520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2CD4A-7DC7-1EF3-207D-C4BB9A539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1224</xdr:row>
      <xdr:rowOff>0</xdr:rowOff>
    </xdr:from>
    <xdr:to>
      <xdr:col>14</xdr:col>
      <xdr:colOff>304800</xdr:colOff>
      <xdr:row>1238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19C43-1022-81CA-DC37-FE361A59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2000</xdr:row>
      <xdr:rowOff>0</xdr:rowOff>
    </xdr:from>
    <xdr:to>
      <xdr:col>14</xdr:col>
      <xdr:colOff>304800</xdr:colOff>
      <xdr:row>2014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DB778C-088A-ED3D-55F4-B53A97846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2815</xdr:row>
      <xdr:rowOff>0</xdr:rowOff>
    </xdr:from>
    <xdr:to>
      <xdr:col>14</xdr:col>
      <xdr:colOff>304800</xdr:colOff>
      <xdr:row>2829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EBA0C-E91B-2528-ADD9-89F7F480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0811-A33B-4D77-8248-9D4495F0A4ED}">
  <dimension ref="A1:BH3593"/>
  <sheetViews>
    <sheetView topLeftCell="A3571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" bestFit="1" customWidth="1"/>
    <col min="11" max="11" width="10" bestFit="1" customWidth="1"/>
    <col min="12" max="12" width="11" bestFit="1" customWidth="1"/>
    <col min="13" max="13" width="10" bestFit="1" customWidth="1"/>
    <col min="14" max="14" width="11" bestFit="1" customWidth="1"/>
    <col min="15" max="15" width="10" bestFit="1" customWidth="1"/>
    <col min="57" max="57" width="11" bestFit="1" customWidth="1"/>
    <col min="58" max="58" width="10" bestFit="1" customWidth="1"/>
    <col min="59" max="59" width="11" bestFit="1" customWidth="1"/>
    <col min="60" max="60" width="10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235.73871600000001</v>
      </c>
      <c r="K3">
        <v>14.260427</v>
      </c>
    </row>
    <row r="4" spans="1:60" x14ac:dyDescent="0.25">
      <c r="A4">
        <v>3</v>
      </c>
      <c r="B4">
        <v>237.62433799999999</v>
      </c>
      <c r="C4">
        <v>6.4580070000000003</v>
      </c>
    </row>
    <row r="5" spans="1:60" x14ac:dyDescent="0.25">
      <c r="A5">
        <v>4</v>
      </c>
      <c r="B5">
        <v>237.59067899999999</v>
      </c>
      <c r="C5">
        <v>6.4346579999999998</v>
      </c>
    </row>
    <row r="6" spans="1:60" x14ac:dyDescent="0.25">
      <c r="A6">
        <v>5</v>
      </c>
      <c r="B6">
        <v>237.59067899999999</v>
      </c>
      <c r="C6">
        <v>6.4346579999999998</v>
      </c>
    </row>
    <row r="7" spans="1:60" x14ac:dyDescent="0.25">
      <c r="A7">
        <v>6</v>
      </c>
      <c r="B7">
        <v>237.59067899999999</v>
      </c>
      <c r="C7">
        <v>6.4346579999999998</v>
      </c>
    </row>
    <row r="8" spans="1:60" x14ac:dyDescent="0.25">
      <c r="A8">
        <v>7</v>
      </c>
      <c r="B8">
        <v>237.59067899999999</v>
      </c>
      <c r="C8">
        <v>6.4346579999999998</v>
      </c>
    </row>
    <row r="9" spans="1:60" x14ac:dyDescent="0.25">
      <c r="A9">
        <v>8</v>
      </c>
      <c r="B9">
        <v>237.59067899999999</v>
      </c>
      <c r="C9">
        <v>6.4346579999999998</v>
      </c>
    </row>
    <row r="10" spans="1:60" x14ac:dyDescent="0.25">
      <c r="A10">
        <v>9</v>
      </c>
      <c r="B10">
        <v>237.59067899999999</v>
      </c>
      <c r="C10">
        <v>6.4346579999999998</v>
      </c>
    </row>
    <row r="11" spans="1:60" x14ac:dyDescent="0.25">
      <c r="A11">
        <v>10</v>
      </c>
      <c r="B11">
        <v>237.59067899999999</v>
      </c>
      <c r="C11">
        <v>6.4346579999999998</v>
      </c>
    </row>
    <row r="12" spans="1:60" x14ac:dyDescent="0.25">
      <c r="A12">
        <v>11</v>
      </c>
      <c r="B12">
        <v>237.59067899999999</v>
      </c>
      <c r="C12">
        <v>6.4346579999999998</v>
      </c>
      <c r="F12">
        <v>250.34263199999998</v>
      </c>
      <c r="G12">
        <v>4.4243009999999998</v>
      </c>
    </row>
    <row r="13" spans="1:60" x14ac:dyDescent="0.25">
      <c r="A13">
        <v>12</v>
      </c>
      <c r="B13">
        <v>237.59067899999999</v>
      </c>
      <c r="C13">
        <v>6.4346579999999998</v>
      </c>
      <c r="F13">
        <v>250.34263199999998</v>
      </c>
      <c r="G13">
        <v>4.4243009999999998</v>
      </c>
    </row>
    <row r="14" spans="1:60" x14ac:dyDescent="0.25">
      <c r="A14">
        <v>13</v>
      </c>
      <c r="B14">
        <v>237.59067899999999</v>
      </c>
      <c r="C14">
        <v>6.4346579999999998</v>
      </c>
      <c r="F14">
        <v>250.34263199999998</v>
      </c>
      <c r="G14">
        <v>4.4243009999999998</v>
      </c>
    </row>
    <row r="15" spans="1:60" x14ac:dyDescent="0.25">
      <c r="A15">
        <v>14</v>
      </c>
      <c r="B15">
        <v>237.59067899999999</v>
      </c>
      <c r="C15">
        <v>6.4346579999999998</v>
      </c>
      <c r="F15">
        <v>250.34263199999998</v>
      </c>
      <c r="G15">
        <v>4.4243009999999998</v>
      </c>
    </row>
    <row r="16" spans="1:60" x14ac:dyDescent="0.25">
      <c r="A16">
        <v>15</v>
      </c>
      <c r="B16">
        <v>237.59067899999999</v>
      </c>
      <c r="C16">
        <v>6.4346579999999998</v>
      </c>
      <c r="F16">
        <v>250.34263199999998</v>
      </c>
      <c r="G16">
        <v>4.4243009999999998</v>
      </c>
    </row>
    <row r="17" spans="1:7" x14ac:dyDescent="0.25">
      <c r="A17">
        <v>16</v>
      </c>
      <c r="B17">
        <v>237.59067899999999</v>
      </c>
      <c r="C17">
        <v>6.4346579999999998</v>
      </c>
      <c r="F17">
        <v>250.34263199999998</v>
      </c>
      <c r="G17">
        <v>4.4243009999999998</v>
      </c>
    </row>
    <row r="18" spans="1:7" x14ac:dyDescent="0.25">
      <c r="A18">
        <v>17</v>
      </c>
      <c r="B18">
        <v>237.59067899999999</v>
      </c>
      <c r="C18">
        <v>6.4346579999999998</v>
      </c>
      <c r="F18">
        <v>250.34263199999998</v>
      </c>
      <c r="G18">
        <v>4.4243009999999998</v>
      </c>
    </row>
    <row r="19" spans="1:7" x14ac:dyDescent="0.25">
      <c r="A19">
        <v>18</v>
      </c>
      <c r="B19">
        <v>237.59067899999999</v>
      </c>
      <c r="C19">
        <v>6.4346579999999998</v>
      </c>
      <c r="F19">
        <v>250.34263199999998</v>
      </c>
      <c r="G19">
        <v>4.4243009999999998</v>
      </c>
    </row>
    <row r="20" spans="1:7" x14ac:dyDescent="0.25">
      <c r="A20">
        <v>19</v>
      </c>
      <c r="B20">
        <v>237.59067899999999</v>
      </c>
      <c r="C20">
        <v>6.4346579999999998</v>
      </c>
      <c r="F20">
        <v>250.34263199999998</v>
      </c>
      <c r="G20">
        <v>4.4243009999999998</v>
      </c>
    </row>
    <row r="21" spans="1:7" x14ac:dyDescent="0.25">
      <c r="A21">
        <v>20</v>
      </c>
      <c r="B21">
        <v>237.59067899999999</v>
      </c>
      <c r="C21">
        <v>6.4346579999999998</v>
      </c>
      <c r="D21">
        <v>233.421312</v>
      </c>
      <c r="E21">
        <v>10.045291000000001</v>
      </c>
      <c r="F21">
        <v>250.34263199999998</v>
      </c>
      <c r="G21">
        <v>4.4243009999999998</v>
      </c>
    </row>
    <row r="22" spans="1:7" x14ac:dyDescent="0.25">
      <c r="A22">
        <v>21</v>
      </c>
      <c r="B22">
        <v>237.59067899999999</v>
      </c>
      <c r="C22">
        <v>6.4346579999999998</v>
      </c>
      <c r="D22">
        <v>233.345079</v>
      </c>
      <c r="E22">
        <v>10.026066</v>
      </c>
      <c r="F22">
        <v>250.34263199999998</v>
      </c>
      <c r="G22">
        <v>4.4243009999999998</v>
      </c>
    </row>
    <row r="23" spans="1:7" x14ac:dyDescent="0.25">
      <c r="A23">
        <v>22</v>
      </c>
      <c r="B23">
        <v>237.59067899999999</v>
      </c>
      <c r="C23">
        <v>6.4346579999999998</v>
      </c>
      <c r="D23">
        <v>233.345079</v>
      </c>
      <c r="E23">
        <v>10.026066</v>
      </c>
      <c r="F23">
        <v>250.34263199999998</v>
      </c>
      <c r="G23">
        <v>4.4243009999999998</v>
      </c>
    </row>
    <row r="24" spans="1:7" x14ac:dyDescent="0.25">
      <c r="A24">
        <v>23</v>
      </c>
      <c r="B24">
        <v>237.59067899999999</v>
      </c>
      <c r="C24">
        <v>6.4346579999999998</v>
      </c>
      <c r="D24">
        <v>233.345079</v>
      </c>
      <c r="E24">
        <v>10.026066</v>
      </c>
      <c r="F24">
        <v>250.34263199999998</v>
      </c>
      <c r="G24">
        <v>4.4243009999999998</v>
      </c>
    </row>
    <row r="25" spans="1:7" x14ac:dyDescent="0.25">
      <c r="A25">
        <v>24</v>
      </c>
      <c r="B25">
        <v>237.59067899999999</v>
      </c>
      <c r="C25">
        <v>6.4346579999999998</v>
      </c>
      <c r="D25">
        <v>233.345079</v>
      </c>
      <c r="E25">
        <v>10.026066</v>
      </c>
      <c r="F25">
        <v>250.34263199999998</v>
      </c>
      <c r="G25">
        <v>4.4243009999999998</v>
      </c>
    </row>
    <row r="26" spans="1:7" x14ac:dyDescent="0.25">
      <c r="A26">
        <v>25</v>
      </c>
      <c r="B26">
        <v>237.59067899999999</v>
      </c>
      <c r="C26">
        <v>6.4346579999999998</v>
      </c>
      <c r="D26">
        <v>233.345079</v>
      </c>
      <c r="E26">
        <v>10.026066</v>
      </c>
      <c r="F26">
        <v>250.34263199999998</v>
      </c>
      <c r="G26">
        <v>4.4243009999999998</v>
      </c>
    </row>
    <row r="27" spans="1:7" x14ac:dyDescent="0.25">
      <c r="A27">
        <v>26</v>
      </c>
      <c r="B27">
        <v>237.59067899999999</v>
      </c>
      <c r="C27">
        <v>6.4346579999999998</v>
      </c>
      <c r="D27">
        <v>233.345079</v>
      </c>
      <c r="E27">
        <v>10.026066</v>
      </c>
      <c r="F27">
        <v>250.34263199999998</v>
      </c>
      <c r="G27">
        <v>4.4243009999999998</v>
      </c>
    </row>
    <row r="28" spans="1:7" x14ac:dyDescent="0.25">
      <c r="A28">
        <v>27</v>
      </c>
      <c r="B28">
        <v>237.59067899999999</v>
      </c>
      <c r="C28">
        <v>6.4346579999999998</v>
      </c>
      <c r="D28">
        <v>233.345079</v>
      </c>
      <c r="E28">
        <v>10.026066</v>
      </c>
      <c r="F28">
        <v>250.34263199999998</v>
      </c>
      <c r="G28">
        <v>4.4243009999999998</v>
      </c>
    </row>
    <row r="29" spans="1:7" x14ac:dyDescent="0.25">
      <c r="A29">
        <v>28</v>
      </c>
      <c r="B29">
        <v>237.59067899999999</v>
      </c>
      <c r="C29">
        <v>6.4346579999999998</v>
      </c>
      <c r="D29">
        <v>233.345079</v>
      </c>
      <c r="E29">
        <v>10.026066</v>
      </c>
      <c r="F29">
        <v>250.34263199999998</v>
      </c>
      <c r="G29">
        <v>4.4243009999999998</v>
      </c>
    </row>
    <row r="30" spans="1:7" x14ac:dyDescent="0.25">
      <c r="A30">
        <v>29</v>
      </c>
      <c r="B30">
        <v>237.59067899999999</v>
      </c>
      <c r="C30">
        <v>6.4346579999999998</v>
      </c>
      <c r="D30">
        <v>233.345079</v>
      </c>
      <c r="E30">
        <v>10.026066</v>
      </c>
      <c r="F30">
        <v>250.34263199999998</v>
      </c>
      <c r="G30">
        <v>4.4243009999999998</v>
      </c>
    </row>
    <row r="31" spans="1:7" x14ac:dyDescent="0.25">
      <c r="A31">
        <v>30</v>
      </c>
      <c r="B31">
        <v>237.62433799999999</v>
      </c>
      <c r="C31">
        <v>6.4580070000000003</v>
      </c>
      <c r="D31">
        <v>233.345079</v>
      </c>
      <c r="E31">
        <v>10.026066</v>
      </c>
      <c r="F31">
        <v>250.34263199999998</v>
      </c>
      <c r="G31">
        <v>4.4243009999999998</v>
      </c>
    </row>
    <row r="32" spans="1:7" x14ac:dyDescent="0.25">
      <c r="A32">
        <v>31</v>
      </c>
      <c r="D32">
        <v>233.345079</v>
      </c>
      <c r="E32">
        <v>10.026066</v>
      </c>
      <c r="F32">
        <v>250.34263199999998</v>
      </c>
      <c r="G32">
        <v>4.4243009999999998</v>
      </c>
    </row>
    <row r="33" spans="1:60" x14ac:dyDescent="0.25">
      <c r="A33">
        <v>32</v>
      </c>
      <c r="D33">
        <v>233.345079</v>
      </c>
      <c r="E33">
        <v>10.026066</v>
      </c>
      <c r="F33">
        <v>250.34263199999998</v>
      </c>
      <c r="G33">
        <v>4.4243009999999998</v>
      </c>
    </row>
    <row r="34" spans="1:60" x14ac:dyDescent="0.25">
      <c r="A34">
        <v>33</v>
      </c>
      <c r="D34">
        <v>233.345079</v>
      </c>
      <c r="E34">
        <v>10.026066</v>
      </c>
      <c r="F34">
        <v>250.34263199999998</v>
      </c>
      <c r="G34">
        <v>4.4243009999999998</v>
      </c>
    </row>
    <row r="35" spans="1:60" x14ac:dyDescent="0.25">
      <c r="A35">
        <v>34</v>
      </c>
      <c r="D35">
        <v>233.345079</v>
      </c>
      <c r="E35">
        <v>10.026066</v>
      </c>
      <c r="F35">
        <v>250.34263199999998</v>
      </c>
      <c r="G35">
        <v>4.4243009999999998</v>
      </c>
    </row>
    <row r="36" spans="1:60" x14ac:dyDescent="0.25">
      <c r="A36">
        <v>35</v>
      </c>
      <c r="D36">
        <v>233.345079</v>
      </c>
      <c r="E36">
        <v>10.026066</v>
      </c>
      <c r="F36">
        <v>250.34263199999998</v>
      </c>
      <c r="G36">
        <v>4.4243009999999998</v>
      </c>
      <c r="BG36">
        <v>242.85004000000001</v>
      </c>
      <c r="BH36">
        <v>8.1252899999999997</v>
      </c>
    </row>
    <row r="37" spans="1:60" x14ac:dyDescent="0.25">
      <c r="A37">
        <v>36</v>
      </c>
      <c r="D37">
        <v>233.345079</v>
      </c>
      <c r="E37">
        <v>10.026066</v>
      </c>
      <c r="N37">
        <v>242.85004000000001</v>
      </c>
      <c r="O37">
        <v>8.1252899999999997</v>
      </c>
      <c r="BG37">
        <v>242.85004000000001</v>
      </c>
      <c r="BH37">
        <v>8.1252899999999997</v>
      </c>
    </row>
    <row r="38" spans="1:60" x14ac:dyDescent="0.25">
      <c r="A38">
        <v>37</v>
      </c>
      <c r="D38">
        <v>233.345079</v>
      </c>
      <c r="E38">
        <v>10.026066</v>
      </c>
      <c r="N38">
        <v>242.85004000000001</v>
      </c>
      <c r="O38">
        <v>8.1252899999999997</v>
      </c>
      <c r="BG38">
        <v>242.85004000000001</v>
      </c>
      <c r="BH38">
        <v>8.1252899999999997</v>
      </c>
    </row>
    <row r="39" spans="1:60" x14ac:dyDescent="0.25">
      <c r="A39">
        <v>38</v>
      </c>
      <c r="D39">
        <v>233.345079</v>
      </c>
      <c r="E39">
        <v>10.026066</v>
      </c>
      <c r="N39">
        <v>242.85004000000001</v>
      </c>
      <c r="O39">
        <v>8.1252899999999997</v>
      </c>
      <c r="BG39">
        <v>242.85004000000001</v>
      </c>
      <c r="BH39">
        <v>8.1252899999999997</v>
      </c>
    </row>
    <row r="40" spans="1:60" x14ac:dyDescent="0.25">
      <c r="A40">
        <v>39</v>
      </c>
      <c r="D40">
        <v>233.345079</v>
      </c>
      <c r="E40">
        <v>10.026066</v>
      </c>
      <c r="N40">
        <v>242.85004000000001</v>
      </c>
      <c r="O40">
        <v>8.1252899999999997</v>
      </c>
      <c r="BG40">
        <v>242.85004000000001</v>
      </c>
      <c r="BH40">
        <v>8.1252899999999997</v>
      </c>
    </row>
    <row r="41" spans="1:60" x14ac:dyDescent="0.25">
      <c r="A41">
        <v>40</v>
      </c>
      <c r="D41">
        <v>233.345079</v>
      </c>
      <c r="E41">
        <v>10.026066</v>
      </c>
      <c r="N41">
        <v>242.85004000000001</v>
      </c>
      <c r="O41">
        <v>8.1252899999999997</v>
      </c>
      <c r="BG41">
        <v>242.85004000000001</v>
      </c>
      <c r="BH41">
        <v>8.1252899999999997</v>
      </c>
    </row>
    <row r="42" spans="1:60" x14ac:dyDescent="0.25">
      <c r="A42">
        <v>41</v>
      </c>
      <c r="D42">
        <v>233.345079</v>
      </c>
      <c r="E42">
        <v>10.026066</v>
      </c>
      <c r="N42">
        <v>242.85004000000001</v>
      </c>
      <c r="O42">
        <v>8.1252899999999997</v>
      </c>
      <c r="BG42">
        <v>242.85004000000001</v>
      </c>
      <c r="BH42">
        <v>8.1252899999999997</v>
      </c>
    </row>
    <row r="43" spans="1:60" x14ac:dyDescent="0.25">
      <c r="A43">
        <v>42</v>
      </c>
      <c r="D43">
        <v>233.345079</v>
      </c>
      <c r="E43">
        <v>10.026066</v>
      </c>
      <c r="N43">
        <v>242.85004000000001</v>
      </c>
      <c r="O43">
        <v>8.1252899999999997</v>
      </c>
      <c r="BG43">
        <v>242.85004000000001</v>
      </c>
      <c r="BH43">
        <v>8.1252899999999997</v>
      </c>
    </row>
    <row r="44" spans="1:60" x14ac:dyDescent="0.25">
      <c r="A44">
        <v>43</v>
      </c>
      <c r="B44">
        <v>225.43936500000001</v>
      </c>
      <c r="C44">
        <v>6.7513420000000002</v>
      </c>
      <c r="D44">
        <v>233.345079</v>
      </c>
      <c r="E44">
        <v>10.026066</v>
      </c>
      <c r="N44">
        <v>242.85004000000001</v>
      </c>
      <c r="O44">
        <v>8.1252899999999997</v>
      </c>
      <c r="BG44">
        <v>242.85004000000001</v>
      </c>
      <c r="BH44">
        <v>8.1252899999999997</v>
      </c>
    </row>
    <row r="45" spans="1:60" x14ac:dyDescent="0.25">
      <c r="A45">
        <v>44</v>
      </c>
      <c r="B45">
        <v>225.403336</v>
      </c>
      <c r="C45">
        <v>6.7339209999999996</v>
      </c>
      <c r="D45">
        <v>233.345079</v>
      </c>
      <c r="E45">
        <v>10.026066</v>
      </c>
      <c r="N45">
        <v>242.85004000000001</v>
      </c>
      <c r="O45">
        <v>8.1252899999999997</v>
      </c>
      <c r="BG45">
        <v>242.85004000000001</v>
      </c>
      <c r="BH45">
        <v>8.1252899999999997</v>
      </c>
    </row>
    <row r="46" spans="1:60" x14ac:dyDescent="0.25">
      <c r="A46">
        <v>45</v>
      </c>
      <c r="B46">
        <v>225.403336</v>
      </c>
      <c r="C46">
        <v>6.7339209999999996</v>
      </c>
      <c r="D46">
        <v>233.345079</v>
      </c>
      <c r="E46">
        <v>10.026066</v>
      </c>
      <c r="N46">
        <v>242.85004000000001</v>
      </c>
      <c r="O46">
        <v>8.1252899999999997</v>
      </c>
      <c r="BG46">
        <v>242.85004000000001</v>
      </c>
      <c r="BH46">
        <v>8.1252899999999997</v>
      </c>
    </row>
    <row r="47" spans="1:60" x14ac:dyDescent="0.25">
      <c r="A47">
        <v>46</v>
      </c>
      <c r="B47">
        <v>225.403336</v>
      </c>
      <c r="C47">
        <v>6.7339209999999996</v>
      </c>
      <c r="D47">
        <v>233.421312</v>
      </c>
      <c r="E47">
        <v>10.045291000000001</v>
      </c>
      <c r="N47">
        <v>242.85004000000001</v>
      </c>
      <c r="O47">
        <v>8.1252899999999997</v>
      </c>
      <c r="BG47">
        <v>242.85004000000001</v>
      </c>
      <c r="BH47">
        <v>8.1252899999999997</v>
      </c>
    </row>
    <row r="48" spans="1:60" x14ac:dyDescent="0.25">
      <c r="A48">
        <v>47</v>
      </c>
      <c r="B48">
        <v>225.403336</v>
      </c>
      <c r="C48">
        <v>6.7339209999999996</v>
      </c>
      <c r="D48">
        <v>233.421312</v>
      </c>
      <c r="E48">
        <v>10.045291000000001</v>
      </c>
      <c r="N48">
        <v>242.85004000000001</v>
      </c>
      <c r="O48">
        <v>8.1252899999999997</v>
      </c>
      <c r="BG48">
        <v>242.85004000000001</v>
      </c>
      <c r="BH48">
        <v>8.1252899999999997</v>
      </c>
    </row>
    <row r="49" spans="1:60" x14ac:dyDescent="0.25">
      <c r="A49">
        <v>48</v>
      </c>
      <c r="B49">
        <v>225.403336</v>
      </c>
      <c r="C49">
        <v>6.7339209999999996</v>
      </c>
      <c r="N49">
        <v>242.85004000000001</v>
      </c>
      <c r="O49">
        <v>8.1252899999999997</v>
      </c>
      <c r="BG49">
        <v>242.85004000000001</v>
      </c>
      <c r="BH49">
        <v>8.1252899999999997</v>
      </c>
    </row>
    <row r="50" spans="1:60" x14ac:dyDescent="0.25">
      <c r="A50">
        <v>49</v>
      </c>
      <c r="B50">
        <v>225.403336</v>
      </c>
      <c r="C50">
        <v>6.7339209999999996</v>
      </c>
      <c r="N50">
        <v>242.85004000000001</v>
      </c>
      <c r="O50">
        <v>8.1252899999999997</v>
      </c>
      <c r="BG50">
        <v>242.85004000000001</v>
      </c>
      <c r="BH50">
        <v>8.1252899999999997</v>
      </c>
    </row>
    <row r="51" spans="1:60" x14ac:dyDescent="0.25">
      <c r="A51">
        <v>50</v>
      </c>
      <c r="B51">
        <v>225.403336</v>
      </c>
      <c r="C51">
        <v>6.7339209999999996</v>
      </c>
      <c r="N51">
        <v>242.85004000000001</v>
      </c>
      <c r="O51">
        <v>8.1252899999999997</v>
      </c>
      <c r="BG51">
        <v>242.85004000000001</v>
      </c>
      <c r="BH51">
        <v>8.1252899999999997</v>
      </c>
    </row>
    <row r="52" spans="1:60" x14ac:dyDescent="0.25">
      <c r="A52">
        <v>51</v>
      </c>
      <c r="B52">
        <v>225.403336</v>
      </c>
      <c r="C52">
        <v>6.7339209999999996</v>
      </c>
      <c r="N52">
        <v>242.85004000000001</v>
      </c>
      <c r="O52">
        <v>8.1252899999999997</v>
      </c>
      <c r="BG52">
        <v>242.85004000000001</v>
      </c>
      <c r="BH52">
        <v>8.1252899999999997</v>
      </c>
    </row>
    <row r="53" spans="1:60" x14ac:dyDescent="0.25">
      <c r="A53">
        <v>52</v>
      </c>
      <c r="B53">
        <v>225.403336</v>
      </c>
      <c r="C53">
        <v>6.7339209999999996</v>
      </c>
      <c r="N53">
        <v>242.85004000000001</v>
      </c>
      <c r="O53">
        <v>8.1252899999999997</v>
      </c>
      <c r="BG53">
        <v>242.85004000000001</v>
      </c>
      <c r="BH53">
        <v>8.1252899999999997</v>
      </c>
    </row>
    <row r="54" spans="1:60" x14ac:dyDescent="0.25">
      <c r="A54">
        <v>53</v>
      </c>
      <c r="B54">
        <v>225.403336</v>
      </c>
      <c r="C54">
        <v>6.7339209999999996</v>
      </c>
      <c r="F54">
        <v>235.24152599999999</v>
      </c>
      <c r="G54">
        <v>4.5968169999999997</v>
      </c>
      <c r="N54">
        <v>242.85004000000001</v>
      </c>
      <c r="O54">
        <v>8.1252899999999997</v>
      </c>
      <c r="BG54">
        <v>242.85004000000001</v>
      </c>
      <c r="BH54">
        <v>8.1252899999999997</v>
      </c>
    </row>
    <row r="55" spans="1:60" x14ac:dyDescent="0.25">
      <c r="A55">
        <v>54</v>
      </c>
      <c r="B55">
        <v>225.403336</v>
      </c>
      <c r="C55">
        <v>6.7339209999999996</v>
      </c>
      <c r="F55">
        <v>235.24152599999999</v>
      </c>
      <c r="G55">
        <v>4.5968169999999997</v>
      </c>
      <c r="N55">
        <v>242.85004000000001</v>
      </c>
      <c r="O55">
        <v>8.1252899999999997</v>
      </c>
      <c r="BG55">
        <v>242.85004000000001</v>
      </c>
      <c r="BH55">
        <v>8.1252899999999997</v>
      </c>
    </row>
    <row r="56" spans="1:60" x14ac:dyDescent="0.25">
      <c r="A56">
        <v>55</v>
      </c>
      <c r="B56">
        <v>225.403336</v>
      </c>
      <c r="C56">
        <v>6.7339209999999996</v>
      </c>
      <c r="F56">
        <v>235.24152599999999</v>
      </c>
      <c r="G56">
        <v>4.5968169999999997</v>
      </c>
      <c r="N56">
        <v>242.85004000000001</v>
      </c>
      <c r="O56">
        <v>8.1252899999999997</v>
      </c>
      <c r="BG56">
        <v>242.85004000000001</v>
      </c>
      <c r="BH56">
        <v>8.1252899999999997</v>
      </c>
    </row>
    <row r="57" spans="1:60" x14ac:dyDescent="0.25">
      <c r="A57">
        <v>56</v>
      </c>
      <c r="B57">
        <v>225.403336</v>
      </c>
      <c r="C57">
        <v>6.7339209999999996</v>
      </c>
      <c r="F57">
        <v>235.24152599999999</v>
      </c>
      <c r="G57">
        <v>4.5968169999999997</v>
      </c>
      <c r="N57">
        <v>242.85004000000001</v>
      </c>
      <c r="O57">
        <v>8.1252899999999997</v>
      </c>
      <c r="BG57">
        <v>242.85004000000001</v>
      </c>
      <c r="BH57">
        <v>8.1252899999999997</v>
      </c>
    </row>
    <row r="58" spans="1:60" x14ac:dyDescent="0.25">
      <c r="A58">
        <v>57</v>
      </c>
      <c r="B58">
        <v>225.403336</v>
      </c>
      <c r="C58">
        <v>6.7339209999999996</v>
      </c>
      <c r="F58">
        <v>235.24152599999999</v>
      </c>
      <c r="G58">
        <v>4.5968169999999997</v>
      </c>
      <c r="N58">
        <v>242.85004000000001</v>
      </c>
      <c r="O58">
        <v>8.1252899999999997</v>
      </c>
      <c r="BG58">
        <v>242.85004000000001</v>
      </c>
      <c r="BH58">
        <v>8.1252899999999997</v>
      </c>
    </row>
    <row r="59" spans="1:60" x14ac:dyDescent="0.25">
      <c r="A59">
        <v>58</v>
      </c>
      <c r="B59">
        <v>225.403336</v>
      </c>
      <c r="C59">
        <v>6.7339209999999996</v>
      </c>
      <c r="F59">
        <v>235.24152599999999</v>
      </c>
      <c r="G59">
        <v>4.5968169999999997</v>
      </c>
      <c r="N59">
        <v>242.85004000000001</v>
      </c>
      <c r="O59">
        <v>8.1252899999999997</v>
      </c>
      <c r="BG59">
        <v>242.85004000000001</v>
      </c>
      <c r="BH59">
        <v>8.1252899999999997</v>
      </c>
    </row>
    <row r="60" spans="1:60" x14ac:dyDescent="0.25">
      <c r="A60">
        <v>59</v>
      </c>
      <c r="B60">
        <v>225.403336</v>
      </c>
      <c r="C60">
        <v>6.7339209999999996</v>
      </c>
      <c r="F60">
        <v>235.24152599999999</v>
      </c>
      <c r="G60">
        <v>4.5968169999999997</v>
      </c>
      <c r="N60">
        <v>242.85004000000001</v>
      </c>
      <c r="O60">
        <v>8.1252899999999997</v>
      </c>
      <c r="BG60">
        <v>242.85004000000001</v>
      </c>
      <c r="BH60">
        <v>8.1252899999999997</v>
      </c>
    </row>
    <row r="61" spans="1:60" x14ac:dyDescent="0.25">
      <c r="A61">
        <v>60</v>
      </c>
      <c r="B61">
        <v>225.403336</v>
      </c>
      <c r="C61">
        <v>6.7339209999999996</v>
      </c>
      <c r="D61">
        <v>219.80657199999999</v>
      </c>
      <c r="E61">
        <v>8.9873569999999994</v>
      </c>
      <c r="F61">
        <v>235.24152599999999</v>
      </c>
      <c r="G61">
        <v>4.5968169999999997</v>
      </c>
      <c r="N61">
        <v>242.85004000000001</v>
      </c>
      <c r="O61">
        <v>8.1252899999999997</v>
      </c>
    </row>
    <row r="62" spans="1:60" x14ac:dyDescent="0.25">
      <c r="A62">
        <v>61</v>
      </c>
      <c r="B62">
        <v>225.403336</v>
      </c>
      <c r="C62">
        <v>6.7339209999999996</v>
      </c>
      <c r="D62">
        <v>219.75920299999999</v>
      </c>
      <c r="E62">
        <v>8.9785950000000003</v>
      </c>
      <c r="F62">
        <v>235.24152599999999</v>
      </c>
      <c r="G62">
        <v>4.5968169999999997</v>
      </c>
    </row>
    <row r="63" spans="1:60" x14ac:dyDescent="0.25">
      <c r="A63">
        <v>62</v>
      </c>
      <c r="B63">
        <v>225.403336</v>
      </c>
      <c r="C63">
        <v>6.7339209999999996</v>
      </c>
      <c r="D63">
        <v>219.75920299999999</v>
      </c>
      <c r="E63">
        <v>8.9785950000000003</v>
      </c>
      <c r="F63">
        <v>235.24152599999999</v>
      </c>
      <c r="G63">
        <v>4.5968169999999997</v>
      </c>
    </row>
    <row r="64" spans="1:60" x14ac:dyDescent="0.25">
      <c r="A64">
        <v>63</v>
      </c>
      <c r="B64">
        <v>225.43936500000001</v>
      </c>
      <c r="C64">
        <v>6.7513420000000002</v>
      </c>
      <c r="D64">
        <v>219.75920299999999</v>
      </c>
      <c r="E64">
        <v>8.9785950000000003</v>
      </c>
      <c r="F64">
        <v>235.24152599999999</v>
      </c>
      <c r="G64">
        <v>4.5968169999999997</v>
      </c>
    </row>
    <row r="65" spans="1:9" x14ac:dyDescent="0.25">
      <c r="A65">
        <v>64</v>
      </c>
      <c r="D65">
        <v>219.75920299999999</v>
      </c>
      <c r="E65">
        <v>8.9785950000000003</v>
      </c>
      <c r="F65">
        <v>235.24152599999999</v>
      </c>
      <c r="G65">
        <v>4.5968169999999997</v>
      </c>
    </row>
    <row r="66" spans="1:9" x14ac:dyDescent="0.25">
      <c r="A66">
        <v>65</v>
      </c>
      <c r="D66">
        <v>219.75920299999999</v>
      </c>
      <c r="E66">
        <v>8.9785950000000003</v>
      </c>
      <c r="F66">
        <v>235.24152599999999</v>
      </c>
      <c r="G66">
        <v>4.5968169999999997</v>
      </c>
    </row>
    <row r="67" spans="1:9" x14ac:dyDescent="0.25">
      <c r="A67">
        <v>66</v>
      </c>
      <c r="D67">
        <v>219.75920299999999</v>
      </c>
      <c r="E67">
        <v>8.9785950000000003</v>
      </c>
      <c r="F67">
        <v>235.24152599999999</v>
      </c>
      <c r="G67">
        <v>4.5968169999999997</v>
      </c>
    </row>
    <row r="68" spans="1:9" x14ac:dyDescent="0.25">
      <c r="A68">
        <v>67</v>
      </c>
      <c r="D68">
        <v>219.75920299999999</v>
      </c>
      <c r="E68">
        <v>8.9785950000000003</v>
      </c>
      <c r="F68">
        <v>235.24152599999999</v>
      </c>
      <c r="G68">
        <v>4.5968169999999997</v>
      </c>
    </row>
    <row r="69" spans="1:9" x14ac:dyDescent="0.25">
      <c r="A69">
        <v>68</v>
      </c>
      <c r="D69">
        <v>219.75920299999999</v>
      </c>
      <c r="E69">
        <v>8.9785950000000003</v>
      </c>
      <c r="F69">
        <v>235.24152599999999</v>
      </c>
      <c r="G69">
        <v>4.5968169999999997</v>
      </c>
    </row>
    <row r="70" spans="1:9" x14ac:dyDescent="0.25">
      <c r="A70">
        <v>69</v>
      </c>
      <c r="D70">
        <v>219.75920299999999</v>
      </c>
      <c r="E70">
        <v>8.9785950000000003</v>
      </c>
      <c r="F70">
        <v>235.24152599999999</v>
      </c>
      <c r="G70">
        <v>4.5968169999999997</v>
      </c>
    </row>
    <row r="71" spans="1:9" x14ac:dyDescent="0.25">
      <c r="A71">
        <v>70</v>
      </c>
      <c r="D71">
        <v>219.75920299999999</v>
      </c>
      <c r="E71">
        <v>8.9785950000000003</v>
      </c>
      <c r="F71">
        <v>235.24152599999999</v>
      </c>
      <c r="G71">
        <v>4.5968169999999997</v>
      </c>
    </row>
    <row r="72" spans="1:9" x14ac:dyDescent="0.25">
      <c r="A72">
        <v>71</v>
      </c>
      <c r="D72">
        <v>219.75920299999999</v>
      </c>
      <c r="E72">
        <v>8.9785950000000003</v>
      </c>
      <c r="F72">
        <v>235.24152599999999</v>
      </c>
      <c r="G72">
        <v>4.5968169999999997</v>
      </c>
    </row>
    <row r="73" spans="1:9" x14ac:dyDescent="0.25">
      <c r="A73">
        <v>72</v>
      </c>
      <c r="D73">
        <v>219.75920299999999</v>
      </c>
      <c r="E73">
        <v>8.9785950000000003</v>
      </c>
      <c r="F73">
        <v>235.24152599999999</v>
      </c>
      <c r="G73">
        <v>4.5968169999999997</v>
      </c>
    </row>
    <row r="74" spans="1:9" x14ac:dyDescent="0.25">
      <c r="A74">
        <v>73</v>
      </c>
      <c r="D74">
        <v>219.75920299999999</v>
      </c>
      <c r="E74">
        <v>8.9785950000000003</v>
      </c>
      <c r="F74">
        <v>235.24152599999999</v>
      </c>
      <c r="G74">
        <v>4.5968169999999997</v>
      </c>
    </row>
    <row r="75" spans="1:9" x14ac:dyDescent="0.25">
      <c r="A75">
        <v>74</v>
      </c>
      <c r="B75">
        <v>214.86430899999999</v>
      </c>
      <c r="C75">
        <v>5.2873989999999997</v>
      </c>
      <c r="D75">
        <v>219.75920299999999</v>
      </c>
      <c r="E75">
        <v>8.9785950000000003</v>
      </c>
      <c r="F75">
        <v>235.24152599999999</v>
      </c>
      <c r="G75">
        <v>4.5968169999999997</v>
      </c>
    </row>
    <row r="76" spans="1:9" x14ac:dyDescent="0.25">
      <c r="A76">
        <v>75</v>
      </c>
      <c r="B76">
        <v>214.86430899999999</v>
      </c>
      <c r="C76">
        <v>5.2873989999999997</v>
      </c>
      <c r="D76">
        <v>219.75920299999999</v>
      </c>
      <c r="E76">
        <v>8.9785950000000003</v>
      </c>
      <c r="F76">
        <v>235.24152599999999</v>
      </c>
      <c r="G76">
        <v>4.5968169999999997</v>
      </c>
    </row>
    <row r="77" spans="1:9" x14ac:dyDescent="0.25">
      <c r="A77">
        <v>76</v>
      </c>
      <c r="B77">
        <v>214.86430899999999</v>
      </c>
      <c r="C77">
        <v>5.2873989999999997</v>
      </c>
      <c r="D77">
        <v>219.75920299999999</v>
      </c>
      <c r="E77">
        <v>8.9785950000000003</v>
      </c>
    </row>
    <row r="78" spans="1:9" x14ac:dyDescent="0.25">
      <c r="A78">
        <v>77</v>
      </c>
      <c r="B78">
        <v>214.86430899999999</v>
      </c>
      <c r="C78">
        <v>5.2873989999999997</v>
      </c>
      <c r="D78">
        <v>219.75920299999999</v>
      </c>
      <c r="E78">
        <v>8.9785950000000003</v>
      </c>
    </row>
    <row r="79" spans="1:9" x14ac:dyDescent="0.25">
      <c r="A79">
        <v>78</v>
      </c>
      <c r="B79">
        <v>214.86430899999999</v>
      </c>
      <c r="C79">
        <v>5.2873989999999997</v>
      </c>
      <c r="D79">
        <v>219.75920299999999</v>
      </c>
      <c r="E79">
        <v>8.9785950000000003</v>
      </c>
    </row>
    <row r="80" spans="1:9" x14ac:dyDescent="0.25">
      <c r="A80">
        <v>79</v>
      </c>
      <c r="B80">
        <v>214.86430899999999</v>
      </c>
      <c r="C80">
        <v>5.2873989999999997</v>
      </c>
      <c r="D80">
        <v>219.75920299999999</v>
      </c>
      <c r="E80">
        <v>8.9785950000000003</v>
      </c>
      <c r="H80">
        <v>224.919961</v>
      </c>
      <c r="I80">
        <v>8.0827659999999995</v>
      </c>
    </row>
    <row r="81" spans="1:58" x14ac:dyDescent="0.25">
      <c r="A81">
        <v>80</v>
      </c>
      <c r="B81">
        <v>214.86430899999999</v>
      </c>
      <c r="C81">
        <v>5.2873989999999997</v>
      </c>
      <c r="D81">
        <v>219.75920299999999</v>
      </c>
      <c r="E81">
        <v>8.9785950000000003</v>
      </c>
      <c r="H81">
        <v>224.919961</v>
      </c>
      <c r="I81">
        <v>8.0827659999999995</v>
      </c>
    </row>
    <row r="82" spans="1:58" x14ac:dyDescent="0.25">
      <c r="A82">
        <v>81</v>
      </c>
      <c r="B82">
        <v>214.86430899999999</v>
      </c>
      <c r="C82">
        <v>5.2873989999999997</v>
      </c>
      <c r="D82">
        <v>219.80657199999999</v>
      </c>
      <c r="E82">
        <v>8.9873569999999994</v>
      </c>
      <c r="H82">
        <v>224.896199</v>
      </c>
      <c r="I82">
        <v>8.0684369999999994</v>
      </c>
    </row>
    <row r="83" spans="1:58" x14ac:dyDescent="0.25">
      <c r="A83">
        <v>82</v>
      </c>
      <c r="B83">
        <v>214.86430899999999</v>
      </c>
      <c r="C83">
        <v>5.2873989999999997</v>
      </c>
      <c r="H83">
        <v>224.896199</v>
      </c>
      <c r="I83">
        <v>8.0684369999999994</v>
      </c>
    </row>
    <row r="84" spans="1:58" x14ac:dyDescent="0.25">
      <c r="A84">
        <v>83</v>
      </c>
      <c r="B84">
        <v>214.86430899999999</v>
      </c>
      <c r="C84">
        <v>5.2873989999999997</v>
      </c>
      <c r="H84">
        <v>224.896199</v>
      </c>
      <c r="I84">
        <v>8.0684369999999994</v>
      </c>
    </row>
    <row r="85" spans="1:58" x14ac:dyDescent="0.25">
      <c r="A85">
        <v>84</v>
      </c>
      <c r="B85">
        <v>214.86430899999999</v>
      </c>
      <c r="C85">
        <v>5.2873989999999997</v>
      </c>
      <c r="H85">
        <v>224.95382499999999</v>
      </c>
      <c r="I85">
        <v>8.1804930000000002</v>
      </c>
    </row>
    <row r="86" spans="1:58" x14ac:dyDescent="0.25">
      <c r="A86">
        <v>85</v>
      </c>
      <c r="B86">
        <v>214.86430899999999</v>
      </c>
      <c r="C86">
        <v>5.2873989999999997</v>
      </c>
      <c r="H86">
        <v>224.95382499999999</v>
      </c>
      <c r="I86">
        <v>8.1804930000000002</v>
      </c>
    </row>
    <row r="87" spans="1:58" x14ac:dyDescent="0.25">
      <c r="A87">
        <v>86</v>
      </c>
      <c r="B87">
        <v>214.86430899999999</v>
      </c>
      <c r="C87">
        <v>5.2873989999999997</v>
      </c>
      <c r="H87">
        <v>224.95382499999999</v>
      </c>
      <c r="I87">
        <v>8.1804930000000002</v>
      </c>
    </row>
    <row r="88" spans="1:58" x14ac:dyDescent="0.25">
      <c r="A88">
        <v>87</v>
      </c>
      <c r="B88">
        <v>214.86430899999999</v>
      </c>
      <c r="C88">
        <v>5.2873989999999997</v>
      </c>
      <c r="H88">
        <v>224.95382499999999</v>
      </c>
      <c r="I88">
        <v>8.1804930000000002</v>
      </c>
    </row>
    <row r="89" spans="1:58" x14ac:dyDescent="0.25">
      <c r="A89">
        <v>88</v>
      </c>
      <c r="B89">
        <v>214.86430899999999</v>
      </c>
      <c r="C89">
        <v>5.2873989999999997</v>
      </c>
      <c r="H89">
        <v>224.95382499999999</v>
      </c>
      <c r="I89">
        <v>8.1804930000000002</v>
      </c>
    </row>
    <row r="90" spans="1:58" x14ac:dyDescent="0.25">
      <c r="A90">
        <v>89</v>
      </c>
      <c r="B90">
        <v>214.86430899999999</v>
      </c>
      <c r="C90">
        <v>5.2873989999999997</v>
      </c>
      <c r="H90">
        <v>224.95382499999999</v>
      </c>
      <c r="I90">
        <v>8.1804930000000002</v>
      </c>
    </row>
    <row r="91" spans="1:58" x14ac:dyDescent="0.25">
      <c r="A91">
        <v>90</v>
      </c>
      <c r="B91">
        <v>214.86430899999999</v>
      </c>
      <c r="C91">
        <v>5.2873989999999997</v>
      </c>
      <c r="H91">
        <v>224.95382499999999</v>
      </c>
      <c r="I91">
        <v>8.1804930000000002</v>
      </c>
    </row>
    <row r="92" spans="1:58" x14ac:dyDescent="0.25">
      <c r="A92">
        <v>91</v>
      </c>
      <c r="B92">
        <v>214.86430899999999</v>
      </c>
      <c r="C92">
        <v>5.2873989999999997</v>
      </c>
      <c r="H92">
        <v>224.919961</v>
      </c>
      <c r="I92">
        <v>8.0827659999999995</v>
      </c>
    </row>
    <row r="93" spans="1:58" x14ac:dyDescent="0.25">
      <c r="A93">
        <v>92</v>
      </c>
      <c r="B93">
        <v>214.86430899999999</v>
      </c>
      <c r="C93">
        <v>5.2873989999999997</v>
      </c>
      <c r="H93">
        <v>224.919961</v>
      </c>
      <c r="I93">
        <v>8.0827659999999995</v>
      </c>
    </row>
    <row r="94" spans="1:58" x14ac:dyDescent="0.25">
      <c r="A94">
        <v>93</v>
      </c>
      <c r="B94">
        <v>214.86430899999999</v>
      </c>
      <c r="C94">
        <v>5.2873989999999997</v>
      </c>
      <c r="H94">
        <v>224.919961</v>
      </c>
      <c r="I94">
        <v>8.0827659999999995</v>
      </c>
    </row>
    <row r="95" spans="1:58" x14ac:dyDescent="0.25">
      <c r="A95">
        <v>94</v>
      </c>
      <c r="B95">
        <v>214.86430899999999</v>
      </c>
      <c r="C95">
        <v>5.2873989999999997</v>
      </c>
      <c r="H95">
        <v>224.919961</v>
      </c>
      <c r="I95">
        <v>8.0827659999999995</v>
      </c>
    </row>
    <row r="96" spans="1:58" x14ac:dyDescent="0.25">
      <c r="A96">
        <v>95</v>
      </c>
      <c r="B96">
        <v>214.86430899999999</v>
      </c>
      <c r="C96">
        <v>5.2873989999999997</v>
      </c>
      <c r="H96">
        <v>224.919961</v>
      </c>
      <c r="I96">
        <v>8.0827659999999995</v>
      </c>
      <c r="BE96">
        <v>219.192275</v>
      </c>
      <c r="BF96">
        <v>3.5462030000000002</v>
      </c>
    </row>
    <row r="97" spans="1:58" x14ac:dyDescent="0.25">
      <c r="A97">
        <v>96</v>
      </c>
      <c r="B97">
        <v>214.86430899999999</v>
      </c>
      <c r="C97">
        <v>5.2873989999999997</v>
      </c>
      <c r="H97">
        <v>224.919961</v>
      </c>
      <c r="I97">
        <v>8.0827659999999995</v>
      </c>
      <c r="L97">
        <v>219.192275</v>
      </c>
      <c r="M97">
        <v>3.5462030000000002</v>
      </c>
      <c r="BE97">
        <v>219.059911</v>
      </c>
      <c r="BF97">
        <v>3.5415640000000002</v>
      </c>
    </row>
    <row r="98" spans="1:58" x14ac:dyDescent="0.25">
      <c r="A98">
        <v>97</v>
      </c>
      <c r="B98">
        <v>214.86430899999999</v>
      </c>
      <c r="C98">
        <v>5.2873989999999997</v>
      </c>
      <c r="D98">
        <v>206.673518</v>
      </c>
      <c r="E98">
        <v>5.5836889999999997</v>
      </c>
      <c r="H98">
        <v>224.919961</v>
      </c>
      <c r="I98">
        <v>8.0827659999999995</v>
      </c>
      <c r="L98">
        <v>219.059911</v>
      </c>
      <c r="M98">
        <v>3.5415640000000002</v>
      </c>
      <c r="BE98">
        <v>219.059911</v>
      </c>
      <c r="BF98">
        <v>3.5415640000000002</v>
      </c>
    </row>
    <row r="99" spans="1:58" x14ac:dyDescent="0.25">
      <c r="A99">
        <v>98</v>
      </c>
      <c r="B99">
        <v>214.86430899999999</v>
      </c>
      <c r="C99">
        <v>5.2873989999999997</v>
      </c>
      <c r="D99">
        <v>206.623671</v>
      </c>
      <c r="E99">
        <v>5.5296609999999999</v>
      </c>
      <c r="H99">
        <v>224.919961</v>
      </c>
      <c r="I99">
        <v>8.0827659999999995</v>
      </c>
      <c r="L99">
        <v>219.059911</v>
      </c>
      <c r="M99">
        <v>3.5415640000000002</v>
      </c>
      <c r="BE99">
        <v>219.059911</v>
      </c>
      <c r="BF99">
        <v>3.5415640000000002</v>
      </c>
    </row>
    <row r="100" spans="1:58" x14ac:dyDescent="0.25">
      <c r="A100">
        <v>99</v>
      </c>
      <c r="D100">
        <v>206.623671</v>
      </c>
      <c r="E100">
        <v>5.5296609999999999</v>
      </c>
      <c r="H100">
        <v>224.919961</v>
      </c>
      <c r="I100">
        <v>8.0827659999999995</v>
      </c>
      <c r="L100">
        <v>219.059911</v>
      </c>
      <c r="M100">
        <v>3.5415640000000002</v>
      </c>
      <c r="BE100">
        <v>219.059911</v>
      </c>
      <c r="BF100">
        <v>3.5415640000000002</v>
      </c>
    </row>
    <row r="101" spans="1:58" x14ac:dyDescent="0.25">
      <c r="A101">
        <v>100</v>
      </c>
      <c r="D101">
        <v>206.623671</v>
      </c>
      <c r="E101">
        <v>5.5296609999999999</v>
      </c>
      <c r="H101">
        <v>224.919961</v>
      </c>
      <c r="I101">
        <v>8.0827659999999995</v>
      </c>
      <c r="L101">
        <v>219.059911</v>
      </c>
      <c r="M101">
        <v>3.5415640000000002</v>
      </c>
      <c r="BE101">
        <v>219.059911</v>
      </c>
      <c r="BF101">
        <v>3.5415640000000002</v>
      </c>
    </row>
    <row r="102" spans="1:58" x14ac:dyDescent="0.25">
      <c r="A102">
        <v>101</v>
      </c>
      <c r="D102">
        <v>206.623671</v>
      </c>
      <c r="E102">
        <v>5.5296609999999999</v>
      </c>
      <c r="L102">
        <v>219.059911</v>
      </c>
      <c r="M102">
        <v>3.5415640000000002</v>
      </c>
      <c r="BE102">
        <v>219.059911</v>
      </c>
      <c r="BF102">
        <v>3.5415640000000002</v>
      </c>
    </row>
    <row r="103" spans="1:58" x14ac:dyDescent="0.25">
      <c r="A103">
        <v>102</v>
      </c>
      <c r="D103">
        <v>206.623671</v>
      </c>
      <c r="E103">
        <v>5.5296609999999999</v>
      </c>
      <c r="L103">
        <v>219.059911</v>
      </c>
      <c r="M103">
        <v>3.5415640000000002</v>
      </c>
      <c r="BE103">
        <v>219.059911</v>
      </c>
      <c r="BF103">
        <v>3.5415640000000002</v>
      </c>
    </row>
    <row r="104" spans="1:58" x14ac:dyDescent="0.25">
      <c r="A104">
        <v>103</v>
      </c>
      <c r="D104">
        <v>206.623671</v>
      </c>
      <c r="E104">
        <v>5.5296609999999999</v>
      </c>
      <c r="L104">
        <v>219.059911</v>
      </c>
      <c r="M104">
        <v>3.5415640000000002</v>
      </c>
      <c r="BE104">
        <v>219.059911</v>
      </c>
      <c r="BF104">
        <v>3.5415640000000002</v>
      </c>
    </row>
    <row r="105" spans="1:58" x14ac:dyDescent="0.25">
      <c r="A105">
        <v>104</v>
      </c>
      <c r="D105">
        <v>206.623671</v>
      </c>
      <c r="E105">
        <v>5.5296609999999999</v>
      </c>
      <c r="L105">
        <v>219.059911</v>
      </c>
      <c r="M105">
        <v>3.5415640000000002</v>
      </c>
      <c r="BE105">
        <v>219.059911</v>
      </c>
      <c r="BF105">
        <v>3.5415640000000002</v>
      </c>
    </row>
    <row r="106" spans="1:58" x14ac:dyDescent="0.25">
      <c r="A106">
        <v>105</v>
      </c>
      <c r="D106">
        <v>206.623671</v>
      </c>
      <c r="E106">
        <v>5.5296609999999999</v>
      </c>
      <c r="L106">
        <v>219.059911</v>
      </c>
      <c r="M106">
        <v>3.5415640000000002</v>
      </c>
      <c r="BE106">
        <v>219.059911</v>
      </c>
      <c r="BF106">
        <v>3.5415640000000002</v>
      </c>
    </row>
    <row r="107" spans="1:58" x14ac:dyDescent="0.25">
      <c r="A107">
        <v>106</v>
      </c>
      <c r="D107">
        <v>206.623671</v>
      </c>
      <c r="E107">
        <v>5.5296609999999999</v>
      </c>
      <c r="L107">
        <v>219.059911</v>
      </c>
      <c r="M107">
        <v>3.5415640000000002</v>
      </c>
      <c r="BE107">
        <v>219.059911</v>
      </c>
      <c r="BF107">
        <v>3.5415640000000002</v>
      </c>
    </row>
    <row r="108" spans="1:58" x14ac:dyDescent="0.25">
      <c r="A108">
        <v>107</v>
      </c>
      <c r="D108">
        <v>206.623671</v>
      </c>
      <c r="E108">
        <v>5.5296609999999999</v>
      </c>
      <c r="L108">
        <v>219.059911</v>
      </c>
      <c r="M108">
        <v>3.5415640000000002</v>
      </c>
      <c r="BE108">
        <v>219.059911</v>
      </c>
      <c r="BF108">
        <v>3.5415640000000002</v>
      </c>
    </row>
    <row r="109" spans="1:58" x14ac:dyDescent="0.25">
      <c r="A109">
        <v>108</v>
      </c>
      <c r="D109">
        <v>206.623671</v>
      </c>
      <c r="E109">
        <v>5.5296609999999999</v>
      </c>
      <c r="L109">
        <v>219.059911</v>
      </c>
      <c r="M109">
        <v>3.5415640000000002</v>
      </c>
      <c r="BE109">
        <v>219.059911</v>
      </c>
      <c r="BF109">
        <v>3.5415640000000002</v>
      </c>
    </row>
    <row r="110" spans="1:58" x14ac:dyDescent="0.25">
      <c r="A110">
        <v>109</v>
      </c>
      <c r="D110">
        <v>206.623671</v>
      </c>
      <c r="E110">
        <v>5.5296609999999999</v>
      </c>
      <c r="L110">
        <v>219.059911</v>
      </c>
      <c r="M110">
        <v>3.5415640000000002</v>
      </c>
      <c r="BE110">
        <v>219.059911</v>
      </c>
      <c r="BF110">
        <v>3.5415640000000002</v>
      </c>
    </row>
    <row r="111" spans="1:58" x14ac:dyDescent="0.25">
      <c r="A111">
        <v>110</v>
      </c>
      <c r="D111">
        <v>206.623671</v>
      </c>
      <c r="E111">
        <v>5.5296609999999999</v>
      </c>
      <c r="L111">
        <v>219.059911</v>
      </c>
      <c r="M111">
        <v>3.5415640000000002</v>
      </c>
      <c r="BE111">
        <v>219.192275</v>
      </c>
      <c r="BF111">
        <v>3.5462030000000002</v>
      </c>
    </row>
    <row r="112" spans="1:58" x14ac:dyDescent="0.25">
      <c r="A112">
        <v>111</v>
      </c>
      <c r="B112">
        <v>200.92718400000001</v>
      </c>
      <c r="C112">
        <v>3.4583910000000002</v>
      </c>
      <c r="D112">
        <v>206.623671</v>
      </c>
      <c r="E112">
        <v>5.5296609999999999</v>
      </c>
      <c r="L112">
        <v>219.192275</v>
      </c>
      <c r="M112">
        <v>3.5462030000000002</v>
      </c>
      <c r="BE112">
        <v>219.192275</v>
      </c>
      <c r="BF112">
        <v>3.5462030000000002</v>
      </c>
    </row>
    <row r="113" spans="1:58" x14ac:dyDescent="0.25">
      <c r="A113">
        <v>112</v>
      </c>
      <c r="B113">
        <v>200.93825799999999</v>
      </c>
      <c r="C113">
        <v>3.4560439999999999</v>
      </c>
      <c r="D113">
        <v>206.623671</v>
      </c>
      <c r="E113">
        <v>5.5296609999999999</v>
      </c>
      <c r="L113">
        <v>219.192275</v>
      </c>
      <c r="M113">
        <v>3.5462030000000002</v>
      </c>
      <c r="BE113">
        <v>219.192275</v>
      </c>
      <c r="BF113">
        <v>3.5462030000000002</v>
      </c>
    </row>
    <row r="114" spans="1:58" x14ac:dyDescent="0.25">
      <c r="A114">
        <v>113</v>
      </c>
      <c r="B114">
        <v>200.93825799999999</v>
      </c>
      <c r="C114">
        <v>3.4560439999999999</v>
      </c>
      <c r="D114">
        <v>206.623671</v>
      </c>
      <c r="E114">
        <v>5.5296609999999999</v>
      </c>
      <c r="L114">
        <v>219.192275</v>
      </c>
      <c r="M114">
        <v>3.5462030000000002</v>
      </c>
      <c r="BE114">
        <v>219.192275</v>
      </c>
      <c r="BF114">
        <v>3.5462030000000002</v>
      </c>
    </row>
    <row r="115" spans="1:58" x14ac:dyDescent="0.25">
      <c r="A115">
        <v>114</v>
      </c>
      <c r="B115">
        <v>200.93825799999999</v>
      </c>
      <c r="C115">
        <v>3.4560439999999999</v>
      </c>
      <c r="D115">
        <v>206.623671</v>
      </c>
      <c r="E115">
        <v>5.5296609999999999</v>
      </c>
      <c r="L115">
        <v>219.192275</v>
      </c>
      <c r="M115">
        <v>3.5462030000000002</v>
      </c>
      <c r="N115">
        <v>212.06200999999999</v>
      </c>
      <c r="O115">
        <v>5.9012739999999999</v>
      </c>
      <c r="BE115">
        <v>219.192275</v>
      </c>
      <c r="BF115">
        <v>3.5462030000000002</v>
      </c>
    </row>
    <row r="116" spans="1:58" x14ac:dyDescent="0.25">
      <c r="A116">
        <v>115</v>
      </c>
      <c r="B116">
        <v>200.93825799999999</v>
      </c>
      <c r="C116">
        <v>3.4560439999999999</v>
      </c>
      <c r="D116">
        <v>206.623671</v>
      </c>
      <c r="E116">
        <v>5.5296609999999999</v>
      </c>
      <c r="L116">
        <v>219.192275</v>
      </c>
      <c r="M116">
        <v>3.5462030000000002</v>
      </c>
      <c r="N116">
        <v>212.06200999999999</v>
      </c>
      <c r="O116">
        <v>5.9012739999999999</v>
      </c>
      <c r="BE116">
        <v>219.059911</v>
      </c>
      <c r="BF116">
        <v>3.5415640000000002</v>
      </c>
    </row>
    <row r="117" spans="1:58" x14ac:dyDescent="0.25">
      <c r="A117">
        <v>116</v>
      </c>
      <c r="B117">
        <v>200.93825799999999</v>
      </c>
      <c r="C117">
        <v>3.4560439999999999</v>
      </c>
      <c r="D117">
        <v>206.623671</v>
      </c>
      <c r="E117">
        <v>5.5296609999999999</v>
      </c>
      <c r="L117">
        <v>219.059911</v>
      </c>
      <c r="M117">
        <v>3.5415640000000002</v>
      </c>
      <c r="N117">
        <v>212.06200999999999</v>
      </c>
      <c r="O117">
        <v>5.9012739999999999</v>
      </c>
    </row>
    <row r="118" spans="1:58" x14ac:dyDescent="0.25">
      <c r="A118">
        <v>117</v>
      </c>
      <c r="B118">
        <v>200.93825799999999</v>
      </c>
      <c r="C118">
        <v>3.4560439999999999</v>
      </c>
      <c r="D118">
        <v>206.623671</v>
      </c>
      <c r="E118">
        <v>5.5296609999999999</v>
      </c>
      <c r="N118">
        <v>212.06200999999999</v>
      </c>
      <c r="O118">
        <v>5.9012739999999999</v>
      </c>
    </row>
    <row r="119" spans="1:58" x14ac:dyDescent="0.25">
      <c r="A119">
        <v>118</v>
      </c>
      <c r="B119">
        <v>200.93825799999999</v>
      </c>
      <c r="C119">
        <v>3.4560439999999999</v>
      </c>
      <c r="D119">
        <v>206.673518</v>
      </c>
      <c r="E119">
        <v>5.5836889999999997</v>
      </c>
      <c r="N119">
        <v>212.06200999999999</v>
      </c>
      <c r="O119">
        <v>5.9012739999999999</v>
      </c>
    </row>
    <row r="120" spans="1:58" x14ac:dyDescent="0.25">
      <c r="A120">
        <v>119</v>
      </c>
      <c r="B120">
        <v>200.93825799999999</v>
      </c>
      <c r="C120">
        <v>3.4560439999999999</v>
      </c>
      <c r="N120">
        <v>212.06200999999999</v>
      </c>
      <c r="O120">
        <v>5.9012739999999999</v>
      </c>
    </row>
    <row r="121" spans="1:58" x14ac:dyDescent="0.25">
      <c r="A121">
        <v>120</v>
      </c>
      <c r="B121">
        <v>200.93825799999999</v>
      </c>
      <c r="C121">
        <v>3.4560439999999999</v>
      </c>
      <c r="N121">
        <v>212.06200999999999</v>
      </c>
      <c r="O121">
        <v>5.9012739999999999</v>
      </c>
    </row>
    <row r="122" spans="1:58" x14ac:dyDescent="0.25">
      <c r="A122">
        <v>121</v>
      </c>
      <c r="B122">
        <v>200.93825799999999</v>
      </c>
      <c r="C122">
        <v>3.4560439999999999</v>
      </c>
      <c r="N122">
        <v>212.06200999999999</v>
      </c>
      <c r="O122">
        <v>5.9012739999999999</v>
      </c>
    </row>
    <row r="123" spans="1:58" x14ac:dyDescent="0.25">
      <c r="A123">
        <v>122</v>
      </c>
      <c r="B123">
        <v>200.93825799999999</v>
      </c>
      <c r="C123">
        <v>3.4560439999999999</v>
      </c>
      <c r="N123">
        <v>212.06200999999999</v>
      </c>
      <c r="O123">
        <v>5.9012739999999999</v>
      </c>
    </row>
    <row r="124" spans="1:58" x14ac:dyDescent="0.25">
      <c r="A124">
        <v>123</v>
      </c>
      <c r="B124">
        <v>200.93825799999999</v>
      </c>
      <c r="C124">
        <v>3.4560439999999999</v>
      </c>
      <c r="N124">
        <v>212.06200999999999</v>
      </c>
      <c r="O124">
        <v>5.9012739999999999</v>
      </c>
    </row>
    <row r="125" spans="1:58" x14ac:dyDescent="0.25">
      <c r="A125">
        <v>124</v>
      </c>
      <c r="B125">
        <v>200.93825799999999</v>
      </c>
      <c r="C125">
        <v>3.4560439999999999</v>
      </c>
      <c r="N125">
        <v>212.06200999999999</v>
      </c>
      <c r="O125">
        <v>5.9012739999999999</v>
      </c>
    </row>
    <row r="126" spans="1:58" x14ac:dyDescent="0.25">
      <c r="A126">
        <v>125</v>
      </c>
      <c r="B126">
        <v>200.93825799999999</v>
      </c>
      <c r="C126">
        <v>3.4560439999999999</v>
      </c>
      <c r="N126">
        <v>212.06200999999999</v>
      </c>
      <c r="O126">
        <v>5.9012739999999999</v>
      </c>
    </row>
    <row r="127" spans="1:58" x14ac:dyDescent="0.25">
      <c r="A127">
        <v>126</v>
      </c>
      <c r="B127">
        <v>200.93825799999999</v>
      </c>
      <c r="C127">
        <v>3.4560439999999999</v>
      </c>
      <c r="N127">
        <v>212.06200999999999</v>
      </c>
      <c r="O127">
        <v>5.9012739999999999</v>
      </c>
    </row>
    <row r="128" spans="1:58" x14ac:dyDescent="0.25">
      <c r="A128">
        <v>127</v>
      </c>
      <c r="B128">
        <v>200.93825799999999</v>
      </c>
      <c r="C128">
        <v>3.4560439999999999</v>
      </c>
      <c r="N128">
        <v>212.06200999999999</v>
      </c>
      <c r="O128">
        <v>5.9012739999999999</v>
      </c>
    </row>
    <row r="129" spans="1:15" x14ac:dyDescent="0.25">
      <c r="A129">
        <v>128</v>
      </c>
      <c r="B129">
        <v>200.93825799999999</v>
      </c>
      <c r="C129">
        <v>3.4560439999999999</v>
      </c>
      <c r="N129">
        <v>212.06200999999999</v>
      </c>
      <c r="O129">
        <v>5.9012739999999999</v>
      </c>
    </row>
    <row r="130" spans="1:15" x14ac:dyDescent="0.25">
      <c r="A130">
        <v>129</v>
      </c>
      <c r="B130">
        <v>200.93825799999999</v>
      </c>
      <c r="C130">
        <v>3.4560439999999999</v>
      </c>
      <c r="N130">
        <v>212.06200999999999</v>
      </c>
      <c r="O130">
        <v>5.9012739999999999</v>
      </c>
    </row>
    <row r="131" spans="1:15" x14ac:dyDescent="0.25">
      <c r="A131">
        <v>130</v>
      </c>
      <c r="B131">
        <v>200.93825799999999</v>
      </c>
      <c r="C131">
        <v>3.4560439999999999</v>
      </c>
      <c r="N131">
        <v>212.06200999999999</v>
      </c>
      <c r="O131">
        <v>5.9012739999999999</v>
      </c>
    </row>
    <row r="132" spans="1:15" x14ac:dyDescent="0.25">
      <c r="A132">
        <v>131</v>
      </c>
      <c r="B132">
        <v>200.93825799999999</v>
      </c>
      <c r="C132">
        <v>3.4560439999999999</v>
      </c>
      <c r="D132">
        <v>193.78893500000001</v>
      </c>
      <c r="E132">
        <v>7.7656159999999996</v>
      </c>
      <c r="N132">
        <v>212.06200999999999</v>
      </c>
      <c r="O132">
        <v>5.9012739999999999</v>
      </c>
    </row>
    <row r="133" spans="1:15" x14ac:dyDescent="0.25">
      <c r="A133">
        <v>132</v>
      </c>
      <c r="B133">
        <v>200.93825799999999</v>
      </c>
      <c r="C133">
        <v>3.4560439999999999</v>
      </c>
      <c r="D133">
        <v>193.67077900000001</v>
      </c>
      <c r="E133">
        <v>7.8007669999999996</v>
      </c>
      <c r="F133">
        <v>205.120082</v>
      </c>
      <c r="G133">
        <v>1.9607140000000001</v>
      </c>
      <c r="N133">
        <v>212.06200999999999</v>
      </c>
      <c r="O133">
        <v>5.9012739999999999</v>
      </c>
    </row>
    <row r="134" spans="1:15" x14ac:dyDescent="0.25">
      <c r="A134">
        <v>133</v>
      </c>
      <c r="B134">
        <v>200.92718400000001</v>
      </c>
      <c r="C134">
        <v>3.4583910000000002</v>
      </c>
      <c r="D134">
        <v>193.67077900000001</v>
      </c>
      <c r="E134">
        <v>7.8007669999999996</v>
      </c>
      <c r="F134">
        <v>205.120082</v>
      </c>
      <c r="G134">
        <v>1.9607140000000001</v>
      </c>
      <c r="N134">
        <v>212.06200999999999</v>
      </c>
      <c r="O134">
        <v>5.9012739999999999</v>
      </c>
    </row>
    <row r="135" spans="1:15" x14ac:dyDescent="0.25">
      <c r="A135">
        <v>134</v>
      </c>
      <c r="B135">
        <v>200.92718400000001</v>
      </c>
      <c r="C135">
        <v>3.4583910000000002</v>
      </c>
      <c r="D135">
        <v>193.67077900000001</v>
      </c>
      <c r="E135">
        <v>7.8007669999999996</v>
      </c>
      <c r="F135">
        <v>205.120082</v>
      </c>
      <c r="G135">
        <v>1.9607140000000001</v>
      </c>
      <c r="N135">
        <v>212.06200999999999</v>
      </c>
      <c r="O135">
        <v>5.9012739999999999</v>
      </c>
    </row>
    <row r="136" spans="1:15" x14ac:dyDescent="0.25">
      <c r="A136">
        <v>135</v>
      </c>
      <c r="D136">
        <v>193.67077900000001</v>
      </c>
      <c r="E136">
        <v>7.8007669999999996</v>
      </c>
      <c r="F136">
        <v>205.120082</v>
      </c>
      <c r="G136">
        <v>1.9607140000000001</v>
      </c>
      <c r="N136">
        <v>212.06200999999999</v>
      </c>
      <c r="O136">
        <v>5.9012739999999999</v>
      </c>
    </row>
    <row r="137" spans="1:15" x14ac:dyDescent="0.25">
      <c r="A137">
        <v>136</v>
      </c>
      <c r="D137">
        <v>193.67077900000001</v>
      </c>
      <c r="E137">
        <v>7.8007669999999996</v>
      </c>
      <c r="F137">
        <v>205.120082</v>
      </c>
      <c r="G137">
        <v>1.9607140000000001</v>
      </c>
      <c r="N137">
        <v>212.06200999999999</v>
      </c>
      <c r="O137">
        <v>5.9012739999999999</v>
      </c>
    </row>
    <row r="138" spans="1:15" x14ac:dyDescent="0.25">
      <c r="A138">
        <v>137</v>
      </c>
      <c r="D138">
        <v>193.67077900000001</v>
      </c>
      <c r="E138">
        <v>7.8007669999999996</v>
      </c>
      <c r="F138">
        <v>205.120082</v>
      </c>
      <c r="G138">
        <v>1.9607140000000001</v>
      </c>
    </row>
    <row r="139" spans="1:15" x14ac:dyDescent="0.25">
      <c r="A139">
        <v>138</v>
      </c>
      <c r="D139">
        <v>193.67077900000001</v>
      </c>
      <c r="E139">
        <v>7.8007669999999996</v>
      </c>
      <c r="F139">
        <v>205.120082</v>
      </c>
      <c r="G139">
        <v>1.9607140000000001</v>
      </c>
    </row>
    <row r="140" spans="1:15" x14ac:dyDescent="0.25">
      <c r="A140">
        <v>139</v>
      </c>
      <c r="D140">
        <v>193.67077900000001</v>
      </c>
      <c r="E140">
        <v>7.8007669999999996</v>
      </c>
      <c r="F140">
        <v>205.120082</v>
      </c>
      <c r="G140">
        <v>1.9607140000000001</v>
      </c>
    </row>
    <row r="141" spans="1:15" x14ac:dyDescent="0.25">
      <c r="A141">
        <v>140</v>
      </c>
      <c r="D141">
        <v>193.67077900000001</v>
      </c>
      <c r="E141">
        <v>7.8007669999999996</v>
      </c>
      <c r="F141">
        <v>205.120082</v>
      </c>
      <c r="G141">
        <v>1.9607140000000001</v>
      </c>
    </row>
    <row r="142" spans="1:15" x14ac:dyDescent="0.25">
      <c r="A142">
        <v>141</v>
      </c>
      <c r="D142">
        <v>193.67077900000001</v>
      </c>
      <c r="E142">
        <v>7.8007669999999996</v>
      </c>
      <c r="F142">
        <v>205.120082</v>
      </c>
      <c r="G142">
        <v>1.9607140000000001</v>
      </c>
    </row>
    <row r="143" spans="1:15" x14ac:dyDescent="0.25">
      <c r="A143">
        <v>142</v>
      </c>
      <c r="D143">
        <v>193.67077900000001</v>
      </c>
      <c r="E143">
        <v>7.8007669999999996</v>
      </c>
      <c r="F143">
        <v>205.120082</v>
      </c>
      <c r="G143">
        <v>1.9607140000000001</v>
      </c>
    </row>
    <row r="144" spans="1:15" x14ac:dyDescent="0.25">
      <c r="A144">
        <v>143</v>
      </c>
      <c r="D144">
        <v>193.67077900000001</v>
      </c>
      <c r="E144">
        <v>7.8007669999999996</v>
      </c>
      <c r="F144">
        <v>205.120082</v>
      </c>
      <c r="G144">
        <v>1.9607140000000001</v>
      </c>
    </row>
    <row r="145" spans="1:9" x14ac:dyDescent="0.25">
      <c r="A145">
        <v>144</v>
      </c>
      <c r="D145">
        <v>193.67077900000001</v>
      </c>
      <c r="E145">
        <v>7.8007669999999996</v>
      </c>
      <c r="F145">
        <v>205.120082</v>
      </c>
      <c r="G145">
        <v>1.9607140000000001</v>
      </c>
    </row>
    <row r="146" spans="1:9" x14ac:dyDescent="0.25">
      <c r="A146">
        <v>145</v>
      </c>
      <c r="D146">
        <v>193.67077900000001</v>
      </c>
      <c r="E146">
        <v>7.8007669999999996</v>
      </c>
      <c r="F146">
        <v>205.120082</v>
      </c>
      <c r="G146">
        <v>1.9607140000000001</v>
      </c>
    </row>
    <row r="147" spans="1:9" x14ac:dyDescent="0.25">
      <c r="A147">
        <v>146</v>
      </c>
      <c r="D147">
        <v>193.67077900000001</v>
      </c>
      <c r="E147">
        <v>7.8007669999999996</v>
      </c>
      <c r="F147">
        <v>205.120082</v>
      </c>
      <c r="G147">
        <v>1.9607140000000001</v>
      </c>
    </row>
    <row r="148" spans="1:9" x14ac:dyDescent="0.25">
      <c r="A148">
        <v>147</v>
      </c>
      <c r="D148">
        <v>193.67077900000001</v>
      </c>
      <c r="E148">
        <v>7.8007669999999996</v>
      </c>
      <c r="F148">
        <v>205.120082</v>
      </c>
      <c r="G148">
        <v>1.9607140000000001</v>
      </c>
    </row>
    <row r="149" spans="1:9" x14ac:dyDescent="0.25">
      <c r="A149">
        <v>148</v>
      </c>
      <c r="D149">
        <v>193.67077900000001</v>
      </c>
      <c r="E149">
        <v>7.8007669999999996</v>
      </c>
      <c r="F149">
        <v>205.120082</v>
      </c>
      <c r="G149">
        <v>1.9607140000000001</v>
      </c>
    </row>
    <row r="150" spans="1:9" x14ac:dyDescent="0.25">
      <c r="A150">
        <v>149</v>
      </c>
      <c r="D150">
        <v>193.67077900000001</v>
      </c>
      <c r="E150">
        <v>7.8007669999999996</v>
      </c>
      <c r="F150">
        <v>205.120082</v>
      </c>
      <c r="G150">
        <v>1.9607140000000001</v>
      </c>
    </row>
    <row r="151" spans="1:9" x14ac:dyDescent="0.25">
      <c r="A151">
        <v>150</v>
      </c>
      <c r="B151">
        <v>185.08305999999999</v>
      </c>
      <c r="C151">
        <v>6.3987990000000003</v>
      </c>
      <c r="D151">
        <v>193.67077900000001</v>
      </c>
      <c r="E151">
        <v>7.8007669999999996</v>
      </c>
      <c r="F151">
        <v>205.120082</v>
      </c>
      <c r="G151">
        <v>1.9607140000000001</v>
      </c>
      <c r="H151">
        <v>198.353137</v>
      </c>
      <c r="I151">
        <v>6.8349500000000001</v>
      </c>
    </row>
    <row r="152" spans="1:9" x14ac:dyDescent="0.25">
      <c r="A152">
        <v>151</v>
      </c>
      <c r="B152">
        <v>185.08305999999999</v>
      </c>
      <c r="C152">
        <v>6.3987990000000003</v>
      </c>
      <c r="D152">
        <v>193.67077900000001</v>
      </c>
      <c r="E152">
        <v>7.8007669999999996</v>
      </c>
      <c r="F152">
        <v>205.120082</v>
      </c>
      <c r="G152">
        <v>1.9607140000000001</v>
      </c>
      <c r="H152">
        <v>198.317984</v>
      </c>
      <c r="I152">
        <v>6.9614739999999999</v>
      </c>
    </row>
    <row r="153" spans="1:9" x14ac:dyDescent="0.25">
      <c r="A153">
        <v>152</v>
      </c>
      <c r="B153">
        <v>185.08305999999999</v>
      </c>
      <c r="C153">
        <v>6.3987990000000003</v>
      </c>
      <c r="D153">
        <v>193.78893500000001</v>
      </c>
      <c r="E153">
        <v>7.7656159999999996</v>
      </c>
      <c r="F153">
        <v>205.120082</v>
      </c>
      <c r="G153">
        <v>1.9607140000000001</v>
      </c>
      <c r="H153">
        <v>198.317984</v>
      </c>
      <c r="I153">
        <v>6.9614739999999999</v>
      </c>
    </row>
    <row r="154" spans="1:9" x14ac:dyDescent="0.25">
      <c r="A154">
        <v>153</v>
      </c>
      <c r="B154">
        <v>185.08305999999999</v>
      </c>
      <c r="C154">
        <v>6.3987990000000003</v>
      </c>
      <c r="F154">
        <v>205.120082</v>
      </c>
      <c r="G154">
        <v>1.9607140000000001</v>
      </c>
      <c r="H154">
        <v>198.317984</v>
      </c>
      <c r="I154">
        <v>6.9614739999999999</v>
      </c>
    </row>
    <row r="155" spans="1:9" x14ac:dyDescent="0.25">
      <c r="A155">
        <v>154</v>
      </c>
      <c r="B155">
        <v>185.08305999999999</v>
      </c>
      <c r="C155">
        <v>6.3987990000000003</v>
      </c>
      <c r="F155">
        <v>205.120082</v>
      </c>
      <c r="G155">
        <v>1.9607140000000001</v>
      </c>
      <c r="H155">
        <v>198.317984</v>
      </c>
      <c r="I155">
        <v>6.9614739999999999</v>
      </c>
    </row>
    <row r="156" spans="1:9" x14ac:dyDescent="0.25">
      <c r="A156">
        <v>155</v>
      </c>
      <c r="B156">
        <v>185.08305999999999</v>
      </c>
      <c r="C156">
        <v>6.3987990000000003</v>
      </c>
      <c r="F156">
        <v>205.120082</v>
      </c>
      <c r="G156">
        <v>1.9607140000000001</v>
      </c>
      <c r="H156">
        <v>198.317984</v>
      </c>
      <c r="I156">
        <v>6.9614739999999999</v>
      </c>
    </row>
    <row r="157" spans="1:9" x14ac:dyDescent="0.25">
      <c r="A157">
        <v>156</v>
      </c>
      <c r="B157">
        <v>185.08305999999999</v>
      </c>
      <c r="C157">
        <v>6.3987990000000003</v>
      </c>
      <c r="H157">
        <v>198.317984</v>
      </c>
      <c r="I157">
        <v>6.9614739999999999</v>
      </c>
    </row>
    <row r="158" spans="1:9" x14ac:dyDescent="0.25">
      <c r="A158">
        <v>157</v>
      </c>
      <c r="B158">
        <v>185.08305999999999</v>
      </c>
      <c r="C158">
        <v>6.3987990000000003</v>
      </c>
      <c r="H158">
        <v>198.317984</v>
      </c>
      <c r="I158">
        <v>6.9614739999999999</v>
      </c>
    </row>
    <row r="159" spans="1:9" x14ac:dyDescent="0.25">
      <c r="A159">
        <v>158</v>
      </c>
      <c r="B159">
        <v>185.08305999999999</v>
      </c>
      <c r="C159">
        <v>6.3987990000000003</v>
      </c>
      <c r="H159">
        <v>198.317984</v>
      </c>
      <c r="I159">
        <v>6.9614739999999999</v>
      </c>
    </row>
    <row r="160" spans="1:9" x14ac:dyDescent="0.25">
      <c r="A160">
        <v>159</v>
      </c>
      <c r="B160">
        <v>185.08305999999999</v>
      </c>
      <c r="C160">
        <v>6.3987990000000003</v>
      </c>
      <c r="H160">
        <v>198.317984</v>
      </c>
      <c r="I160">
        <v>6.9614739999999999</v>
      </c>
    </row>
    <row r="161" spans="1:9" x14ac:dyDescent="0.25">
      <c r="A161">
        <v>160</v>
      </c>
      <c r="B161">
        <v>185.08305999999999</v>
      </c>
      <c r="C161">
        <v>6.3987990000000003</v>
      </c>
      <c r="H161">
        <v>198.317984</v>
      </c>
      <c r="I161">
        <v>6.9614739999999999</v>
      </c>
    </row>
    <row r="162" spans="1:9" x14ac:dyDescent="0.25">
      <c r="A162">
        <v>161</v>
      </c>
      <c r="B162">
        <v>185.08305999999999</v>
      </c>
      <c r="C162">
        <v>6.3987990000000003</v>
      </c>
      <c r="H162">
        <v>198.317984</v>
      </c>
      <c r="I162">
        <v>6.9614739999999999</v>
      </c>
    </row>
    <row r="163" spans="1:9" x14ac:dyDescent="0.25">
      <c r="A163">
        <v>162</v>
      </c>
      <c r="B163">
        <v>185.08305999999999</v>
      </c>
      <c r="C163">
        <v>6.3987990000000003</v>
      </c>
      <c r="H163">
        <v>198.317984</v>
      </c>
      <c r="I163">
        <v>6.9614739999999999</v>
      </c>
    </row>
    <row r="164" spans="1:9" x14ac:dyDescent="0.25">
      <c r="A164">
        <v>163</v>
      </c>
      <c r="B164">
        <v>185.08305999999999</v>
      </c>
      <c r="C164">
        <v>6.3987990000000003</v>
      </c>
      <c r="H164">
        <v>198.317984</v>
      </c>
      <c r="I164">
        <v>6.9614739999999999</v>
      </c>
    </row>
    <row r="165" spans="1:9" x14ac:dyDescent="0.25">
      <c r="A165">
        <v>164</v>
      </c>
      <c r="B165">
        <v>185.08305999999999</v>
      </c>
      <c r="C165">
        <v>6.3987990000000003</v>
      </c>
      <c r="H165">
        <v>198.317984</v>
      </c>
      <c r="I165">
        <v>6.9614739999999999</v>
      </c>
    </row>
    <row r="166" spans="1:9" x14ac:dyDescent="0.25">
      <c r="A166">
        <v>165</v>
      </c>
      <c r="B166">
        <v>185.08305999999999</v>
      </c>
      <c r="C166">
        <v>6.3987990000000003</v>
      </c>
      <c r="H166">
        <v>198.317984</v>
      </c>
      <c r="I166">
        <v>6.9614739999999999</v>
      </c>
    </row>
    <row r="167" spans="1:9" x14ac:dyDescent="0.25">
      <c r="A167">
        <v>166</v>
      </c>
      <c r="B167">
        <v>185.08305999999999</v>
      </c>
      <c r="C167">
        <v>6.3987990000000003</v>
      </c>
      <c r="H167">
        <v>198.317984</v>
      </c>
      <c r="I167">
        <v>6.9614739999999999</v>
      </c>
    </row>
    <row r="168" spans="1:9" x14ac:dyDescent="0.25">
      <c r="A168">
        <v>167</v>
      </c>
      <c r="B168">
        <v>185.08305999999999</v>
      </c>
      <c r="C168">
        <v>6.3987990000000003</v>
      </c>
      <c r="H168">
        <v>198.317984</v>
      </c>
      <c r="I168">
        <v>6.9614739999999999</v>
      </c>
    </row>
    <row r="169" spans="1:9" x14ac:dyDescent="0.25">
      <c r="A169">
        <v>168</v>
      </c>
      <c r="B169">
        <v>185.08305999999999</v>
      </c>
      <c r="C169">
        <v>6.3987990000000003</v>
      </c>
      <c r="H169">
        <v>198.317984</v>
      </c>
      <c r="I169">
        <v>6.9614739999999999</v>
      </c>
    </row>
    <row r="170" spans="1:9" x14ac:dyDescent="0.25">
      <c r="A170">
        <v>169</v>
      </c>
      <c r="B170">
        <v>185.08305999999999</v>
      </c>
      <c r="C170">
        <v>6.3987990000000003</v>
      </c>
      <c r="D170">
        <v>176.72635500000001</v>
      </c>
      <c r="E170">
        <v>8.2257960000000008</v>
      </c>
      <c r="H170">
        <v>198.317984</v>
      </c>
      <c r="I170">
        <v>6.9614739999999999</v>
      </c>
    </row>
    <row r="171" spans="1:9" x14ac:dyDescent="0.25">
      <c r="A171">
        <v>170</v>
      </c>
      <c r="B171">
        <v>185.08305999999999</v>
      </c>
      <c r="C171">
        <v>6.3987990000000003</v>
      </c>
      <c r="D171">
        <v>176.66395800000001</v>
      </c>
      <c r="E171">
        <v>8.1957470000000008</v>
      </c>
      <c r="H171">
        <v>198.317984</v>
      </c>
      <c r="I171">
        <v>6.9614739999999999</v>
      </c>
    </row>
    <row r="172" spans="1:9" x14ac:dyDescent="0.25">
      <c r="A172">
        <v>171</v>
      </c>
      <c r="D172">
        <v>176.66395800000001</v>
      </c>
      <c r="E172">
        <v>8.1957470000000008</v>
      </c>
      <c r="F172">
        <v>187.728026</v>
      </c>
      <c r="G172">
        <v>3.5806300000000002</v>
      </c>
      <c r="H172">
        <v>198.353137</v>
      </c>
      <c r="I172">
        <v>6.8349500000000001</v>
      </c>
    </row>
    <row r="173" spans="1:9" x14ac:dyDescent="0.25">
      <c r="A173">
        <v>172</v>
      </c>
      <c r="D173">
        <v>176.66395800000001</v>
      </c>
      <c r="E173">
        <v>8.1957470000000008</v>
      </c>
      <c r="F173">
        <v>187.728026</v>
      </c>
      <c r="G173">
        <v>3.5806300000000002</v>
      </c>
    </row>
    <row r="174" spans="1:9" x14ac:dyDescent="0.25">
      <c r="A174">
        <v>173</v>
      </c>
      <c r="D174">
        <v>176.66395800000001</v>
      </c>
      <c r="E174">
        <v>8.1957470000000008</v>
      </c>
      <c r="F174">
        <v>187.728026</v>
      </c>
      <c r="G174">
        <v>3.5806300000000002</v>
      </c>
    </row>
    <row r="175" spans="1:9" x14ac:dyDescent="0.25">
      <c r="A175">
        <v>174</v>
      </c>
      <c r="D175">
        <v>176.66395800000001</v>
      </c>
      <c r="E175">
        <v>8.1957470000000008</v>
      </c>
      <c r="F175">
        <v>187.68874199999999</v>
      </c>
      <c r="G175">
        <v>3.4066589999999999</v>
      </c>
    </row>
    <row r="176" spans="1:9" x14ac:dyDescent="0.25">
      <c r="A176">
        <v>175</v>
      </c>
      <c r="D176">
        <v>176.66395800000001</v>
      </c>
      <c r="E176">
        <v>8.1957470000000008</v>
      </c>
      <c r="F176">
        <v>187.68874199999999</v>
      </c>
      <c r="G176">
        <v>3.4066589999999999</v>
      </c>
    </row>
    <row r="177" spans="1:9" x14ac:dyDescent="0.25">
      <c r="A177">
        <v>176</v>
      </c>
      <c r="D177">
        <v>176.66395800000001</v>
      </c>
      <c r="E177">
        <v>8.1957470000000008</v>
      </c>
      <c r="F177">
        <v>187.68874199999999</v>
      </c>
      <c r="G177">
        <v>3.4066589999999999</v>
      </c>
    </row>
    <row r="178" spans="1:9" x14ac:dyDescent="0.25">
      <c r="A178">
        <v>177</v>
      </c>
      <c r="D178">
        <v>176.66395800000001</v>
      </c>
      <c r="E178">
        <v>8.1957470000000008</v>
      </c>
      <c r="F178">
        <v>187.68874199999999</v>
      </c>
      <c r="G178">
        <v>3.4066589999999999</v>
      </c>
    </row>
    <row r="179" spans="1:9" x14ac:dyDescent="0.25">
      <c r="A179">
        <v>178</v>
      </c>
      <c r="D179">
        <v>176.66395800000001</v>
      </c>
      <c r="E179">
        <v>8.1957470000000008</v>
      </c>
      <c r="F179">
        <v>187.68874199999999</v>
      </c>
      <c r="G179">
        <v>3.4066589999999999</v>
      </c>
    </row>
    <row r="180" spans="1:9" x14ac:dyDescent="0.25">
      <c r="A180">
        <v>179</v>
      </c>
      <c r="D180">
        <v>176.66395800000001</v>
      </c>
      <c r="E180">
        <v>8.1957470000000008</v>
      </c>
      <c r="F180">
        <v>187.68874199999999</v>
      </c>
      <c r="G180">
        <v>3.4066589999999999</v>
      </c>
    </row>
    <row r="181" spans="1:9" x14ac:dyDescent="0.25">
      <c r="A181">
        <v>180</v>
      </c>
      <c r="D181">
        <v>176.66395800000001</v>
      </c>
      <c r="E181">
        <v>8.1957470000000008</v>
      </c>
      <c r="F181">
        <v>187.68874199999999</v>
      </c>
      <c r="G181">
        <v>3.4066589999999999</v>
      </c>
    </row>
    <row r="182" spans="1:9" x14ac:dyDescent="0.25">
      <c r="A182">
        <v>181</v>
      </c>
      <c r="D182">
        <v>176.66395800000001</v>
      </c>
      <c r="E182">
        <v>8.1957470000000008</v>
      </c>
      <c r="F182">
        <v>187.68874199999999</v>
      </c>
      <c r="G182">
        <v>3.4066589999999999</v>
      </c>
    </row>
    <row r="183" spans="1:9" x14ac:dyDescent="0.25">
      <c r="A183">
        <v>182</v>
      </c>
      <c r="D183">
        <v>176.66395800000001</v>
      </c>
      <c r="E183">
        <v>8.1957470000000008</v>
      </c>
      <c r="F183">
        <v>187.68874199999999</v>
      </c>
      <c r="G183">
        <v>3.4066589999999999</v>
      </c>
    </row>
    <row r="184" spans="1:9" x14ac:dyDescent="0.25">
      <c r="A184">
        <v>183</v>
      </c>
      <c r="D184">
        <v>176.66395800000001</v>
      </c>
      <c r="E184">
        <v>8.1957470000000008</v>
      </c>
      <c r="F184">
        <v>187.68874199999999</v>
      </c>
      <c r="G184">
        <v>3.4066589999999999</v>
      </c>
    </row>
    <row r="185" spans="1:9" x14ac:dyDescent="0.25">
      <c r="A185">
        <v>184</v>
      </c>
      <c r="B185">
        <v>168.39949300000001</v>
      </c>
      <c r="C185">
        <v>6.9658610000000003</v>
      </c>
      <c r="D185">
        <v>176.66395800000001</v>
      </c>
      <c r="E185">
        <v>8.1957470000000008</v>
      </c>
      <c r="F185">
        <v>187.68874199999999</v>
      </c>
      <c r="G185">
        <v>3.4066589999999999</v>
      </c>
    </row>
    <row r="186" spans="1:9" x14ac:dyDescent="0.25">
      <c r="A186">
        <v>185</v>
      </c>
      <c r="B186">
        <v>168.30883299999999</v>
      </c>
      <c r="C186">
        <v>7.0108090000000001</v>
      </c>
      <c r="D186">
        <v>176.66395800000001</v>
      </c>
      <c r="E186">
        <v>8.1957470000000008</v>
      </c>
      <c r="F186">
        <v>187.68874199999999</v>
      </c>
      <c r="G186">
        <v>3.4066589999999999</v>
      </c>
    </row>
    <row r="187" spans="1:9" x14ac:dyDescent="0.25">
      <c r="A187">
        <v>186</v>
      </c>
      <c r="B187">
        <v>168.30883299999999</v>
      </c>
      <c r="C187">
        <v>7.0108090000000001</v>
      </c>
      <c r="D187">
        <v>176.72635500000001</v>
      </c>
      <c r="E187">
        <v>8.2257960000000008</v>
      </c>
      <c r="F187">
        <v>187.68874199999999</v>
      </c>
      <c r="G187">
        <v>3.4066589999999999</v>
      </c>
    </row>
    <row r="188" spans="1:9" x14ac:dyDescent="0.25">
      <c r="A188">
        <v>187</v>
      </c>
      <c r="B188">
        <v>168.30883299999999</v>
      </c>
      <c r="C188">
        <v>7.0108090000000001</v>
      </c>
      <c r="F188">
        <v>187.68874199999999</v>
      </c>
      <c r="G188">
        <v>3.4066589999999999</v>
      </c>
    </row>
    <row r="189" spans="1:9" x14ac:dyDescent="0.25">
      <c r="A189">
        <v>188</v>
      </c>
      <c r="B189">
        <v>168.30883299999999</v>
      </c>
      <c r="C189">
        <v>7.0108090000000001</v>
      </c>
      <c r="F189">
        <v>187.68874199999999</v>
      </c>
      <c r="G189">
        <v>3.4066589999999999</v>
      </c>
      <c r="H189">
        <v>179.78675699999999</v>
      </c>
      <c r="I189">
        <v>8.1709519999999998</v>
      </c>
    </row>
    <row r="190" spans="1:9" x14ac:dyDescent="0.25">
      <c r="A190">
        <v>189</v>
      </c>
      <c r="B190">
        <v>168.30883299999999</v>
      </c>
      <c r="C190">
        <v>7.0108090000000001</v>
      </c>
      <c r="F190">
        <v>187.68874199999999</v>
      </c>
      <c r="G190">
        <v>3.4066589999999999</v>
      </c>
      <c r="H190">
        <v>179.72915499999999</v>
      </c>
      <c r="I190">
        <v>8.2945170000000008</v>
      </c>
    </row>
    <row r="191" spans="1:9" x14ac:dyDescent="0.25">
      <c r="A191">
        <v>190</v>
      </c>
      <c r="B191">
        <v>168.30883299999999</v>
      </c>
      <c r="C191">
        <v>7.0108090000000001</v>
      </c>
      <c r="F191">
        <v>187.68874199999999</v>
      </c>
      <c r="G191">
        <v>3.4066589999999999</v>
      </c>
      <c r="H191">
        <v>179.72915499999999</v>
      </c>
      <c r="I191">
        <v>8.2945170000000008</v>
      </c>
    </row>
    <row r="192" spans="1:9" x14ac:dyDescent="0.25">
      <c r="A192">
        <v>191</v>
      </c>
      <c r="B192">
        <v>168.30883299999999</v>
      </c>
      <c r="C192">
        <v>7.0108090000000001</v>
      </c>
      <c r="F192">
        <v>187.728026</v>
      </c>
      <c r="G192">
        <v>3.5806300000000002</v>
      </c>
      <c r="H192">
        <v>179.72915499999999</v>
      </c>
      <c r="I192">
        <v>8.2945170000000008</v>
      </c>
    </row>
    <row r="193" spans="1:9" x14ac:dyDescent="0.25">
      <c r="A193">
        <v>192</v>
      </c>
      <c r="B193">
        <v>168.30883299999999</v>
      </c>
      <c r="C193">
        <v>7.0108090000000001</v>
      </c>
      <c r="H193">
        <v>179.72915499999999</v>
      </c>
      <c r="I193">
        <v>8.2945170000000008</v>
      </c>
    </row>
    <row r="194" spans="1:9" x14ac:dyDescent="0.25">
      <c r="A194">
        <v>193</v>
      </c>
      <c r="B194">
        <v>168.30883299999999</v>
      </c>
      <c r="C194">
        <v>7.0108090000000001</v>
      </c>
      <c r="H194">
        <v>179.72915499999999</v>
      </c>
      <c r="I194">
        <v>8.2945170000000008</v>
      </c>
    </row>
    <row r="195" spans="1:9" x14ac:dyDescent="0.25">
      <c r="A195">
        <v>194</v>
      </c>
      <c r="B195">
        <v>168.30883299999999</v>
      </c>
      <c r="C195">
        <v>7.0108090000000001</v>
      </c>
      <c r="H195">
        <v>179.72915499999999</v>
      </c>
      <c r="I195">
        <v>8.2945170000000008</v>
      </c>
    </row>
    <row r="196" spans="1:9" x14ac:dyDescent="0.25">
      <c r="A196">
        <v>195</v>
      </c>
      <c r="B196">
        <v>168.30883299999999</v>
      </c>
      <c r="C196">
        <v>7.0108090000000001</v>
      </c>
      <c r="H196">
        <v>179.72915499999999</v>
      </c>
      <c r="I196">
        <v>8.2945170000000008</v>
      </c>
    </row>
    <row r="197" spans="1:9" x14ac:dyDescent="0.25">
      <c r="A197">
        <v>196</v>
      </c>
      <c r="B197">
        <v>168.30883299999999</v>
      </c>
      <c r="C197">
        <v>7.0108090000000001</v>
      </c>
      <c r="H197">
        <v>179.72915499999999</v>
      </c>
      <c r="I197">
        <v>8.2945170000000008</v>
      </c>
    </row>
    <row r="198" spans="1:9" x14ac:dyDescent="0.25">
      <c r="A198">
        <v>197</v>
      </c>
      <c r="B198">
        <v>168.30883299999999</v>
      </c>
      <c r="C198">
        <v>7.0108090000000001</v>
      </c>
      <c r="H198">
        <v>179.72915499999999</v>
      </c>
      <c r="I198">
        <v>8.2945170000000008</v>
      </c>
    </row>
    <row r="199" spans="1:9" x14ac:dyDescent="0.25">
      <c r="A199">
        <v>198</v>
      </c>
      <c r="B199">
        <v>168.30883299999999</v>
      </c>
      <c r="C199">
        <v>7.0108090000000001</v>
      </c>
      <c r="H199">
        <v>179.72915499999999</v>
      </c>
      <c r="I199">
        <v>8.2945170000000008</v>
      </c>
    </row>
    <row r="200" spans="1:9" x14ac:dyDescent="0.25">
      <c r="A200">
        <v>199</v>
      </c>
      <c r="B200">
        <v>168.30883299999999</v>
      </c>
      <c r="C200">
        <v>7.0108090000000001</v>
      </c>
      <c r="H200">
        <v>179.72915499999999</v>
      </c>
      <c r="I200">
        <v>8.2945170000000008</v>
      </c>
    </row>
    <row r="201" spans="1:9" x14ac:dyDescent="0.25">
      <c r="A201">
        <v>200</v>
      </c>
      <c r="B201">
        <v>168.30883299999999</v>
      </c>
      <c r="C201">
        <v>7.0108090000000001</v>
      </c>
      <c r="D201">
        <v>161.710657</v>
      </c>
      <c r="E201">
        <v>10.018969</v>
      </c>
      <c r="H201">
        <v>179.72915499999999</v>
      </c>
      <c r="I201">
        <v>8.2945170000000008</v>
      </c>
    </row>
    <row r="202" spans="1:9" x14ac:dyDescent="0.25">
      <c r="A202">
        <v>201</v>
      </c>
      <c r="B202">
        <v>168.30883299999999</v>
      </c>
      <c r="C202">
        <v>7.0108090000000001</v>
      </c>
      <c r="D202">
        <v>161.63463899999999</v>
      </c>
      <c r="E202">
        <v>9.9731539999999992</v>
      </c>
      <c r="H202">
        <v>179.72915499999999</v>
      </c>
      <c r="I202">
        <v>8.2945170000000008</v>
      </c>
    </row>
    <row r="203" spans="1:9" x14ac:dyDescent="0.25">
      <c r="A203">
        <v>202</v>
      </c>
      <c r="B203">
        <v>168.30883299999999</v>
      </c>
      <c r="C203">
        <v>7.0108090000000001</v>
      </c>
      <c r="D203">
        <v>161.63463899999999</v>
      </c>
      <c r="E203">
        <v>9.9731539999999992</v>
      </c>
      <c r="H203">
        <v>179.72915499999999</v>
      </c>
      <c r="I203">
        <v>8.2945170000000008</v>
      </c>
    </row>
    <row r="204" spans="1:9" x14ac:dyDescent="0.25">
      <c r="A204">
        <v>203</v>
      </c>
      <c r="B204">
        <v>168.39949300000001</v>
      </c>
      <c r="C204">
        <v>6.9658610000000003</v>
      </c>
      <c r="D204">
        <v>161.63463899999999</v>
      </c>
      <c r="E204">
        <v>9.9731539999999992</v>
      </c>
      <c r="H204">
        <v>179.72915499999999</v>
      </c>
      <c r="I204">
        <v>8.2945170000000008</v>
      </c>
    </row>
    <row r="205" spans="1:9" x14ac:dyDescent="0.25">
      <c r="A205">
        <v>204</v>
      </c>
      <c r="D205">
        <v>161.63463899999999</v>
      </c>
      <c r="E205">
        <v>9.9731539999999992</v>
      </c>
      <c r="H205">
        <v>179.72915499999999</v>
      </c>
      <c r="I205">
        <v>8.2945170000000008</v>
      </c>
    </row>
    <row r="206" spans="1:9" x14ac:dyDescent="0.25">
      <c r="A206">
        <v>205</v>
      </c>
      <c r="D206">
        <v>161.63463899999999</v>
      </c>
      <c r="E206">
        <v>9.9731539999999992</v>
      </c>
      <c r="H206">
        <v>179.78675699999999</v>
      </c>
      <c r="I206">
        <v>8.1709519999999998</v>
      </c>
    </row>
    <row r="207" spans="1:9" x14ac:dyDescent="0.25">
      <c r="A207">
        <v>206</v>
      </c>
      <c r="D207">
        <v>161.63463899999999</v>
      </c>
      <c r="E207">
        <v>9.9731539999999992</v>
      </c>
      <c r="H207">
        <v>179.78675699999999</v>
      </c>
      <c r="I207">
        <v>8.1709519999999998</v>
      </c>
    </row>
    <row r="208" spans="1:9" x14ac:dyDescent="0.25">
      <c r="A208">
        <v>207</v>
      </c>
      <c r="D208">
        <v>161.63463899999999</v>
      </c>
      <c r="E208">
        <v>9.9731539999999992</v>
      </c>
      <c r="H208">
        <v>179.78675699999999</v>
      </c>
      <c r="I208">
        <v>8.1709519999999998</v>
      </c>
    </row>
    <row r="209" spans="1:9" x14ac:dyDescent="0.25">
      <c r="A209">
        <v>208</v>
      </c>
      <c r="D209">
        <v>161.63463899999999</v>
      </c>
      <c r="E209">
        <v>9.9731539999999992</v>
      </c>
      <c r="F209">
        <v>169.68968100000001</v>
      </c>
      <c r="G209">
        <v>5.2707459999999999</v>
      </c>
      <c r="H209">
        <v>179.78675699999999</v>
      </c>
      <c r="I209">
        <v>8.1709519999999998</v>
      </c>
    </row>
    <row r="210" spans="1:9" x14ac:dyDescent="0.25">
      <c r="A210">
        <v>209</v>
      </c>
      <c r="D210">
        <v>161.63463899999999</v>
      </c>
      <c r="E210">
        <v>9.9731539999999992</v>
      </c>
      <c r="F210">
        <v>169.64366200000001</v>
      </c>
      <c r="G210">
        <v>5.1346809999999996</v>
      </c>
    </row>
    <row r="211" spans="1:9" x14ac:dyDescent="0.25">
      <c r="A211">
        <v>210</v>
      </c>
      <c r="D211">
        <v>161.63463899999999</v>
      </c>
      <c r="E211">
        <v>9.9731539999999992</v>
      </c>
      <c r="F211">
        <v>169.64366200000001</v>
      </c>
      <c r="G211">
        <v>5.1346809999999996</v>
      </c>
    </row>
    <row r="212" spans="1:9" x14ac:dyDescent="0.25">
      <c r="A212">
        <v>211</v>
      </c>
      <c r="D212">
        <v>161.63463899999999</v>
      </c>
      <c r="E212">
        <v>9.9731539999999992</v>
      </c>
      <c r="F212">
        <v>169.64366200000001</v>
      </c>
      <c r="G212">
        <v>5.1346809999999996</v>
      </c>
    </row>
    <row r="213" spans="1:9" x14ac:dyDescent="0.25">
      <c r="A213">
        <v>212</v>
      </c>
      <c r="D213">
        <v>161.63463899999999</v>
      </c>
      <c r="E213">
        <v>9.9731539999999992</v>
      </c>
      <c r="F213">
        <v>169.64366200000001</v>
      </c>
      <c r="G213">
        <v>5.1346809999999996</v>
      </c>
    </row>
    <row r="214" spans="1:9" x14ac:dyDescent="0.25">
      <c r="A214">
        <v>213</v>
      </c>
      <c r="D214">
        <v>161.63463899999999</v>
      </c>
      <c r="E214">
        <v>9.9731539999999992</v>
      </c>
      <c r="F214">
        <v>169.64366200000001</v>
      </c>
      <c r="G214">
        <v>5.1346809999999996</v>
      </c>
    </row>
    <row r="215" spans="1:9" x14ac:dyDescent="0.25">
      <c r="A215">
        <v>214</v>
      </c>
      <c r="D215">
        <v>161.63463899999999</v>
      </c>
      <c r="E215">
        <v>9.9731539999999992</v>
      </c>
      <c r="F215">
        <v>169.64366200000001</v>
      </c>
      <c r="G215">
        <v>5.1346809999999996</v>
      </c>
    </row>
    <row r="216" spans="1:9" x14ac:dyDescent="0.25">
      <c r="A216">
        <v>215</v>
      </c>
      <c r="D216">
        <v>161.63463899999999</v>
      </c>
      <c r="E216">
        <v>9.9731539999999992</v>
      </c>
      <c r="F216">
        <v>169.64366200000001</v>
      </c>
      <c r="G216">
        <v>5.1346809999999996</v>
      </c>
    </row>
    <row r="217" spans="1:9" x14ac:dyDescent="0.25">
      <c r="A217">
        <v>216</v>
      </c>
      <c r="B217">
        <v>155.178956</v>
      </c>
      <c r="C217">
        <v>7.6492440000000004</v>
      </c>
      <c r="D217">
        <v>161.63463899999999</v>
      </c>
      <c r="E217">
        <v>9.9731539999999992</v>
      </c>
      <c r="F217">
        <v>169.64366200000001</v>
      </c>
      <c r="G217">
        <v>5.1346809999999996</v>
      </c>
    </row>
    <row r="218" spans="1:9" x14ac:dyDescent="0.25">
      <c r="A218">
        <v>217</v>
      </c>
      <c r="B218">
        <v>155.05931900000002</v>
      </c>
      <c r="C218">
        <v>7.6032780000000004</v>
      </c>
      <c r="D218">
        <v>161.63463899999999</v>
      </c>
      <c r="E218">
        <v>9.9731539999999992</v>
      </c>
      <c r="F218">
        <v>169.64366200000001</v>
      </c>
      <c r="G218">
        <v>5.1346809999999996</v>
      </c>
    </row>
    <row r="219" spans="1:9" x14ac:dyDescent="0.25">
      <c r="A219">
        <v>218</v>
      </c>
      <c r="B219">
        <v>155.05931900000002</v>
      </c>
      <c r="C219">
        <v>7.6032780000000004</v>
      </c>
      <c r="D219">
        <v>161.63463899999999</v>
      </c>
      <c r="E219">
        <v>9.9731539999999992</v>
      </c>
      <c r="F219">
        <v>169.64366200000001</v>
      </c>
      <c r="G219">
        <v>5.1346809999999996</v>
      </c>
    </row>
    <row r="220" spans="1:9" x14ac:dyDescent="0.25">
      <c r="A220">
        <v>219</v>
      </c>
      <c r="B220">
        <v>155.05931900000002</v>
      </c>
      <c r="C220">
        <v>7.6032780000000004</v>
      </c>
      <c r="D220">
        <v>161.710657</v>
      </c>
      <c r="E220">
        <v>10.018969</v>
      </c>
      <c r="F220">
        <v>169.64366200000001</v>
      </c>
      <c r="G220">
        <v>5.1346809999999996</v>
      </c>
    </row>
    <row r="221" spans="1:9" x14ac:dyDescent="0.25">
      <c r="A221">
        <v>220</v>
      </c>
      <c r="B221">
        <v>155.05931900000002</v>
      </c>
      <c r="C221">
        <v>7.6032780000000004</v>
      </c>
      <c r="F221">
        <v>169.64366200000001</v>
      </c>
      <c r="G221">
        <v>5.1346809999999996</v>
      </c>
    </row>
    <row r="222" spans="1:9" x14ac:dyDescent="0.25">
      <c r="A222">
        <v>221</v>
      </c>
      <c r="B222">
        <v>155.05931900000002</v>
      </c>
      <c r="C222">
        <v>7.6032780000000004</v>
      </c>
      <c r="F222">
        <v>169.64366200000001</v>
      </c>
      <c r="G222">
        <v>5.1346809999999996</v>
      </c>
    </row>
    <row r="223" spans="1:9" x14ac:dyDescent="0.25">
      <c r="A223">
        <v>222</v>
      </c>
      <c r="B223">
        <v>155.05931900000002</v>
      </c>
      <c r="C223">
        <v>7.6032780000000004</v>
      </c>
      <c r="F223">
        <v>169.64366200000001</v>
      </c>
      <c r="G223">
        <v>5.1346809999999996</v>
      </c>
    </row>
    <row r="224" spans="1:9" x14ac:dyDescent="0.25">
      <c r="A224">
        <v>223</v>
      </c>
      <c r="B224">
        <v>155.05931900000002</v>
      </c>
      <c r="C224">
        <v>7.6032780000000004</v>
      </c>
      <c r="F224">
        <v>169.64366200000001</v>
      </c>
      <c r="G224">
        <v>5.1346809999999996</v>
      </c>
    </row>
    <row r="225" spans="1:15" x14ac:dyDescent="0.25">
      <c r="A225">
        <v>224</v>
      </c>
      <c r="B225">
        <v>155.05931900000002</v>
      </c>
      <c r="C225">
        <v>7.6032780000000004</v>
      </c>
      <c r="F225">
        <v>169.64366200000001</v>
      </c>
      <c r="G225">
        <v>5.1346809999999996</v>
      </c>
    </row>
    <row r="226" spans="1:15" x14ac:dyDescent="0.25">
      <c r="A226">
        <v>225</v>
      </c>
      <c r="B226">
        <v>155.05931900000002</v>
      </c>
      <c r="C226">
        <v>7.6032780000000004</v>
      </c>
      <c r="F226">
        <v>169.64366200000001</v>
      </c>
      <c r="G226">
        <v>5.1346809999999996</v>
      </c>
      <c r="N226">
        <v>162.98125299999998</v>
      </c>
      <c r="O226">
        <v>9.0719250000000002</v>
      </c>
    </row>
    <row r="227" spans="1:15" x14ac:dyDescent="0.25">
      <c r="A227">
        <v>226</v>
      </c>
      <c r="B227">
        <v>155.05931900000002</v>
      </c>
      <c r="C227">
        <v>7.6032780000000004</v>
      </c>
      <c r="F227">
        <v>169.64366200000001</v>
      </c>
      <c r="G227">
        <v>5.1346809999999996</v>
      </c>
      <c r="N227">
        <v>162.98125299999998</v>
      </c>
      <c r="O227">
        <v>9.0719250000000002</v>
      </c>
    </row>
    <row r="228" spans="1:15" x14ac:dyDescent="0.25">
      <c r="A228">
        <v>227</v>
      </c>
      <c r="B228">
        <v>155.05931900000002</v>
      </c>
      <c r="C228">
        <v>7.6032780000000004</v>
      </c>
      <c r="F228">
        <v>169.64366200000001</v>
      </c>
      <c r="G228">
        <v>5.1346809999999996</v>
      </c>
      <c r="N228">
        <v>162.98125299999998</v>
      </c>
      <c r="O228">
        <v>9.0719250000000002</v>
      </c>
    </row>
    <row r="229" spans="1:15" x14ac:dyDescent="0.25">
      <c r="A229">
        <v>228</v>
      </c>
      <c r="B229">
        <v>155.05931900000002</v>
      </c>
      <c r="C229">
        <v>7.6032780000000004</v>
      </c>
      <c r="F229">
        <v>169.64366200000001</v>
      </c>
      <c r="G229">
        <v>5.1346809999999996</v>
      </c>
      <c r="N229">
        <v>162.98125299999998</v>
      </c>
      <c r="O229">
        <v>9.0719250000000002</v>
      </c>
    </row>
    <row r="230" spans="1:15" x14ac:dyDescent="0.25">
      <c r="A230">
        <v>229</v>
      </c>
      <c r="B230">
        <v>155.05931900000002</v>
      </c>
      <c r="C230">
        <v>7.6032780000000004</v>
      </c>
      <c r="F230">
        <v>169.68968100000001</v>
      </c>
      <c r="G230">
        <v>5.2707459999999999</v>
      </c>
      <c r="N230">
        <v>162.98125299999998</v>
      </c>
      <c r="O230">
        <v>9.0719250000000002</v>
      </c>
    </row>
    <row r="231" spans="1:15" x14ac:dyDescent="0.25">
      <c r="A231">
        <v>230</v>
      </c>
      <c r="B231">
        <v>155.05931900000002</v>
      </c>
      <c r="C231">
        <v>7.6032780000000004</v>
      </c>
      <c r="N231">
        <v>162.98125299999998</v>
      </c>
      <c r="O231">
        <v>9.0719250000000002</v>
      </c>
    </row>
    <row r="232" spans="1:15" x14ac:dyDescent="0.25">
      <c r="A232">
        <v>231</v>
      </c>
      <c r="B232">
        <v>155.05931900000002</v>
      </c>
      <c r="C232">
        <v>7.6032780000000004</v>
      </c>
      <c r="D232">
        <v>151.28063900000001</v>
      </c>
      <c r="E232">
        <v>10.659139</v>
      </c>
      <c r="N232">
        <v>162.98125299999998</v>
      </c>
      <c r="O232">
        <v>9.0719250000000002</v>
      </c>
    </row>
    <row r="233" spans="1:15" x14ac:dyDescent="0.25">
      <c r="A233">
        <v>232</v>
      </c>
      <c r="B233">
        <v>155.05931900000002</v>
      </c>
      <c r="C233">
        <v>7.6032780000000004</v>
      </c>
      <c r="D233">
        <v>151.252579</v>
      </c>
      <c r="E233">
        <v>10.664343000000001</v>
      </c>
      <c r="N233">
        <v>162.98125299999998</v>
      </c>
      <c r="O233">
        <v>9.0719250000000002</v>
      </c>
    </row>
    <row r="234" spans="1:15" x14ac:dyDescent="0.25">
      <c r="A234">
        <v>233</v>
      </c>
      <c r="B234">
        <v>155.05931900000002</v>
      </c>
      <c r="C234">
        <v>7.6032780000000004</v>
      </c>
      <c r="D234">
        <v>151.252579</v>
      </c>
      <c r="E234">
        <v>10.664343000000001</v>
      </c>
      <c r="N234">
        <v>162.98125299999998</v>
      </c>
      <c r="O234">
        <v>9.0719250000000002</v>
      </c>
    </row>
    <row r="235" spans="1:15" x14ac:dyDescent="0.25">
      <c r="A235">
        <v>234</v>
      </c>
      <c r="B235">
        <v>155.05931900000002</v>
      </c>
      <c r="C235">
        <v>7.6032780000000004</v>
      </c>
      <c r="D235">
        <v>151.252579</v>
      </c>
      <c r="E235">
        <v>10.664343000000001</v>
      </c>
      <c r="N235">
        <v>162.98125299999998</v>
      </c>
      <c r="O235">
        <v>9.0719250000000002</v>
      </c>
    </row>
    <row r="236" spans="1:15" x14ac:dyDescent="0.25">
      <c r="A236">
        <v>235</v>
      </c>
      <c r="B236">
        <v>155.05931900000002</v>
      </c>
      <c r="C236">
        <v>7.6032780000000004</v>
      </c>
      <c r="D236">
        <v>151.252579</v>
      </c>
      <c r="E236">
        <v>10.664343000000001</v>
      </c>
      <c r="N236">
        <v>162.98125299999998</v>
      </c>
      <c r="O236">
        <v>9.0719250000000002</v>
      </c>
    </row>
    <row r="237" spans="1:15" x14ac:dyDescent="0.25">
      <c r="A237">
        <v>236</v>
      </c>
      <c r="B237">
        <v>155.05931900000002</v>
      </c>
      <c r="C237">
        <v>7.6032780000000004</v>
      </c>
      <c r="D237">
        <v>151.252579</v>
      </c>
      <c r="E237">
        <v>10.664343000000001</v>
      </c>
      <c r="N237">
        <v>162.98125299999998</v>
      </c>
      <c r="O237">
        <v>9.0719250000000002</v>
      </c>
    </row>
    <row r="238" spans="1:15" x14ac:dyDescent="0.25">
      <c r="A238">
        <v>237</v>
      </c>
      <c r="B238">
        <v>155.05931900000002</v>
      </c>
      <c r="C238">
        <v>7.6032780000000004</v>
      </c>
      <c r="D238">
        <v>151.252579</v>
      </c>
      <c r="E238">
        <v>10.664343000000001</v>
      </c>
      <c r="N238">
        <v>162.98125299999998</v>
      </c>
      <c r="O238">
        <v>9.0719250000000002</v>
      </c>
    </row>
    <row r="239" spans="1:15" x14ac:dyDescent="0.25">
      <c r="A239">
        <v>238</v>
      </c>
      <c r="B239">
        <v>155.05931900000002</v>
      </c>
      <c r="C239">
        <v>7.6032780000000004</v>
      </c>
      <c r="D239">
        <v>151.252579</v>
      </c>
      <c r="E239">
        <v>10.664343000000001</v>
      </c>
      <c r="N239">
        <v>162.98125299999998</v>
      </c>
      <c r="O239">
        <v>9.0719250000000002</v>
      </c>
    </row>
    <row r="240" spans="1:15" x14ac:dyDescent="0.25">
      <c r="A240">
        <v>239</v>
      </c>
      <c r="B240">
        <v>155.178956</v>
      </c>
      <c r="C240">
        <v>7.6492440000000004</v>
      </c>
      <c r="D240">
        <v>151.252579</v>
      </c>
      <c r="E240">
        <v>10.664343000000001</v>
      </c>
      <c r="N240">
        <v>162.98125299999998</v>
      </c>
      <c r="O240">
        <v>9.0719250000000002</v>
      </c>
    </row>
    <row r="241" spans="1:15" x14ac:dyDescent="0.25">
      <c r="A241">
        <v>240</v>
      </c>
      <c r="D241">
        <v>151.252579</v>
      </c>
      <c r="E241">
        <v>10.664343000000001</v>
      </c>
      <c r="N241">
        <v>162.98125299999998</v>
      </c>
      <c r="O241">
        <v>9.0719250000000002</v>
      </c>
    </row>
    <row r="242" spans="1:15" x14ac:dyDescent="0.25">
      <c r="A242">
        <v>241</v>
      </c>
      <c r="D242">
        <v>151.252579</v>
      </c>
      <c r="E242">
        <v>10.664343000000001</v>
      </c>
      <c r="N242">
        <v>162.98125299999998</v>
      </c>
      <c r="O242">
        <v>9.0719250000000002</v>
      </c>
    </row>
    <row r="243" spans="1:15" x14ac:dyDescent="0.25">
      <c r="A243">
        <v>242</v>
      </c>
      <c r="D243">
        <v>151.252579</v>
      </c>
      <c r="E243">
        <v>10.664343000000001</v>
      </c>
      <c r="N243">
        <v>162.98125299999998</v>
      </c>
      <c r="O243">
        <v>9.0719250000000002</v>
      </c>
    </row>
    <row r="244" spans="1:15" x14ac:dyDescent="0.25">
      <c r="A244">
        <v>243</v>
      </c>
      <c r="D244">
        <v>151.252579</v>
      </c>
      <c r="E244">
        <v>10.664343000000001</v>
      </c>
      <c r="L244">
        <v>157.84422599999999</v>
      </c>
      <c r="M244">
        <v>7.0833560000000002</v>
      </c>
      <c r="N244">
        <v>162.98125299999998</v>
      </c>
      <c r="O244">
        <v>9.0719250000000002</v>
      </c>
    </row>
    <row r="245" spans="1:15" x14ac:dyDescent="0.25">
      <c r="A245">
        <v>244</v>
      </c>
      <c r="D245">
        <v>151.252579</v>
      </c>
      <c r="E245">
        <v>10.664343000000001</v>
      </c>
      <c r="L245">
        <v>157.84422599999999</v>
      </c>
      <c r="M245">
        <v>7.0833560000000002</v>
      </c>
      <c r="N245">
        <v>162.98125299999998</v>
      </c>
      <c r="O245">
        <v>9.0719250000000002</v>
      </c>
    </row>
    <row r="246" spans="1:15" x14ac:dyDescent="0.25">
      <c r="A246">
        <v>245</v>
      </c>
      <c r="D246">
        <v>151.252579</v>
      </c>
      <c r="E246">
        <v>10.664343000000001</v>
      </c>
      <c r="L246">
        <v>157.84422599999999</v>
      </c>
      <c r="M246">
        <v>7.0833560000000002</v>
      </c>
    </row>
    <row r="247" spans="1:15" x14ac:dyDescent="0.25">
      <c r="A247">
        <v>246</v>
      </c>
      <c r="D247">
        <v>151.252579</v>
      </c>
      <c r="E247">
        <v>10.664343000000001</v>
      </c>
      <c r="L247">
        <v>157.84422599999999</v>
      </c>
      <c r="M247">
        <v>7.0833560000000002</v>
      </c>
    </row>
    <row r="248" spans="1:15" x14ac:dyDescent="0.25">
      <c r="A248">
        <v>247</v>
      </c>
      <c r="D248">
        <v>151.252579</v>
      </c>
      <c r="E248">
        <v>10.664343000000001</v>
      </c>
      <c r="L248">
        <v>157.84422599999999</v>
      </c>
      <c r="M248">
        <v>7.0833560000000002</v>
      </c>
    </row>
    <row r="249" spans="1:15" x14ac:dyDescent="0.25">
      <c r="A249">
        <v>248</v>
      </c>
      <c r="D249">
        <v>151.252579</v>
      </c>
      <c r="E249">
        <v>10.664343000000001</v>
      </c>
      <c r="L249">
        <v>157.84422599999999</v>
      </c>
      <c r="M249">
        <v>7.0833560000000002</v>
      </c>
    </row>
    <row r="250" spans="1:15" x14ac:dyDescent="0.25">
      <c r="A250">
        <v>249</v>
      </c>
      <c r="D250">
        <v>151.252579</v>
      </c>
      <c r="E250">
        <v>10.664343000000001</v>
      </c>
      <c r="L250">
        <v>157.84422599999999</v>
      </c>
      <c r="M250">
        <v>7.0833560000000002</v>
      </c>
    </row>
    <row r="251" spans="1:15" x14ac:dyDescent="0.25">
      <c r="A251">
        <v>250</v>
      </c>
      <c r="D251">
        <v>151.252579</v>
      </c>
      <c r="E251">
        <v>10.664343000000001</v>
      </c>
      <c r="L251">
        <v>157.84422599999999</v>
      </c>
      <c r="M251">
        <v>7.0833560000000002</v>
      </c>
    </row>
    <row r="252" spans="1:15" x14ac:dyDescent="0.25">
      <c r="A252">
        <v>251</v>
      </c>
      <c r="D252">
        <v>151.252579</v>
      </c>
      <c r="E252">
        <v>10.664343000000001</v>
      </c>
      <c r="L252">
        <v>157.84422599999999</v>
      </c>
      <c r="M252">
        <v>7.0833560000000002</v>
      </c>
    </row>
    <row r="253" spans="1:15" x14ac:dyDescent="0.25">
      <c r="A253">
        <v>252</v>
      </c>
      <c r="B253">
        <v>135.25469200000001</v>
      </c>
      <c r="C253">
        <v>6.4419899999999997</v>
      </c>
      <c r="D253">
        <v>151.252579</v>
      </c>
      <c r="E253">
        <v>10.664343000000001</v>
      </c>
      <c r="L253">
        <v>157.84422599999999</v>
      </c>
      <c r="M253">
        <v>7.0833560000000002</v>
      </c>
    </row>
    <row r="254" spans="1:15" x14ac:dyDescent="0.25">
      <c r="A254">
        <v>253</v>
      </c>
      <c r="B254">
        <v>135.25469200000001</v>
      </c>
      <c r="C254">
        <v>6.4419899999999997</v>
      </c>
      <c r="D254">
        <v>151.252579</v>
      </c>
      <c r="E254">
        <v>10.664343000000001</v>
      </c>
      <c r="L254">
        <v>157.84422599999999</v>
      </c>
      <c r="M254">
        <v>7.0833560000000002</v>
      </c>
    </row>
    <row r="255" spans="1:15" x14ac:dyDescent="0.25">
      <c r="A255">
        <v>254</v>
      </c>
      <c r="B255">
        <v>135.25469200000001</v>
      </c>
      <c r="C255">
        <v>6.4419899999999997</v>
      </c>
      <c r="D255">
        <v>151.252579</v>
      </c>
      <c r="E255">
        <v>10.664343000000001</v>
      </c>
      <c r="L255">
        <v>157.84422599999999</v>
      </c>
      <c r="M255">
        <v>7.0833560000000002</v>
      </c>
    </row>
    <row r="256" spans="1:15" x14ac:dyDescent="0.25">
      <c r="A256">
        <v>255</v>
      </c>
      <c r="B256">
        <v>135.25469200000001</v>
      </c>
      <c r="C256">
        <v>6.4419899999999997</v>
      </c>
      <c r="D256">
        <v>151.252579</v>
      </c>
      <c r="E256">
        <v>10.664343000000001</v>
      </c>
      <c r="L256">
        <v>157.84422599999999</v>
      </c>
      <c r="M256">
        <v>7.0833560000000002</v>
      </c>
    </row>
    <row r="257" spans="1:13" x14ac:dyDescent="0.25">
      <c r="A257">
        <v>256</v>
      </c>
      <c r="B257">
        <v>135.25469200000001</v>
      </c>
      <c r="C257">
        <v>6.4419899999999997</v>
      </c>
      <c r="D257">
        <v>151.252579</v>
      </c>
      <c r="E257">
        <v>10.664343000000001</v>
      </c>
      <c r="L257">
        <v>157.84422599999999</v>
      </c>
      <c r="M257">
        <v>7.0833560000000002</v>
      </c>
    </row>
    <row r="258" spans="1:13" x14ac:dyDescent="0.25">
      <c r="A258">
        <v>257</v>
      </c>
      <c r="B258">
        <v>135.25469200000001</v>
      </c>
      <c r="C258">
        <v>6.4419899999999997</v>
      </c>
      <c r="D258">
        <v>151.252579</v>
      </c>
      <c r="E258">
        <v>10.664343000000001</v>
      </c>
      <c r="L258">
        <v>157.84422599999999</v>
      </c>
      <c r="M258">
        <v>7.0833560000000002</v>
      </c>
    </row>
    <row r="259" spans="1:13" x14ac:dyDescent="0.25">
      <c r="A259">
        <v>258</v>
      </c>
      <c r="B259">
        <v>135.25469200000001</v>
      </c>
      <c r="C259">
        <v>6.4419899999999997</v>
      </c>
      <c r="D259">
        <v>151.252579</v>
      </c>
      <c r="E259">
        <v>10.664343000000001</v>
      </c>
      <c r="L259">
        <v>157.84422599999999</v>
      </c>
      <c r="M259">
        <v>7.0833560000000002</v>
      </c>
    </row>
    <row r="260" spans="1:13" x14ac:dyDescent="0.25">
      <c r="A260">
        <v>259</v>
      </c>
      <c r="B260">
        <v>135.25469200000001</v>
      </c>
      <c r="C260">
        <v>6.4419899999999997</v>
      </c>
      <c r="D260">
        <v>151.252579</v>
      </c>
      <c r="E260">
        <v>10.664343000000001</v>
      </c>
      <c r="L260">
        <v>157.84422599999999</v>
      </c>
      <c r="M260">
        <v>7.0833560000000002</v>
      </c>
    </row>
    <row r="261" spans="1:13" x14ac:dyDescent="0.25">
      <c r="A261">
        <v>260</v>
      </c>
      <c r="B261">
        <v>135.25469200000001</v>
      </c>
      <c r="C261">
        <v>6.4419899999999997</v>
      </c>
      <c r="D261">
        <v>151.28063900000001</v>
      </c>
      <c r="E261">
        <v>10.659139</v>
      </c>
      <c r="L261">
        <v>157.84422599999999</v>
      </c>
      <c r="M261">
        <v>7.0833560000000002</v>
      </c>
    </row>
    <row r="262" spans="1:13" x14ac:dyDescent="0.25">
      <c r="A262">
        <v>261</v>
      </c>
      <c r="B262">
        <v>135.25469200000001</v>
      </c>
      <c r="C262">
        <v>6.4419899999999997</v>
      </c>
      <c r="L262">
        <v>157.84422599999999</v>
      </c>
      <c r="M262">
        <v>7.0833560000000002</v>
      </c>
    </row>
    <row r="263" spans="1:13" x14ac:dyDescent="0.25">
      <c r="A263">
        <v>262</v>
      </c>
      <c r="B263">
        <v>135.25469200000001</v>
      </c>
      <c r="C263">
        <v>6.4419899999999997</v>
      </c>
      <c r="H263">
        <v>154.08687</v>
      </c>
      <c r="I263">
        <v>9.5127710000000008</v>
      </c>
      <c r="L263">
        <v>157.84422599999999</v>
      </c>
      <c r="M263">
        <v>7.0833560000000002</v>
      </c>
    </row>
    <row r="264" spans="1:13" x14ac:dyDescent="0.25">
      <c r="A264">
        <v>263</v>
      </c>
      <c r="B264">
        <v>135.25469200000001</v>
      </c>
      <c r="C264">
        <v>6.4419899999999997</v>
      </c>
      <c r="H264">
        <v>153.922236</v>
      </c>
      <c r="I264">
        <v>9.4794040000000006</v>
      </c>
      <c r="L264">
        <v>157.84422599999999</v>
      </c>
      <c r="M264">
        <v>7.0833560000000002</v>
      </c>
    </row>
    <row r="265" spans="1:13" x14ac:dyDescent="0.25">
      <c r="A265">
        <v>264</v>
      </c>
      <c r="B265">
        <v>135.25469200000001</v>
      </c>
      <c r="C265">
        <v>6.4419899999999997</v>
      </c>
      <c r="H265">
        <v>153.922236</v>
      </c>
      <c r="I265">
        <v>9.4794040000000006</v>
      </c>
      <c r="L265">
        <v>157.84422599999999</v>
      </c>
      <c r="M265">
        <v>7.0833560000000002</v>
      </c>
    </row>
    <row r="266" spans="1:13" x14ac:dyDescent="0.25">
      <c r="A266">
        <v>265</v>
      </c>
      <c r="B266">
        <v>135.25469200000001</v>
      </c>
      <c r="C266">
        <v>6.4419899999999997</v>
      </c>
      <c r="H266">
        <v>153.922236</v>
      </c>
      <c r="I266">
        <v>9.4794040000000006</v>
      </c>
      <c r="L266">
        <v>157.84422599999999</v>
      </c>
      <c r="M266">
        <v>7.0833560000000002</v>
      </c>
    </row>
    <row r="267" spans="1:13" x14ac:dyDescent="0.25">
      <c r="A267">
        <v>266</v>
      </c>
      <c r="B267">
        <v>135.25469200000001</v>
      </c>
      <c r="C267">
        <v>6.4419899999999997</v>
      </c>
      <c r="H267">
        <v>153.922236</v>
      </c>
      <c r="I267">
        <v>9.4794040000000006</v>
      </c>
      <c r="L267">
        <v>157.84422599999999</v>
      </c>
      <c r="M267">
        <v>7.0833560000000002</v>
      </c>
    </row>
    <row r="268" spans="1:13" x14ac:dyDescent="0.25">
      <c r="A268">
        <v>267</v>
      </c>
      <c r="B268">
        <v>135.25469200000001</v>
      </c>
      <c r="C268">
        <v>6.4419899999999997</v>
      </c>
      <c r="H268">
        <v>153.922236</v>
      </c>
      <c r="I268">
        <v>9.4794040000000006</v>
      </c>
      <c r="L268">
        <v>157.84422599999999</v>
      </c>
      <c r="M268">
        <v>7.0833560000000002</v>
      </c>
    </row>
    <row r="269" spans="1:13" x14ac:dyDescent="0.25">
      <c r="A269">
        <v>268</v>
      </c>
      <c r="B269">
        <v>135.25469200000001</v>
      </c>
      <c r="C269">
        <v>6.4419899999999997</v>
      </c>
      <c r="H269">
        <v>153.922236</v>
      </c>
      <c r="I269">
        <v>9.4794040000000006</v>
      </c>
    </row>
    <row r="270" spans="1:13" x14ac:dyDescent="0.25">
      <c r="A270">
        <v>269</v>
      </c>
      <c r="B270">
        <v>135.25469200000001</v>
      </c>
      <c r="C270">
        <v>6.4419899999999997</v>
      </c>
      <c r="H270">
        <v>153.922236</v>
      </c>
      <c r="I270">
        <v>9.4794040000000006</v>
      </c>
    </row>
    <row r="271" spans="1:13" x14ac:dyDescent="0.25">
      <c r="A271">
        <v>270</v>
      </c>
      <c r="B271">
        <v>135.25469200000001</v>
      </c>
      <c r="C271">
        <v>6.4419899999999997</v>
      </c>
      <c r="H271">
        <v>153.922236</v>
      </c>
      <c r="I271">
        <v>9.4794040000000006</v>
      </c>
    </row>
    <row r="272" spans="1:13" x14ac:dyDescent="0.25">
      <c r="A272">
        <v>271</v>
      </c>
      <c r="B272">
        <v>135.25469200000001</v>
      </c>
      <c r="C272">
        <v>6.4419899999999997</v>
      </c>
      <c r="H272">
        <v>153.922236</v>
      </c>
      <c r="I272">
        <v>9.4794040000000006</v>
      </c>
    </row>
    <row r="273" spans="1:9" x14ac:dyDescent="0.25">
      <c r="A273">
        <v>272</v>
      </c>
      <c r="B273">
        <v>135.25469200000001</v>
      </c>
      <c r="C273">
        <v>6.4419899999999997</v>
      </c>
      <c r="H273">
        <v>153.922236</v>
      </c>
      <c r="I273">
        <v>9.4794040000000006</v>
      </c>
    </row>
    <row r="274" spans="1:9" x14ac:dyDescent="0.25">
      <c r="A274">
        <v>273</v>
      </c>
      <c r="B274">
        <v>135.25469200000001</v>
      </c>
      <c r="C274">
        <v>6.4419899999999997</v>
      </c>
      <c r="H274">
        <v>153.922236</v>
      </c>
      <c r="I274">
        <v>9.4794040000000006</v>
      </c>
    </row>
    <row r="275" spans="1:9" x14ac:dyDescent="0.25">
      <c r="A275">
        <v>274</v>
      </c>
      <c r="B275">
        <v>135.25469200000001</v>
      </c>
      <c r="C275">
        <v>6.4419899999999997</v>
      </c>
      <c r="H275">
        <v>153.922236</v>
      </c>
      <c r="I275">
        <v>9.4794040000000006</v>
      </c>
    </row>
    <row r="276" spans="1:9" x14ac:dyDescent="0.25">
      <c r="A276">
        <v>275</v>
      </c>
      <c r="B276">
        <v>135.25469200000001</v>
      </c>
      <c r="C276">
        <v>6.4419899999999997</v>
      </c>
      <c r="D276">
        <v>128.10525899999999</v>
      </c>
      <c r="E276">
        <v>8.7444389999999999</v>
      </c>
      <c r="H276">
        <v>153.922236</v>
      </c>
      <c r="I276">
        <v>9.4794040000000006</v>
      </c>
    </row>
    <row r="277" spans="1:9" x14ac:dyDescent="0.25">
      <c r="A277">
        <v>276</v>
      </c>
      <c r="B277">
        <v>135.25469200000001</v>
      </c>
      <c r="C277">
        <v>6.4419899999999997</v>
      </c>
      <c r="D277">
        <v>128.08132599999999</v>
      </c>
      <c r="E277">
        <v>8.6899490000000004</v>
      </c>
      <c r="H277">
        <v>153.922236</v>
      </c>
      <c r="I277">
        <v>9.4794040000000006</v>
      </c>
    </row>
    <row r="278" spans="1:9" x14ac:dyDescent="0.25">
      <c r="A278">
        <v>277</v>
      </c>
      <c r="B278">
        <v>135.25469200000001</v>
      </c>
      <c r="C278">
        <v>6.4419899999999997</v>
      </c>
      <c r="D278">
        <v>128.08132599999999</v>
      </c>
      <c r="E278">
        <v>8.6899490000000004</v>
      </c>
      <c r="H278">
        <v>153.922236</v>
      </c>
      <c r="I278">
        <v>9.4794040000000006</v>
      </c>
    </row>
    <row r="279" spans="1:9" x14ac:dyDescent="0.25">
      <c r="A279">
        <v>278</v>
      </c>
      <c r="D279">
        <v>128.08132599999999</v>
      </c>
      <c r="E279">
        <v>8.6899490000000004</v>
      </c>
      <c r="H279">
        <v>153.922236</v>
      </c>
      <c r="I279">
        <v>9.4794040000000006</v>
      </c>
    </row>
    <row r="280" spans="1:9" x14ac:dyDescent="0.25">
      <c r="A280">
        <v>279</v>
      </c>
      <c r="D280">
        <v>128.08132599999999</v>
      </c>
      <c r="E280">
        <v>8.6899490000000004</v>
      </c>
      <c r="H280">
        <v>153.922236</v>
      </c>
      <c r="I280">
        <v>9.4794040000000006</v>
      </c>
    </row>
    <row r="281" spans="1:9" x14ac:dyDescent="0.25">
      <c r="A281">
        <v>280</v>
      </c>
      <c r="D281">
        <v>128.08132599999999</v>
      </c>
      <c r="E281">
        <v>8.6899490000000004</v>
      </c>
      <c r="H281">
        <v>154.08687</v>
      </c>
      <c r="I281">
        <v>9.5127710000000008</v>
      </c>
    </row>
    <row r="282" spans="1:9" x14ac:dyDescent="0.25">
      <c r="A282">
        <v>281</v>
      </c>
      <c r="D282">
        <v>128.08132599999999</v>
      </c>
      <c r="E282">
        <v>8.6899490000000004</v>
      </c>
      <c r="H282">
        <v>154.08687</v>
      </c>
      <c r="I282">
        <v>9.5127710000000008</v>
      </c>
    </row>
    <row r="283" spans="1:9" x14ac:dyDescent="0.25">
      <c r="A283">
        <v>282</v>
      </c>
      <c r="D283">
        <v>128.08132599999999</v>
      </c>
      <c r="E283">
        <v>8.6899490000000004</v>
      </c>
      <c r="H283">
        <v>154.08687</v>
      </c>
      <c r="I283">
        <v>9.5127710000000008</v>
      </c>
    </row>
    <row r="284" spans="1:9" x14ac:dyDescent="0.25">
      <c r="A284">
        <v>283</v>
      </c>
      <c r="D284">
        <v>128.08132599999999</v>
      </c>
      <c r="E284">
        <v>8.6899490000000004</v>
      </c>
      <c r="F284">
        <v>136.416382</v>
      </c>
      <c r="G284">
        <v>4.6102040000000004</v>
      </c>
      <c r="H284">
        <v>154.08687</v>
      </c>
      <c r="I284">
        <v>9.5127710000000008</v>
      </c>
    </row>
    <row r="285" spans="1:9" x14ac:dyDescent="0.25">
      <c r="A285">
        <v>284</v>
      </c>
      <c r="D285">
        <v>128.08132599999999</v>
      </c>
      <c r="E285">
        <v>8.6899490000000004</v>
      </c>
      <c r="F285">
        <v>136.416382</v>
      </c>
      <c r="G285">
        <v>4.6102040000000004</v>
      </c>
    </row>
    <row r="286" spans="1:9" x14ac:dyDescent="0.25">
      <c r="A286">
        <v>285</v>
      </c>
      <c r="D286">
        <v>128.08132599999999</v>
      </c>
      <c r="E286">
        <v>8.6899490000000004</v>
      </c>
      <c r="F286">
        <v>136.416382</v>
      </c>
      <c r="G286">
        <v>4.6102040000000004</v>
      </c>
    </row>
    <row r="287" spans="1:9" x14ac:dyDescent="0.25">
      <c r="A287">
        <v>286</v>
      </c>
      <c r="D287">
        <v>128.08132599999999</v>
      </c>
      <c r="E287">
        <v>8.6899490000000004</v>
      </c>
      <c r="F287">
        <v>136.416382</v>
      </c>
      <c r="G287">
        <v>4.6102040000000004</v>
      </c>
    </row>
    <row r="288" spans="1:9" x14ac:dyDescent="0.25">
      <c r="A288">
        <v>287</v>
      </c>
      <c r="D288">
        <v>128.08132599999999</v>
      </c>
      <c r="E288">
        <v>8.6899490000000004</v>
      </c>
      <c r="F288">
        <v>136.416382</v>
      </c>
      <c r="G288">
        <v>4.6102040000000004</v>
      </c>
    </row>
    <row r="289" spans="1:9" x14ac:dyDescent="0.25">
      <c r="A289">
        <v>288</v>
      </c>
      <c r="D289">
        <v>128.08132599999999</v>
      </c>
      <c r="E289">
        <v>8.6899490000000004</v>
      </c>
      <c r="F289">
        <v>136.416382</v>
      </c>
      <c r="G289">
        <v>4.6102040000000004</v>
      </c>
    </row>
    <row r="290" spans="1:9" x14ac:dyDescent="0.25">
      <c r="A290">
        <v>289</v>
      </c>
      <c r="D290">
        <v>128.08132599999999</v>
      </c>
      <c r="E290">
        <v>8.6899490000000004</v>
      </c>
      <c r="F290">
        <v>136.416382</v>
      </c>
      <c r="G290">
        <v>4.6102040000000004</v>
      </c>
    </row>
    <row r="291" spans="1:9" x14ac:dyDescent="0.25">
      <c r="A291">
        <v>290</v>
      </c>
      <c r="D291">
        <v>128.08132599999999</v>
      </c>
      <c r="E291">
        <v>8.6899490000000004</v>
      </c>
      <c r="F291">
        <v>136.416382</v>
      </c>
      <c r="G291">
        <v>4.6102040000000004</v>
      </c>
    </row>
    <row r="292" spans="1:9" x14ac:dyDescent="0.25">
      <c r="A292">
        <v>291</v>
      </c>
      <c r="D292">
        <v>128.08132599999999</v>
      </c>
      <c r="E292">
        <v>8.6899490000000004</v>
      </c>
      <c r="F292">
        <v>136.416382</v>
      </c>
      <c r="G292">
        <v>4.6102040000000004</v>
      </c>
    </row>
    <row r="293" spans="1:9" x14ac:dyDescent="0.25">
      <c r="A293">
        <v>292</v>
      </c>
      <c r="D293">
        <v>128.08132599999999</v>
      </c>
      <c r="E293">
        <v>8.6899490000000004</v>
      </c>
      <c r="F293">
        <v>136.416382</v>
      </c>
      <c r="G293">
        <v>4.6102040000000004</v>
      </c>
    </row>
    <row r="294" spans="1:9" x14ac:dyDescent="0.25">
      <c r="A294">
        <v>293</v>
      </c>
      <c r="D294">
        <v>128.10525899999999</v>
      </c>
      <c r="E294">
        <v>8.7444389999999999</v>
      </c>
      <c r="F294">
        <v>136.416382</v>
      </c>
      <c r="G294">
        <v>4.6102040000000004</v>
      </c>
    </row>
    <row r="295" spans="1:9" x14ac:dyDescent="0.25">
      <c r="A295">
        <v>294</v>
      </c>
      <c r="B295">
        <v>119.65530800000001</v>
      </c>
      <c r="C295">
        <v>8.4940309999999997</v>
      </c>
      <c r="D295">
        <v>128.10525899999999</v>
      </c>
      <c r="E295">
        <v>8.7444389999999999</v>
      </c>
      <c r="F295">
        <v>136.416382</v>
      </c>
      <c r="G295">
        <v>4.6102040000000004</v>
      </c>
    </row>
    <row r="296" spans="1:9" x14ac:dyDescent="0.25">
      <c r="A296">
        <v>295</v>
      </c>
      <c r="B296">
        <v>119.528012</v>
      </c>
      <c r="C296">
        <v>8.5417860000000001</v>
      </c>
      <c r="F296">
        <v>136.416382</v>
      </c>
      <c r="G296">
        <v>4.6102040000000004</v>
      </c>
    </row>
    <row r="297" spans="1:9" x14ac:dyDescent="0.25">
      <c r="A297">
        <v>296</v>
      </c>
      <c r="B297">
        <v>119.528012</v>
      </c>
      <c r="C297">
        <v>8.5417860000000001</v>
      </c>
      <c r="F297">
        <v>136.416382</v>
      </c>
      <c r="G297">
        <v>4.6102040000000004</v>
      </c>
    </row>
    <row r="298" spans="1:9" x14ac:dyDescent="0.25">
      <c r="A298">
        <v>297</v>
      </c>
      <c r="B298">
        <v>119.528012</v>
      </c>
      <c r="C298">
        <v>8.5417860000000001</v>
      </c>
      <c r="F298">
        <v>136.416382</v>
      </c>
      <c r="G298">
        <v>4.6102040000000004</v>
      </c>
    </row>
    <row r="299" spans="1:9" x14ac:dyDescent="0.25">
      <c r="A299">
        <v>298</v>
      </c>
      <c r="B299">
        <v>119.528012</v>
      </c>
      <c r="C299">
        <v>8.5417860000000001</v>
      </c>
    </row>
    <row r="300" spans="1:9" x14ac:dyDescent="0.25">
      <c r="A300">
        <v>299</v>
      </c>
      <c r="B300">
        <v>119.528012</v>
      </c>
      <c r="C300">
        <v>8.5417860000000001</v>
      </c>
      <c r="H300">
        <v>129.73643100000001</v>
      </c>
      <c r="I300">
        <v>9.1405110000000001</v>
      </c>
    </row>
    <row r="301" spans="1:9" x14ac:dyDescent="0.25">
      <c r="A301">
        <v>300</v>
      </c>
      <c r="B301">
        <v>119.528012</v>
      </c>
      <c r="C301">
        <v>8.5417860000000001</v>
      </c>
      <c r="H301">
        <v>129.73643100000001</v>
      </c>
      <c r="I301">
        <v>9.1405110000000001</v>
      </c>
    </row>
    <row r="302" spans="1:9" x14ac:dyDescent="0.25">
      <c r="A302">
        <v>301</v>
      </c>
      <c r="B302">
        <v>119.528012</v>
      </c>
      <c r="C302">
        <v>8.5417860000000001</v>
      </c>
      <c r="H302">
        <v>129.73643100000001</v>
      </c>
      <c r="I302">
        <v>9.1405110000000001</v>
      </c>
    </row>
    <row r="303" spans="1:9" x14ac:dyDescent="0.25">
      <c r="A303">
        <v>302</v>
      </c>
      <c r="B303">
        <v>119.528012</v>
      </c>
      <c r="C303">
        <v>8.5417860000000001</v>
      </c>
      <c r="H303">
        <v>129.73643100000001</v>
      </c>
      <c r="I303">
        <v>9.1405110000000001</v>
      </c>
    </row>
    <row r="304" spans="1:9" x14ac:dyDescent="0.25">
      <c r="A304">
        <v>303</v>
      </c>
      <c r="B304">
        <v>119.528012</v>
      </c>
      <c r="C304">
        <v>8.5417860000000001</v>
      </c>
      <c r="H304">
        <v>129.73643100000001</v>
      </c>
      <c r="I304">
        <v>9.1405110000000001</v>
      </c>
    </row>
    <row r="305" spans="1:9" x14ac:dyDescent="0.25">
      <c r="A305">
        <v>304</v>
      </c>
      <c r="B305">
        <v>119.528012</v>
      </c>
      <c r="C305">
        <v>8.5417860000000001</v>
      </c>
      <c r="H305">
        <v>129.73643100000001</v>
      </c>
      <c r="I305">
        <v>9.1405110000000001</v>
      </c>
    </row>
    <row r="306" spans="1:9" x14ac:dyDescent="0.25">
      <c r="A306">
        <v>305</v>
      </c>
      <c r="B306">
        <v>119.528012</v>
      </c>
      <c r="C306">
        <v>8.5417860000000001</v>
      </c>
      <c r="H306">
        <v>129.73643100000001</v>
      </c>
      <c r="I306">
        <v>9.1405110000000001</v>
      </c>
    </row>
    <row r="307" spans="1:9" x14ac:dyDescent="0.25">
      <c r="A307">
        <v>306</v>
      </c>
      <c r="B307">
        <v>119.528012</v>
      </c>
      <c r="C307">
        <v>8.5417860000000001</v>
      </c>
      <c r="D307">
        <v>113.329491</v>
      </c>
      <c r="E307">
        <v>10.503367000000001</v>
      </c>
      <c r="H307">
        <v>129.73643100000001</v>
      </c>
      <c r="I307">
        <v>9.1405110000000001</v>
      </c>
    </row>
    <row r="308" spans="1:9" x14ac:dyDescent="0.25">
      <c r="A308">
        <v>307</v>
      </c>
      <c r="B308">
        <v>119.528012</v>
      </c>
      <c r="C308">
        <v>8.5417860000000001</v>
      </c>
      <c r="D308">
        <v>113.19954300000001</v>
      </c>
      <c r="E308">
        <v>10.418061</v>
      </c>
      <c r="H308">
        <v>129.73643100000001</v>
      </c>
      <c r="I308">
        <v>9.1405110000000001</v>
      </c>
    </row>
    <row r="309" spans="1:9" x14ac:dyDescent="0.25">
      <c r="A309">
        <v>308</v>
      </c>
      <c r="B309">
        <v>119.528012</v>
      </c>
      <c r="C309">
        <v>8.5417860000000001</v>
      </c>
      <c r="D309">
        <v>113.19954300000001</v>
      </c>
      <c r="E309">
        <v>10.418061</v>
      </c>
      <c r="H309">
        <v>129.73643100000001</v>
      </c>
      <c r="I309">
        <v>9.1405110000000001</v>
      </c>
    </row>
    <row r="310" spans="1:9" x14ac:dyDescent="0.25">
      <c r="A310">
        <v>309</v>
      </c>
      <c r="B310">
        <v>119.65530800000001</v>
      </c>
      <c r="C310">
        <v>8.4940309999999997</v>
      </c>
      <c r="D310">
        <v>113.19954300000001</v>
      </c>
      <c r="E310">
        <v>10.418061</v>
      </c>
      <c r="H310">
        <v>129.73643100000001</v>
      </c>
      <c r="I310">
        <v>9.1405110000000001</v>
      </c>
    </row>
    <row r="311" spans="1:9" x14ac:dyDescent="0.25">
      <c r="A311">
        <v>310</v>
      </c>
      <c r="D311">
        <v>113.19954300000001</v>
      </c>
      <c r="E311">
        <v>10.418061</v>
      </c>
      <c r="H311">
        <v>129.73643100000001</v>
      </c>
      <c r="I311">
        <v>9.1405110000000001</v>
      </c>
    </row>
    <row r="312" spans="1:9" x14ac:dyDescent="0.25">
      <c r="A312">
        <v>311</v>
      </c>
      <c r="D312">
        <v>113.19954300000001</v>
      </c>
      <c r="E312">
        <v>10.418061</v>
      </c>
      <c r="H312">
        <v>129.73643100000001</v>
      </c>
      <c r="I312">
        <v>9.1405110000000001</v>
      </c>
    </row>
    <row r="313" spans="1:9" x14ac:dyDescent="0.25">
      <c r="A313">
        <v>312</v>
      </c>
      <c r="D313">
        <v>113.19954300000001</v>
      </c>
      <c r="E313">
        <v>10.418061</v>
      </c>
      <c r="H313">
        <v>129.73643100000001</v>
      </c>
      <c r="I313">
        <v>9.1405110000000001</v>
      </c>
    </row>
    <row r="314" spans="1:9" x14ac:dyDescent="0.25">
      <c r="A314">
        <v>313</v>
      </c>
      <c r="D314">
        <v>113.19954300000001</v>
      </c>
      <c r="E314">
        <v>10.418061</v>
      </c>
      <c r="H314">
        <v>129.73643100000001</v>
      </c>
      <c r="I314">
        <v>9.1405110000000001</v>
      </c>
    </row>
    <row r="315" spans="1:9" x14ac:dyDescent="0.25">
      <c r="A315">
        <v>314</v>
      </c>
      <c r="D315">
        <v>113.19954300000001</v>
      </c>
      <c r="E315">
        <v>10.418061</v>
      </c>
      <c r="H315">
        <v>129.73643100000001</v>
      </c>
      <c r="I315">
        <v>9.1405110000000001</v>
      </c>
    </row>
    <row r="316" spans="1:9" x14ac:dyDescent="0.25">
      <c r="A316">
        <v>315</v>
      </c>
      <c r="D316">
        <v>113.19954300000001</v>
      </c>
      <c r="E316">
        <v>10.418061</v>
      </c>
      <c r="H316">
        <v>129.73643100000001</v>
      </c>
      <c r="I316">
        <v>9.1405110000000001</v>
      </c>
    </row>
    <row r="317" spans="1:9" x14ac:dyDescent="0.25">
      <c r="A317">
        <v>316</v>
      </c>
      <c r="D317">
        <v>113.19954300000001</v>
      </c>
      <c r="E317">
        <v>10.418061</v>
      </c>
    </row>
    <row r="318" spans="1:9" x14ac:dyDescent="0.25">
      <c r="A318">
        <v>317</v>
      </c>
      <c r="D318">
        <v>113.19954300000001</v>
      </c>
      <c r="E318">
        <v>10.418061</v>
      </c>
    </row>
    <row r="319" spans="1:9" x14ac:dyDescent="0.25">
      <c r="A319">
        <v>318</v>
      </c>
      <c r="D319">
        <v>113.19954300000001</v>
      </c>
      <c r="E319">
        <v>10.418061</v>
      </c>
    </row>
    <row r="320" spans="1:9" x14ac:dyDescent="0.25">
      <c r="A320">
        <v>319</v>
      </c>
      <c r="D320">
        <v>113.19954300000001</v>
      </c>
      <c r="E320">
        <v>10.418061</v>
      </c>
      <c r="F320">
        <v>120.752758</v>
      </c>
      <c r="G320">
        <v>7.6680099999999998</v>
      </c>
    </row>
    <row r="321" spans="1:15" x14ac:dyDescent="0.25">
      <c r="A321">
        <v>320</v>
      </c>
      <c r="D321">
        <v>113.19954300000001</v>
      </c>
      <c r="E321">
        <v>10.418061</v>
      </c>
      <c r="F321">
        <v>120.764031</v>
      </c>
      <c r="G321">
        <v>7.5049489999999999</v>
      </c>
    </row>
    <row r="322" spans="1:15" x14ac:dyDescent="0.25">
      <c r="A322">
        <v>321</v>
      </c>
      <c r="D322">
        <v>113.19954300000001</v>
      </c>
      <c r="E322">
        <v>10.418061</v>
      </c>
      <c r="F322">
        <v>120.764031</v>
      </c>
      <c r="G322">
        <v>7.5049489999999999</v>
      </c>
    </row>
    <row r="323" spans="1:15" x14ac:dyDescent="0.25">
      <c r="A323">
        <v>322</v>
      </c>
      <c r="D323">
        <v>113.19954300000001</v>
      </c>
      <c r="E323">
        <v>10.418061</v>
      </c>
      <c r="F323">
        <v>120.764031</v>
      </c>
      <c r="G323">
        <v>7.5049489999999999</v>
      </c>
    </row>
    <row r="324" spans="1:15" x14ac:dyDescent="0.25">
      <c r="A324">
        <v>323</v>
      </c>
      <c r="B324">
        <v>103.94224600000001</v>
      </c>
      <c r="C324">
        <v>8.4173469999999995</v>
      </c>
      <c r="D324">
        <v>113.329491</v>
      </c>
      <c r="E324">
        <v>10.503367000000001</v>
      </c>
      <c r="F324">
        <v>120.764031</v>
      </c>
      <c r="G324">
        <v>7.5049489999999999</v>
      </c>
    </row>
    <row r="325" spans="1:15" x14ac:dyDescent="0.25">
      <c r="A325">
        <v>324</v>
      </c>
      <c r="B325">
        <v>103.904644</v>
      </c>
      <c r="C325">
        <v>8.4430610000000001</v>
      </c>
      <c r="F325">
        <v>120.764031</v>
      </c>
      <c r="G325">
        <v>7.5049489999999999</v>
      </c>
    </row>
    <row r="326" spans="1:15" x14ac:dyDescent="0.25">
      <c r="A326">
        <v>325</v>
      </c>
      <c r="B326">
        <v>103.904644</v>
      </c>
      <c r="C326">
        <v>8.4430610000000001</v>
      </c>
      <c r="F326">
        <v>120.764031</v>
      </c>
      <c r="G326">
        <v>7.5049489999999999</v>
      </c>
    </row>
    <row r="327" spans="1:15" x14ac:dyDescent="0.25">
      <c r="A327">
        <v>326</v>
      </c>
      <c r="B327">
        <v>103.904644</v>
      </c>
      <c r="C327">
        <v>8.4430610000000001</v>
      </c>
      <c r="F327">
        <v>120.764031</v>
      </c>
      <c r="G327">
        <v>7.5049489999999999</v>
      </c>
    </row>
    <row r="328" spans="1:15" x14ac:dyDescent="0.25">
      <c r="A328">
        <v>327</v>
      </c>
      <c r="B328">
        <v>103.904644</v>
      </c>
      <c r="C328">
        <v>8.4430610000000001</v>
      </c>
      <c r="F328">
        <v>120.764031</v>
      </c>
      <c r="G328">
        <v>7.5049489999999999</v>
      </c>
    </row>
    <row r="329" spans="1:15" x14ac:dyDescent="0.25">
      <c r="A329">
        <v>328</v>
      </c>
      <c r="B329">
        <v>103.904644</v>
      </c>
      <c r="C329">
        <v>8.4430610000000001</v>
      </c>
      <c r="F329">
        <v>120.764031</v>
      </c>
      <c r="G329">
        <v>7.5049489999999999</v>
      </c>
    </row>
    <row r="330" spans="1:15" x14ac:dyDescent="0.25">
      <c r="A330">
        <v>329</v>
      </c>
      <c r="B330">
        <v>103.904644</v>
      </c>
      <c r="C330">
        <v>8.4430610000000001</v>
      </c>
      <c r="F330">
        <v>120.764031</v>
      </c>
      <c r="G330">
        <v>7.5049489999999999</v>
      </c>
    </row>
    <row r="331" spans="1:15" x14ac:dyDescent="0.25">
      <c r="A331">
        <v>330</v>
      </c>
      <c r="B331">
        <v>103.904644</v>
      </c>
      <c r="C331">
        <v>8.4430610000000001</v>
      </c>
      <c r="F331">
        <v>120.764031</v>
      </c>
      <c r="G331">
        <v>7.5049489999999999</v>
      </c>
    </row>
    <row r="332" spans="1:15" x14ac:dyDescent="0.25">
      <c r="A332">
        <v>331</v>
      </c>
      <c r="B332">
        <v>103.904644</v>
      </c>
      <c r="C332">
        <v>8.4430610000000001</v>
      </c>
      <c r="F332">
        <v>120.764031</v>
      </c>
      <c r="G332">
        <v>7.5049489999999999</v>
      </c>
    </row>
    <row r="333" spans="1:15" x14ac:dyDescent="0.25">
      <c r="A333">
        <v>332</v>
      </c>
      <c r="B333">
        <v>103.904644</v>
      </c>
      <c r="C333">
        <v>8.4430610000000001</v>
      </c>
      <c r="F333">
        <v>120.764031</v>
      </c>
      <c r="G333">
        <v>7.5049489999999999</v>
      </c>
    </row>
    <row r="334" spans="1:15" x14ac:dyDescent="0.25">
      <c r="A334">
        <v>333</v>
      </c>
      <c r="B334">
        <v>103.904644</v>
      </c>
      <c r="C334">
        <v>8.4430610000000001</v>
      </c>
      <c r="F334">
        <v>120.752758</v>
      </c>
      <c r="G334">
        <v>7.6680099999999998</v>
      </c>
    </row>
    <row r="335" spans="1:15" x14ac:dyDescent="0.25">
      <c r="A335">
        <v>334</v>
      </c>
      <c r="B335">
        <v>103.904644</v>
      </c>
      <c r="C335">
        <v>8.4430610000000001</v>
      </c>
      <c r="F335">
        <v>120.752758</v>
      </c>
      <c r="G335">
        <v>7.6680099999999998</v>
      </c>
      <c r="N335">
        <v>112.75352100000001</v>
      </c>
      <c r="O335">
        <v>10.431684000000001</v>
      </c>
    </row>
    <row r="336" spans="1:15" x14ac:dyDescent="0.25">
      <c r="A336">
        <v>335</v>
      </c>
      <c r="B336">
        <v>103.904644</v>
      </c>
      <c r="C336">
        <v>8.4430610000000001</v>
      </c>
      <c r="N336">
        <v>112.75352100000001</v>
      </c>
      <c r="O336">
        <v>10.431684000000001</v>
      </c>
    </row>
    <row r="337" spans="1:15" x14ac:dyDescent="0.25">
      <c r="A337">
        <v>336</v>
      </c>
      <c r="B337">
        <v>103.904644</v>
      </c>
      <c r="C337">
        <v>8.4430610000000001</v>
      </c>
      <c r="D337">
        <v>97.068266000000008</v>
      </c>
      <c r="E337">
        <v>10.559642999999999</v>
      </c>
      <c r="N337">
        <v>112.75352100000001</v>
      </c>
      <c r="O337">
        <v>10.431684000000001</v>
      </c>
    </row>
    <row r="338" spans="1:15" x14ac:dyDescent="0.25">
      <c r="A338">
        <v>337</v>
      </c>
      <c r="B338">
        <v>103.904644</v>
      </c>
      <c r="C338">
        <v>8.4430610000000001</v>
      </c>
      <c r="D338">
        <v>97.068266000000008</v>
      </c>
      <c r="E338">
        <v>10.559642999999999</v>
      </c>
      <c r="N338">
        <v>112.75352100000001</v>
      </c>
      <c r="O338">
        <v>10.431684000000001</v>
      </c>
    </row>
    <row r="339" spans="1:15" x14ac:dyDescent="0.25">
      <c r="A339">
        <v>338</v>
      </c>
      <c r="B339">
        <v>103.904644</v>
      </c>
      <c r="C339">
        <v>8.4430610000000001</v>
      </c>
      <c r="D339">
        <v>97.068266000000008</v>
      </c>
      <c r="E339">
        <v>10.559642999999999</v>
      </c>
      <c r="N339">
        <v>112.75352100000001</v>
      </c>
      <c r="O339">
        <v>10.431684000000001</v>
      </c>
    </row>
    <row r="340" spans="1:15" x14ac:dyDescent="0.25">
      <c r="A340">
        <v>339</v>
      </c>
      <c r="B340">
        <v>103.94224600000001</v>
      </c>
      <c r="C340">
        <v>8.4173469999999995</v>
      </c>
      <c r="D340">
        <v>97.068266000000008</v>
      </c>
      <c r="E340">
        <v>10.559642999999999</v>
      </c>
      <c r="N340">
        <v>112.75352100000001</v>
      </c>
      <c r="O340">
        <v>10.431684000000001</v>
      </c>
    </row>
    <row r="341" spans="1:15" x14ac:dyDescent="0.25">
      <c r="A341">
        <v>340</v>
      </c>
      <c r="D341">
        <v>97.068266000000008</v>
      </c>
      <c r="E341">
        <v>10.559642999999999</v>
      </c>
      <c r="N341">
        <v>112.75352100000001</v>
      </c>
      <c r="O341">
        <v>10.431684000000001</v>
      </c>
    </row>
    <row r="342" spans="1:15" x14ac:dyDescent="0.25">
      <c r="A342">
        <v>341</v>
      </c>
      <c r="D342">
        <v>97.068266000000008</v>
      </c>
      <c r="E342">
        <v>10.559642999999999</v>
      </c>
      <c r="N342">
        <v>112.75352100000001</v>
      </c>
      <c r="O342">
        <v>10.431684000000001</v>
      </c>
    </row>
    <row r="343" spans="1:15" x14ac:dyDescent="0.25">
      <c r="A343">
        <v>342</v>
      </c>
      <c r="D343">
        <v>97.068266000000008</v>
      </c>
      <c r="E343">
        <v>10.559642999999999</v>
      </c>
      <c r="N343">
        <v>112.75352100000001</v>
      </c>
      <c r="O343">
        <v>10.431684000000001</v>
      </c>
    </row>
    <row r="344" spans="1:15" x14ac:dyDescent="0.25">
      <c r="A344">
        <v>343</v>
      </c>
      <c r="D344">
        <v>97.068266000000008</v>
      </c>
      <c r="E344">
        <v>10.559642999999999</v>
      </c>
      <c r="N344">
        <v>112.75352100000001</v>
      </c>
      <c r="O344">
        <v>10.431684000000001</v>
      </c>
    </row>
    <row r="345" spans="1:15" x14ac:dyDescent="0.25">
      <c r="A345">
        <v>344</v>
      </c>
      <c r="D345">
        <v>97.068266000000008</v>
      </c>
      <c r="E345">
        <v>10.559642999999999</v>
      </c>
      <c r="N345">
        <v>112.75352100000001</v>
      </c>
      <c r="O345">
        <v>10.431684000000001</v>
      </c>
    </row>
    <row r="346" spans="1:15" x14ac:dyDescent="0.25">
      <c r="A346">
        <v>345</v>
      </c>
      <c r="D346">
        <v>97.068266000000008</v>
      </c>
      <c r="E346">
        <v>10.559642999999999</v>
      </c>
      <c r="N346">
        <v>112.75352100000001</v>
      </c>
      <c r="O346">
        <v>10.431684000000001</v>
      </c>
    </row>
    <row r="347" spans="1:15" x14ac:dyDescent="0.25">
      <c r="A347">
        <v>346</v>
      </c>
      <c r="D347">
        <v>97.068266000000008</v>
      </c>
      <c r="E347">
        <v>10.559642999999999</v>
      </c>
      <c r="N347">
        <v>112.75352100000001</v>
      </c>
      <c r="O347">
        <v>10.431684000000001</v>
      </c>
    </row>
    <row r="348" spans="1:15" x14ac:dyDescent="0.25">
      <c r="A348">
        <v>347</v>
      </c>
      <c r="D348">
        <v>97.068266000000008</v>
      </c>
      <c r="E348">
        <v>10.559642999999999</v>
      </c>
      <c r="N348">
        <v>112.75352100000001</v>
      </c>
      <c r="O348">
        <v>10.431684000000001</v>
      </c>
    </row>
    <row r="349" spans="1:15" x14ac:dyDescent="0.25">
      <c r="A349">
        <v>348</v>
      </c>
      <c r="D349">
        <v>97.068266000000008</v>
      </c>
      <c r="E349">
        <v>10.559642999999999</v>
      </c>
      <c r="N349">
        <v>112.75352100000001</v>
      </c>
      <c r="O349">
        <v>10.431684000000001</v>
      </c>
    </row>
    <row r="350" spans="1:15" x14ac:dyDescent="0.25">
      <c r="A350">
        <v>349</v>
      </c>
      <c r="D350">
        <v>97.068266000000008</v>
      </c>
      <c r="E350">
        <v>10.559642999999999</v>
      </c>
      <c r="N350">
        <v>112.75352100000001</v>
      </c>
      <c r="O350">
        <v>10.431684000000001</v>
      </c>
    </row>
    <row r="351" spans="1:15" x14ac:dyDescent="0.25">
      <c r="A351">
        <v>350</v>
      </c>
      <c r="D351">
        <v>97.068266000000008</v>
      </c>
      <c r="E351">
        <v>10.559642999999999</v>
      </c>
      <c r="N351">
        <v>112.75352100000001</v>
      </c>
      <c r="O351">
        <v>10.431684000000001</v>
      </c>
    </row>
    <row r="352" spans="1:15" x14ac:dyDescent="0.25">
      <c r="A352">
        <v>351</v>
      </c>
      <c r="B352">
        <v>89.061020000000013</v>
      </c>
      <c r="C352">
        <v>7.2538780000000003</v>
      </c>
      <c r="D352">
        <v>97.068266000000008</v>
      </c>
      <c r="E352">
        <v>10.559642999999999</v>
      </c>
      <c r="F352">
        <v>102.588471</v>
      </c>
      <c r="G352">
        <v>8.2557659999999995</v>
      </c>
    </row>
    <row r="353" spans="1:15" x14ac:dyDescent="0.25">
      <c r="A353">
        <v>352</v>
      </c>
      <c r="B353">
        <v>89.072348000000005</v>
      </c>
      <c r="C353">
        <v>7.2086730000000001</v>
      </c>
      <c r="D353">
        <v>97.068266000000008</v>
      </c>
      <c r="E353">
        <v>10.559642999999999</v>
      </c>
      <c r="F353">
        <v>102.66862500000001</v>
      </c>
      <c r="G353">
        <v>8.2455619999999996</v>
      </c>
    </row>
    <row r="354" spans="1:15" x14ac:dyDescent="0.25">
      <c r="A354">
        <v>353</v>
      </c>
      <c r="B354">
        <v>89.072348000000005</v>
      </c>
      <c r="C354">
        <v>7.2086730000000001</v>
      </c>
      <c r="D354">
        <v>97.068266000000008</v>
      </c>
      <c r="E354">
        <v>10.559642999999999</v>
      </c>
      <c r="F354">
        <v>102.66862500000001</v>
      </c>
      <c r="G354">
        <v>8.2455619999999996</v>
      </c>
    </row>
    <row r="355" spans="1:15" x14ac:dyDescent="0.25">
      <c r="A355">
        <v>354</v>
      </c>
      <c r="B355">
        <v>89.072348000000005</v>
      </c>
      <c r="C355">
        <v>7.2086730000000001</v>
      </c>
      <c r="F355">
        <v>102.66862500000001</v>
      </c>
      <c r="G355">
        <v>8.2455619999999996</v>
      </c>
    </row>
    <row r="356" spans="1:15" x14ac:dyDescent="0.25">
      <c r="A356">
        <v>355</v>
      </c>
      <c r="B356">
        <v>89.072348000000005</v>
      </c>
      <c r="C356">
        <v>7.2086730000000001</v>
      </c>
      <c r="F356">
        <v>102.66862500000001</v>
      </c>
      <c r="G356">
        <v>8.2455619999999996</v>
      </c>
    </row>
    <row r="357" spans="1:15" x14ac:dyDescent="0.25">
      <c r="A357">
        <v>356</v>
      </c>
      <c r="B357">
        <v>89.072348000000005</v>
      </c>
      <c r="C357">
        <v>7.2086730000000001</v>
      </c>
      <c r="F357">
        <v>102.66862500000001</v>
      </c>
      <c r="G357">
        <v>8.2455619999999996</v>
      </c>
    </row>
    <row r="358" spans="1:15" x14ac:dyDescent="0.25">
      <c r="A358">
        <v>357</v>
      </c>
      <c r="B358">
        <v>89.072348000000005</v>
      </c>
      <c r="C358">
        <v>7.2086730000000001</v>
      </c>
      <c r="F358">
        <v>102.66862500000001</v>
      </c>
      <c r="G358">
        <v>8.2455619999999996</v>
      </c>
    </row>
    <row r="359" spans="1:15" x14ac:dyDescent="0.25">
      <c r="A359">
        <v>358</v>
      </c>
      <c r="B359">
        <v>89.072348000000005</v>
      </c>
      <c r="C359">
        <v>7.2086730000000001</v>
      </c>
      <c r="F359">
        <v>102.66862500000001</v>
      </c>
      <c r="G359">
        <v>8.2455619999999996</v>
      </c>
    </row>
    <row r="360" spans="1:15" x14ac:dyDescent="0.25">
      <c r="A360">
        <v>359</v>
      </c>
      <c r="B360">
        <v>89.072348000000005</v>
      </c>
      <c r="C360">
        <v>7.2086730000000001</v>
      </c>
      <c r="F360">
        <v>102.66862500000001</v>
      </c>
      <c r="G360">
        <v>8.2455619999999996</v>
      </c>
    </row>
    <row r="361" spans="1:15" x14ac:dyDescent="0.25">
      <c r="A361">
        <v>360</v>
      </c>
      <c r="B361">
        <v>89.072348000000005</v>
      </c>
      <c r="C361">
        <v>7.2086730000000001</v>
      </c>
      <c r="F361">
        <v>102.66862500000001</v>
      </c>
      <c r="G361">
        <v>8.2455619999999996</v>
      </c>
    </row>
    <row r="362" spans="1:15" x14ac:dyDescent="0.25">
      <c r="A362">
        <v>361</v>
      </c>
      <c r="B362">
        <v>89.072348000000005</v>
      </c>
      <c r="C362">
        <v>7.2086730000000001</v>
      </c>
      <c r="F362">
        <v>102.66862500000001</v>
      </c>
      <c r="G362">
        <v>8.2455619999999996</v>
      </c>
    </row>
    <row r="363" spans="1:15" x14ac:dyDescent="0.25">
      <c r="A363">
        <v>362</v>
      </c>
      <c r="B363">
        <v>89.072348000000005</v>
      </c>
      <c r="C363">
        <v>7.2086730000000001</v>
      </c>
      <c r="F363">
        <v>102.66862500000001</v>
      </c>
      <c r="G363">
        <v>8.2455619999999996</v>
      </c>
    </row>
    <row r="364" spans="1:15" x14ac:dyDescent="0.25">
      <c r="A364">
        <v>363</v>
      </c>
      <c r="B364">
        <v>89.072348000000005</v>
      </c>
      <c r="C364">
        <v>7.2086730000000001</v>
      </c>
      <c r="F364">
        <v>102.66862500000001</v>
      </c>
      <c r="G364">
        <v>8.2455619999999996</v>
      </c>
    </row>
    <row r="365" spans="1:15" x14ac:dyDescent="0.25">
      <c r="A365">
        <v>364</v>
      </c>
      <c r="B365">
        <v>89.072348000000005</v>
      </c>
      <c r="C365">
        <v>7.2086730000000001</v>
      </c>
      <c r="D365">
        <v>82.799031000000014</v>
      </c>
      <c r="E365">
        <v>10.23699</v>
      </c>
      <c r="F365">
        <v>102.588471</v>
      </c>
      <c r="G365">
        <v>8.2557659999999995</v>
      </c>
    </row>
    <row r="366" spans="1:15" x14ac:dyDescent="0.25">
      <c r="A366">
        <v>365</v>
      </c>
      <c r="B366">
        <v>89.072348000000005</v>
      </c>
      <c r="C366">
        <v>7.2086730000000001</v>
      </c>
      <c r="D366">
        <v>82.793317000000002</v>
      </c>
      <c r="E366">
        <v>10.171173</v>
      </c>
      <c r="F366">
        <v>102.588471</v>
      </c>
      <c r="G366">
        <v>8.2557659999999995</v>
      </c>
    </row>
    <row r="367" spans="1:15" x14ac:dyDescent="0.25">
      <c r="A367">
        <v>366</v>
      </c>
      <c r="B367">
        <v>89.061020000000013</v>
      </c>
      <c r="C367">
        <v>7.2538780000000003</v>
      </c>
      <c r="D367">
        <v>82.793317000000002</v>
      </c>
      <c r="E367">
        <v>10.171173</v>
      </c>
      <c r="F367">
        <v>102.588471</v>
      </c>
      <c r="G367">
        <v>8.2557659999999995</v>
      </c>
    </row>
    <row r="368" spans="1:15" x14ac:dyDescent="0.25">
      <c r="A368">
        <v>367</v>
      </c>
      <c r="D368">
        <v>82.793317000000002</v>
      </c>
      <c r="E368">
        <v>10.171173</v>
      </c>
      <c r="F368">
        <v>102.588471</v>
      </c>
      <c r="G368">
        <v>8.2557659999999995</v>
      </c>
      <c r="N368">
        <v>93.850052000000005</v>
      </c>
      <c r="O368">
        <v>9.6628070000000008</v>
      </c>
    </row>
    <row r="369" spans="1:15" x14ac:dyDescent="0.25">
      <c r="A369">
        <v>368</v>
      </c>
      <c r="D369">
        <v>82.793317000000002</v>
      </c>
      <c r="E369">
        <v>10.171173</v>
      </c>
      <c r="N369">
        <v>93.850052000000005</v>
      </c>
      <c r="O369">
        <v>9.6628070000000008</v>
      </c>
    </row>
    <row r="370" spans="1:15" x14ac:dyDescent="0.25">
      <c r="A370">
        <v>369</v>
      </c>
      <c r="D370">
        <v>82.793317000000002</v>
      </c>
      <c r="E370">
        <v>10.171173</v>
      </c>
      <c r="N370">
        <v>93.850052000000005</v>
      </c>
      <c r="O370">
        <v>9.6628070000000008</v>
      </c>
    </row>
    <row r="371" spans="1:15" x14ac:dyDescent="0.25">
      <c r="A371">
        <v>370</v>
      </c>
      <c r="D371">
        <v>82.793317000000002</v>
      </c>
      <c r="E371">
        <v>10.171173</v>
      </c>
      <c r="N371">
        <v>93.850052000000005</v>
      </c>
      <c r="O371">
        <v>9.6628070000000008</v>
      </c>
    </row>
    <row r="372" spans="1:15" x14ac:dyDescent="0.25">
      <c r="A372">
        <v>371</v>
      </c>
      <c r="D372">
        <v>82.793317000000002</v>
      </c>
      <c r="E372">
        <v>10.171173</v>
      </c>
      <c r="N372">
        <v>93.850052000000005</v>
      </c>
      <c r="O372">
        <v>9.6628070000000008</v>
      </c>
    </row>
    <row r="373" spans="1:15" x14ac:dyDescent="0.25">
      <c r="A373">
        <v>372</v>
      </c>
      <c r="D373">
        <v>82.793317000000002</v>
      </c>
      <c r="E373">
        <v>10.171173</v>
      </c>
      <c r="N373">
        <v>93.850052000000005</v>
      </c>
      <c r="O373">
        <v>9.6628070000000008</v>
      </c>
    </row>
    <row r="374" spans="1:15" x14ac:dyDescent="0.25">
      <c r="A374">
        <v>373</v>
      </c>
      <c r="D374">
        <v>82.793317000000002</v>
      </c>
      <c r="E374">
        <v>10.171173</v>
      </c>
      <c r="N374">
        <v>93.850052000000005</v>
      </c>
      <c r="O374">
        <v>9.6628070000000008</v>
      </c>
    </row>
    <row r="375" spans="1:15" x14ac:dyDescent="0.25">
      <c r="A375">
        <v>374</v>
      </c>
      <c r="D375">
        <v>82.793317000000002</v>
      </c>
      <c r="E375">
        <v>10.171173</v>
      </c>
      <c r="N375">
        <v>93.850052000000005</v>
      </c>
      <c r="O375">
        <v>9.6628070000000008</v>
      </c>
    </row>
    <row r="376" spans="1:15" x14ac:dyDescent="0.25">
      <c r="A376">
        <v>375</v>
      </c>
      <c r="D376">
        <v>82.793317000000002</v>
      </c>
      <c r="E376">
        <v>10.171173</v>
      </c>
      <c r="N376">
        <v>93.850052000000005</v>
      </c>
      <c r="O376">
        <v>9.6628070000000008</v>
      </c>
    </row>
    <row r="377" spans="1:15" x14ac:dyDescent="0.25">
      <c r="A377">
        <v>376</v>
      </c>
      <c r="D377">
        <v>82.793317000000002</v>
      </c>
      <c r="E377">
        <v>10.171173</v>
      </c>
      <c r="N377">
        <v>93.850052000000005</v>
      </c>
      <c r="O377">
        <v>9.6628070000000008</v>
      </c>
    </row>
    <row r="378" spans="1:15" x14ac:dyDescent="0.25">
      <c r="A378">
        <v>377</v>
      </c>
      <c r="D378">
        <v>82.793317000000002</v>
      </c>
      <c r="E378">
        <v>10.171173</v>
      </c>
      <c r="N378">
        <v>93.850052000000005</v>
      </c>
      <c r="O378">
        <v>9.6628070000000008</v>
      </c>
    </row>
    <row r="379" spans="1:15" x14ac:dyDescent="0.25">
      <c r="A379">
        <v>378</v>
      </c>
      <c r="D379">
        <v>82.793317000000002</v>
      </c>
      <c r="E379">
        <v>10.171173</v>
      </c>
      <c r="N379">
        <v>93.850052000000005</v>
      </c>
      <c r="O379">
        <v>9.6628070000000008</v>
      </c>
    </row>
    <row r="380" spans="1:15" x14ac:dyDescent="0.25">
      <c r="A380">
        <v>379</v>
      </c>
      <c r="B380">
        <v>76.209286000000006</v>
      </c>
      <c r="C380">
        <v>7.9672960000000002</v>
      </c>
      <c r="D380">
        <v>82.793317000000002</v>
      </c>
      <c r="E380">
        <v>10.171173</v>
      </c>
      <c r="N380">
        <v>93.850052000000005</v>
      </c>
      <c r="O380">
        <v>9.6628070000000008</v>
      </c>
    </row>
    <row r="381" spans="1:15" x14ac:dyDescent="0.25">
      <c r="A381">
        <v>380</v>
      </c>
      <c r="B381">
        <v>76.118776000000011</v>
      </c>
      <c r="C381">
        <v>7.8999499999999996</v>
      </c>
      <c r="D381">
        <v>82.793317000000002</v>
      </c>
      <c r="E381">
        <v>10.171173</v>
      </c>
      <c r="N381">
        <v>93.850052000000005</v>
      </c>
      <c r="O381">
        <v>9.6628070000000008</v>
      </c>
    </row>
    <row r="382" spans="1:15" x14ac:dyDescent="0.25">
      <c r="A382">
        <v>381</v>
      </c>
      <c r="B382">
        <v>76.118776000000011</v>
      </c>
      <c r="C382">
        <v>7.8999499999999996</v>
      </c>
      <c r="D382">
        <v>82.799031000000014</v>
      </c>
      <c r="E382">
        <v>10.23699</v>
      </c>
      <c r="N382">
        <v>93.850052000000005</v>
      </c>
      <c r="O382">
        <v>9.6628070000000008</v>
      </c>
    </row>
    <row r="383" spans="1:15" x14ac:dyDescent="0.25">
      <c r="A383">
        <v>382</v>
      </c>
      <c r="B383">
        <v>76.118776000000011</v>
      </c>
      <c r="C383">
        <v>7.8999499999999996</v>
      </c>
      <c r="N383">
        <v>93.850052000000005</v>
      </c>
      <c r="O383">
        <v>9.6628070000000008</v>
      </c>
    </row>
    <row r="384" spans="1:15" x14ac:dyDescent="0.25">
      <c r="A384">
        <v>383</v>
      </c>
      <c r="B384">
        <v>76.118776000000011</v>
      </c>
      <c r="C384">
        <v>7.8999499999999996</v>
      </c>
      <c r="N384">
        <v>93.850052000000005</v>
      </c>
      <c r="O384">
        <v>9.6628070000000008</v>
      </c>
    </row>
    <row r="385" spans="1:7" x14ac:dyDescent="0.25">
      <c r="A385">
        <v>384</v>
      </c>
      <c r="B385">
        <v>76.118776000000011</v>
      </c>
      <c r="C385">
        <v>7.8999499999999996</v>
      </c>
      <c r="F385">
        <v>85.518063000000012</v>
      </c>
      <c r="G385">
        <v>7.45296</v>
      </c>
    </row>
    <row r="386" spans="1:7" x14ac:dyDescent="0.25">
      <c r="A386">
        <v>385</v>
      </c>
      <c r="B386">
        <v>76.118776000000011</v>
      </c>
      <c r="C386">
        <v>7.8999499999999996</v>
      </c>
      <c r="F386">
        <v>85.512602000000001</v>
      </c>
      <c r="G386">
        <v>7.4061729999999999</v>
      </c>
    </row>
    <row r="387" spans="1:7" x14ac:dyDescent="0.25">
      <c r="A387">
        <v>386</v>
      </c>
      <c r="B387">
        <v>76.118776000000011</v>
      </c>
      <c r="C387">
        <v>7.8999499999999996</v>
      </c>
      <c r="F387">
        <v>85.512602000000001</v>
      </c>
      <c r="G387">
        <v>7.4061729999999999</v>
      </c>
    </row>
    <row r="388" spans="1:7" x14ac:dyDescent="0.25">
      <c r="A388">
        <v>387</v>
      </c>
      <c r="B388">
        <v>76.118776000000011</v>
      </c>
      <c r="C388">
        <v>7.8999499999999996</v>
      </c>
      <c r="F388">
        <v>85.512602000000001</v>
      </c>
      <c r="G388">
        <v>7.4061729999999999</v>
      </c>
    </row>
    <row r="389" spans="1:7" x14ac:dyDescent="0.25">
      <c r="A389">
        <v>388</v>
      </c>
      <c r="B389">
        <v>76.118776000000011</v>
      </c>
      <c r="C389">
        <v>7.8999499999999996</v>
      </c>
      <c r="F389">
        <v>85.512602000000001</v>
      </c>
      <c r="G389">
        <v>7.4061729999999999</v>
      </c>
    </row>
    <row r="390" spans="1:7" x14ac:dyDescent="0.25">
      <c r="A390">
        <v>389</v>
      </c>
      <c r="B390">
        <v>76.118776000000011</v>
      </c>
      <c r="C390">
        <v>7.8999499999999996</v>
      </c>
      <c r="F390">
        <v>85.512602000000001</v>
      </c>
      <c r="G390">
        <v>7.4061729999999999</v>
      </c>
    </row>
    <row r="391" spans="1:7" x14ac:dyDescent="0.25">
      <c r="A391">
        <v>390</v>
      </c>
      <c r="B391">
        <v>76.118776000000011</v>
      </c>
      <c r="C391">
        <v>7.8999499999999996</v>
      </c>
      <c r="F391">
        <v>85.512602000000001</v>
      </c>
      <c r="G391">
        <v>7.4061729999999999</v>
      </c>
    </row>
    <row r="392" spans="1:7" x14ac:dyDescent="0.25">
      <c r="A392">
        <v>391</v>
      </c>
      <c r="B392">
        <v>76.118776000000011</v>
      </c>
      <c r="C392">
        <v>7.8999499999999996</v>
      </c>
      <c r="F392">
        <v>85.512602000000001</v>
      </c>
      <c r="G392">
        <v>7.4061729999999999</v>
      </c>
    </row>
    <row r="393" spans="1:7" x14ac:dyDescent="0.25">
      <c r="A393">
        <v>392</v>
      </c>
      <c r="B393">
        <v>76.118776000000011</v>
      </c>
      <c r="C393">
        <v>7.8999499999999996</v>
      </c>
      <c r="D393">
        <v>71.777194000000009</v>
      </c>
      <c r="E393">
        <v>10.7425</v>
      </c>
      <c r="F393">
        <v>85.512602000000001</v>
      </c>
      <c r="G393">
        <v>7.4061729999999999</v>
      </c>
    </row>
    <row r="394" spans="1:7" x14ac:dyDescent="0.25">
      <c r="A394">
        <v>393</v>
      </c>
      <c r="B394">
        <v>76.118776000000011</v>
      </c>
      <c r="C394">
        <v>7.8999499999999996</v>
      </c>
      <c r="D394">
        <v>71.777194000000009</v>
      </c>
      <c r="E394">
        <v>10.7425</v>
      </c>
      <c r="F394">
        <v>85.512602000000001</v>
      </c>
      <c r="G394">
        <v>7.4061729999999999</v>
      </c>
    </row>
    <row r="395" spans="1:7" x14ac:dyDescent="0.25">
      <c r="A395">
        <v>394</v>
      </c>
      <c r="B395">
        <v>76.118776000000011</v>
      </c>
      <c r="C395">
        <v>7.8999499999999996</v>
      </c>
      <c r="D395">
        <v>71.777194000000009</v>
      </c>
      <c r="E395">
        <v>10.7425</v>
      </c>
      <c r="F395">
        <v>85.512602000000001</v>
      </c>
      <c r="G395">
        <v>7.4061729999999999</v>
      </c>
    </row>
    <row r="396" spans="1:7" x14ac:dyDescent="0.25">
      <c r="A396">
        <v>395</v>
      </c>
      <c r="B396">
        <v>76.209286000000006</v>
      </c>
      <c r="C396">
        <v>7.9672960000000002</v>
      </c>
      <c r="D396">
        <v>71.777194000000009</v>
      </c>
      <c r="E396">
        <v>10.7425</v>
      </c>
      <c r="F396">
        <v>85.512602000000001</v>
      </c>
      <c r="G396">
        <v>7.4061729999999999</v>
      </c>
    </row>
    <row r="397" spans="1:7" x14ac:dyDescent="0.25">
      <c r="A397">
        <v>396</v>
      </c>
      <c r="D397">
        <v>71.777194000000009</v>
      </c>
      <c r="E397">
        <v>10.7425</v>
      </c>
      <c r="F397">
        <v>85.512602000000001</v>
      </c>
      <c r="G397">
        <v>7.4061729999999999</v>
      </c>
    </row>
    <row r="398" spans="1:7" x14ac:dyDescent="0.25">
      <c r="A398">
        <v>397</v>
      </c>
      <c r="D398">
        <v>71.777194000000009</v>
      </c>
      <c r="E398">
        <v>10.7425</v>
      </c>
      <c r="F398">
        <v>85.512602000000001</v>
      </c>
      <c r="G398">
        <v>7.4061729999999999</v>
      </c>
    </row>
    <row r="399" spans="1:7" x14ac:dyDescent="0.25">
      <c r="A399">
        <v>398</v>
      </c>
      <c r="D399">
        <v>71.777194000000009</v>
      </c>
      <c r="E399">
        <v>10.7425</v>
      </c>
      <c r="F399">
        <v>85.512602000000001</v>
      </c>
      <c r="G399">
        <v>7.4061729999999999</v>
      </c>
    </row>
    <row r="400" spans="1:7" x14ac:dyDescent="0.25">
      <c r="A400">
        <v>399</v>
      </c>
      <c r="D400">
        <v>71.777194000000009</v>
      </c>
      <c r="E400">
        <v>10.7425</v>
      </c>
      <c r="F400">
        <v>85.512602000000001</v>
      </c>
      <c r="G400">
        <v>7.4061729999999999</v>
      </c>
    </row>
    <row r="401" spans="1:15" x14ac:dyDescent="0.25">
      <c r="A401">
        <v>400</v>
      </c>
      <c r="D401">
        <v>71.777194000000009</v>
      </c>
      <c r="E401">
        <v>10.7425</v>
      </c>
      <c r="F401">
        <v>85.512602000000001</v>
      </c>
      <c r="G401">
        <v>7.4061729999999999</v>
      </c>
    </row>
    <row r="402" spans="1:15" x14ac:dyDescent="0.25">
      <c r="A402">
        <v>401</v>
      </c>
      <c r="D402">
        <v>71.777194000000009</v>
      </c>
      <c r="E402">
        <v>10.7425</v>
      </c>
      <c r="F402">
        <v>85.518063000000012</v>
      </c>
      <c r="G402">
        <v>7.45296</v>
      </c>
    </row>
    <row r="403" spans="1:15" x14ac:dyDescent="0.25">
      <c r="A403">
        <v>402</v>
      </c>
      <c r="D403">
        <v>71.777194000000009</v>
      </c>
      <c r="E403">
        <v>10.7425</v>
      </c>
      <c r="N403">
        <v>77.613827000000015</v>
      </c>
      <c r="O403">
        <v>10.648417999999999</v>
      </c>
    </row>
    <row r="404" spans="1:15" x14ac:dyDescent="0.25">
      <c r="A404">
        <v>403</v>
      </c>
      <c r="D404">
        <v>71.777194000000009</v>
      </c>
      <c r="E404">
        <v>10.7425</v>
      </c>
      <c r="N404">
        <v>77.613827000000015</v>
      </c>
      <c r="O404">
        <v>10.648417999999999</v>
      </c>
    </row>
    <row r="405" spans="1:15" x14ac:dyDescent="0.25">
      <c r="A405">
        <v>404</v>
      </c>
      <c r="D405">
        <v>71.777194000000009</v>
      </c>
      <c r="E405">
        <v>10.7425</v>
      </c>
      <c r="N405">
        <v>77.613827000000015</v>
      </c>
      <c r="O405">
        <v>10.648417999999999</v>
      </c>
    </row>
    <row r="406" spans="1:15" x14ac:dyDescent="0.25">
      <c r="A406">
        <v>405</v>
      </c>
      <c r="D406">
        <v>71.777194000000009</v>
      </c>
      <c r="E406">
        <v>10.7425</v>
      </c>
      <c r="N406">
        <v>77.613827000000015</v>
      </c>
      <c r="O406">
        <v>10.648417999999999</v>
      </c>
    </row>
    <row r="407" spans="1:15" x14ac:dyDescent="0.25">
      <c r="A407">
        <v>406</v>
      </c>
      <c r="D407">
        <v>71.777194000000009</v>
      </c>
      <c r="E407">
        <v>10.7425</v>
      </c>
      <c r="N407">
        <v>77.613827000000015</v>
      </c>
      <c r="O407">
        <v>10.648417999999999</v>
      </c>
    </row>
    <row r="408" spans="1:15" x14ac:dyDescent="0.25">
      <c r="A408">
        <v>407</v>
      </c>
      <c r="B408">
        <v>63.917465000000014</v>
      </c>
      <c r="C408">
        <v>6.6810260000000001</v>
      </c>
      <c r="D408">
        <v>71.777194000000009</v>
      </c>
      <c r="E408">
        <v>10.7425</v>
      </c>
      <c r="N408">
        <v>77.613827000000015</v>
      </c>
      <c r="O408">
        <v>10.648417999999999</v>
      </c>
    </row>
    <row r="409" spans="1:15" x14ac:dyDescent="0.25">
      <c r="A409">
        <v>408</v>
      </c>
      <c r="B409">
        <v>63.921836000000013</v>
      </c>
      <c r="C409">
        <v>6.6978340000000003</v>
      </c>
      <c r="D409">
        <v>71.777194000000009</v>
      </c>
      <c r="E409">
        <v>10.7425</v>
      </c>
      <c r="N409">
        <v>77.613827000000015</v>
      </c>
      <c r="O409">
        <v>10.648417999999999</v>
      </c>
    </row>
    <row r="410" spans="1:15" x14ac:dyDescent="0.25">
      <c r="A410">
        <v>409</v>
      </c>
      <c r="B410">
        <v>63.921836000000013</v>
      </c>
      <c r="C410">
        <v>6.6978340000000003</v>
      </c>
      <c r="D410">
        <v>71.777194000000009</v>
      </c>
      <c r="E410">
        <v>10.7425</v>
      </c>
      <c r="N410">
        <v>77.613827000000015</v>
      </c>
      <c r="O410">
        <v>10.648417999999999</v>
      </c>
    </row>
    <row r="411" spans="1:15" x14ac:dyDescent="0.25">
      <c r="A411">
        <v>410</v>
      </c>
      <c r="B411">
        <v>63.921836000000013</v>
      </c>
      <c r="C411">
        <v>6.6978340000000003</v>
      </c>
      <c r="D411">
        <v>71.777194000000009</v>
      </c>
      <c r="E411">
        <v>10.7425</v>
      </c>
      <c r="N411">
        <v>77.613827000000015</v>
      </c>
      <c r="O411">
        <v>10.648417999999999</v>
      </c>
    </row>
    <row r="412" spans="1:15" x14ac:dyDescent="0.25">
      <c r="A412">
        <v>411</v>
      </c>
      <c r="B412">
        <v>63.921836000000013</v>
      </c>
      <c r="C412">
        <v>6.6978340000000003</v>
      </c>
      <c r="N412">
        <v>77.613827000000015</v>
      </c>
      <c r="O412">
        <v>10.648417999999999</v>
      </c>
    </row>
    <row r="413" spans="1:15" x14ac:dyDescent="0.25">
      <c r="A413">
        <v>412</v>
      </c>
      <c r="B413">
        <v>63.921836000000013</v>
      </c>
      <c r="C413">
        <v>6.6978340000000003</v>
      </c>
      <c r="N413">
        <v>77.613827000000015</v>
      </c>
      <c r="O413">
        <v>10.648417999999999</v>
      </c>
    </row>
    <row r="414" spans="1:15" x14ac:dyDescent="0.25">
      <c r="A414">
        <v>413</v>
      </c>
      <c r="B414">
        <v>63.921836000000013</v>
      </c>
      <c r="C414">
        <v>6.6978340000000003</v>
      </c>
      <c r="N414">
        <v>77.613827000000015</v>
      </c>
      <c r="O414">
        <v>10.648417999999999</v>
      </c>
    </row>
    <row r="415" spans="1:15" x14ac:dyDescent="0.25">
      <c r="A415">
        <v>414</v>
      </c>
      <c r="B415">
        <v>63.921836000000013</v>
      </c>
      <c r="C415">
        <v>6.6978340000000003</v>
      </c>
      <c r="L415">
        <v>74.783877000000004</v>
      </c>
      <c r="M415">
        <v>7.8011739999999996</v>
      </c>
      <c r="N415">
        <v>77.613827000000015</v>
      </c>
      <c r="O415">
        <v>10.648417999999999</v>
      </c>
    </row>
    <row r="416" spans="1:15" x14ac:dyDescent="0.25">
      <c r="A416">
        <v>415</v>
      </c>
      <c r="B416">
        <v>63.921836000000013</v>
      </c>
      <c r="C416">
        <v>6.6978340000000003</v>
      </c>
      <c r="L416">
        <v>74.783877000000004</v>
      </c>
      <c r="M416">
        <v>7.8011739999999996</v>
      </c>
      <c r="N416">
        <v>77.613827000000015</v>
      </c>
      <c r="O416">
        <v>10.648417999999999</v>
      </c>
    </row>
    <row r="417" spans="1:15" x14ac:dyDescent="0.25">
      <c r="A417">
        <v>416</v>
      </c>
      <c r="B417">
        <v>63.921836000000013</v>
      </c>
      <c r="C417">
        <v>6.6978340000000003</v>
      </c>
      <c r="L417">
        <v>74.783877000000004</v>
      </c>
      <c r="M417">
        <v>7.8011739999999996</v>
      </c>
      <c r="N417">
        <v>77.613827000000015</v>
      </c>
      <c r="O417">
        <v>10.648417999999999</v>
      </c>
    </row>
    <row r="418" spans="1:15" x14ac:dyDescent="0.25">
      <c r="A418">
        <v>417</v>
      </c>
      <c r="B418">
        <v>63.921836000000013</v>
      </c>
      <c r="C418">
        <v>6.6978340000000003</v>
      </c>
      <c r="L418">
        <v>74.783877000000004</v>
      </c>
      <c r="M418">
        <v>7.8011739999999996</v>
      </c>
      <c r="N418">
        <v>77.613827000000015</v>
      </c>
      <c r="O418">
        <v>10.648417999999999</v>
      </c>
    </row>
    <row r="419" spans="1:15" x14ac:dyDescent="0.25">
      <c r="A419">
        <v>418</v>
      </c>
      <c r="B419">
        <v>63.921836000000013</v>
      </c>
      <c r="C419">
        <v>6.6978340000000003</v>
      </c>
    </row>
    <row r="420" spans="1:15" x14ac:dyDescent="0.25">
      <c r="A420">
        <v>419</v>
      </c>
      <c r="B420">
        <v>63.921836000000013</v>
      </c>
      <c r="C420">
        <v>6.6978340000000003</v>
      </c>
    </row>
    <row r="421" spans="1:15" x14ac:dyDescent="0.25">
      <c r="A421">
        <v>420</v>
      </c>
      <c r="B421">
        <v>63.921836000000013</v>
      </c>
      <c r="C421">
        <v>6.6978340000000003</v>
      </c>
      <c r="L421">
        <v>73.738724000000005</v>
      </c>
      <c r="M421">
        <v>7.1356120000000001</v>
      </c>
    </row>
    <row r="422" spans="1:15" x14ac:dyDescent="0.25">
      <c r="A422">
        <v>421</v>
      </c>
      <c r="B422">
        <v>63.921836000000013</v>
      </c>
      <c r="C422">
        <v>6.6978340000000003</v>
      </c>
      <c r="L422">
        <v>73.597296</v>
      </c>
      <c r="M422">
        <v>7.1099490000000003</v>
      </c>
    </row>
    <row r="423" spans="1:15" x14ac:dyDescent="0.25">
      <c r="A423">
        <v>422</v>
      </c>
      <c r="B423">
        <v>63.921836000000013</v>
      </c>
      <c r="C423">
        <v>6.6978340000000003</v>
      </c>
      <c r="L423">
        <v>73.597296</v>
      </c>
      <c r="M423">
        <v>7.1099490000000003</v>
      </c>
    </row>
    <row r="424" spans="1:15" x14ac:dyDescent="0.25">
      <c r="A424">
        <v>423</v>
      </c>
      <c r="B424">
        <v>63.921836000000013</v>
      </c>
      <c r="C424">
        <v>6.6978340000000003</v>
      </c>
      <c r="L424">
        <v>73.597296</v>
      </c>
      <c r="M424">
        <v>7.1099490000000003</v>
      </c>
    </row>
    <row r="425" spans="1:15" x14ac:dyDescent="0.25">
      <c r="A425">
        <v>424</v>
      </c>
      <c r="B425">
        <v>63.921836000000013</v>
      </c>
      <c r="C425">
        <v>6.6978340000000003</v>
      </c>
      <c r="D425">
        <v>56.082286000000011</v>
      </c>
      <c r="E425">
        <v>9.0678090000000005</v>
      </c>
      <c r="L425">
        <v>73.597296</v>
      </c>
      <c r="M425">
        <v>7.1099490000000003</v>
      </c>
    </row>
    <row r="426" spans="1:15" x14ac:dyDescent="0.25">
      <c r="A426">
        <v>425</v>
      </c>
      <c r="B426">
        <v>63.921836000000013</v>
      </c>
      <c r="C426">
        <v>6.6978340000000003</v>
      </c>
      <c r="D426">
        <v>56.105598000000008</v>
      </c>
      <c r="E426">
        <v>9.0647380000000002</v>
      </c>
      <c r="L426">
        <v>73.597296</v>
      </c>
      <c r="M426">
        <v>7.1099490000000003</v>
      </c>
    </row>
    <row r="427" spans="1:15" x14ac:dyDescent="0.25">
      <c r="A427">
        <v>426</v>
      </c>
      <c r="B427">
        <v>63.917465000000014</v>
      </c>
      <c r="C427">
        <v>6.6810260000000001</v>
      </c>
      <c r="D427">
        <v>56.105598000000008</v>
      </c>
      <c r="E427">
        <v>9.0647380000000002</v>
      </c>
      <c r="L427">
        <v>73.597296</v>
      </c>
      <c r="M427">
        <v>7.1099490000000003</v>
      </c>
    </row>
    <row r="428" spans="1:15" x14ac:dyDescent="0.25">
      <c r="A428">
        <v>427</v>
      </c>
      <c r="D428">
        <v>56.105598000000008</v>
      </c>
      <c r="E428">
        <v>9.0647380000000002</v>
      </c>
      <c r="L428">
        <v>73.597296</v>
      </c>
      <c r="M428">
        <v>7.1099490000000003</v>
      </c>
    </row>
    <row r="429" spans="1:15" x14ac:dyDescent="0.25">
      <c r="A429">
        <v>428</v>
      </c>
      <c r="D429">
        <v>56.105598000000008</v>
      </c>
      <c r="E429">
        <v>9.0647380000000002</v>
      </c>
      <c r="L429">
        <v>73.597296</v>
      </c>
      <c r="M429">
        <v>7.1099490000000003</v>
      </c>
    </row>
    <row r="430" spans="1:15" x14ac:dyDescent="0.25">
      <c r="A430">
        <v>429</v>
      </c>
      <c r="D430">
        <v>56.105598000000008</v>
      </c>
      <c r="E430">
        <v>9.0647380000000002</v>
      </c>
      <c r="L430">
        <v>73.597296</v>
      </c>
      <c r="M430">
        <v>7.1099490000000003</v>
      </c>
    </row>
    <row r="431" spans="1:15" x14ac:dyDescent="0.25">
      <c r="A431">
        <v>430</v>
      </c>
      <c r="D431">
        <v>56.105598000000008</v>
      </c>
      <c r="E431">
        <v>9.0647380000000002</v>
      </c>
      <c r="L431">
        <v>73.597296</v>
      </c>
      <c r="M431">
        <v>7.1099490000000003</v>
      </c>
    </row>
    <row r="432" spans="1:15" x14ac:dyDescent="0.25">
      <c r="A432">
        <v>431</v>
      </c>
      <c r="D432">
        <v>56.105598000000008</v>
      </c>
      <c r="E432">
        <v>9.0647380000000002</v>
      </c>
      <c r="L432">
        <v>73.597296</v>
      </c>
      <c r="M432">
        <v>7.1099490000000003</v>
      </c>
    </row>
    <row r="433" spans="1:15" x14ac:dyDescent="0.25">
      <c r="A433">
        <v>432</v>
      </c>
      <c r="D433">
        <v>56.105598000000008</v>
      </c>
      <c r="E433">
        <v>9.0647380000000002</v>
      </c>
      <c r="L433">
        <v>73.597296</v>
      </c>
      <c r="M433">
        <v>7.1099490000000003</v>
      </c>
    </row>
    <row r="434" spans="1:15" x14ac:dyDescent="0.25">
      <c r="A434">
        <v>433</v>
      </c>
      <c r="D434">
        <v>56.105598000000008</v>
      </c>
      <c r="E434">
        <v>9.0647380000000002</v>
      </c>
      <c r="L434">
        <v>73.597296</v>
      </c>
      <c r="M434">
        <v>7.1099490000000003</v>
      </c>
    </row>
    <row r="435" spans="1:15" x14ac:dyDescent="0.25">
      <c r="A435">
        <v>434</v>
      </c>
      <c r="D435">
        <v>56.105598000000008</v>
      </c>
      <c r="E435">
        <v>9.0647380000000002</v>
      </c>
      <c r="L435">
        <v>73.738724000000005</v>
      </c>
      <c r="M435">
        <v>7.1356120000000001</v>
      </c>
    </row>
    <row r="436" spans="1:15" x14ac:dyDescent="0.25">
      <c r="A436">
        <v>435</v>
      </c>
      <c r="D436">
        <v>56.105598000000008</v>
      </c>
      <c r="E436">
        <v>9.0647380000000002</v>
      </c>
      <c r="L436">
        <v>73.738724000000005</v>
      </c>
      <c r="M436">
        <v>7.1356120000000001</v>
      </c>
    </row>
    <row r="437" spans="1:15" x14ac:dyDescent="0.25">
      <c r="A437">
        <v>436</v>
      </c>
      <c r="D437">
        <v>56.105598000000008</v>
      </c>
      <c r="E437">
        <v>9.0647380000000002</v>
      </c>
      <c r="L437">
        <v>73.738724000000005</v>
      </c>
      <c r="M437">
        <v>7.1356120000000001</v>
      </c>
    </row>
    <row r="438" spans="1:15" x14ac:dyDescent="0.25">
      <c r="A438">
        <v>437</v>
      </c>
      <c r="B438">
        <v>51.25631700000001</v>
      </c>
      <c r="C438">
        <v>5.1525080000000001</v>
      </c>
      <c r="D438">
        <v>56.105598000000008</v>
      </c>
      <c r="E438">
        <v>9.0647380000000002</v>
      </c>
    </row>
    <row r="439" spans="1:15" x14ac:dyDescent="0.25">
      <c r="A439">
        <v>438</v>
      </c>
      <c r="B439">
        <v>51.113315000000014</v>
      </c>
      <c r="C439">
        <v>5.1366889999999996</v>
      </c>
      <c r="D439">
        <v>56.105598000000008</v>
      </c>
      <c r="E439">
        <v>9.0647380000000002</v>
      </c>
    </row>
    <row r="440" spans="1:15" x14ac:dyDescent="0.25">
      <c r="A440">
        <v>439</v>
      </c>
      <c r="B440">
        <v>51.113315000000014</v>
      </c>
      <c r="C440">
        <v>5.1366889999999996</v>
      </c>
      <c r="D440">
        <v>56.105598000000008</v>
      </c>
      <c r="E440">
        <v>9.0647380000000002</v>
      </c>
    </row>
    <row r="441" spans="1:15" x14ac:dyDescent="0.25">
      <c r="A441">
        <v>440</v>
      </c>
      <c r="B441">
        <v>51.113315000000014</v>
      </c>
      <c r="C441">
        <v>5.1366889999999996</v>
      </c>
      <c r="D441">
        <v>56.105598000000008</v>
      </c>
      <c r="E441">
        <v>9.0647380000000002</v>
      </c>
    </row>
    <row r="442" spans="1:15" x14ac:dyDescent="0.25">
      <c r="A442">
        <v>441</v>
      </c>
      <c r="B442">
        <v>51.113315000000014</v>
      </c>
      <c r="C442">
        <v>5.1366889999999996</v>
      </c>
      <c r="D442">
        <v>56.105598000000008</v>
      </c>
      <c r="E442">
        <v>9.0647380000000002</v>
      </c>
      <c r="N442">
        <v>64.025810000000007</v>
      </c>
      <c r="O442">
        <v>9.0845140000000004</v>
      </c>
    </row>
    <row r="443" spans="1:15" x14ac:dyDescent="0.25">
      <c r="A443">
        <v>442</v>
      </c>
      <c r="B443">
        <v>51.113315000000014</v>
      </c>
      <c r="C443">
        <v>5.1366889999999996</v>
      </c>
      <c r="D443">
        <v>56.105598000000008</v>
      </c>
      <c r="E443">
        <v>9.0647380000000002</v>
      </c>
      <c r="N443">
        <v>64.025810000000007</v>
      </c>
      <c r="O443">
        <v>9.0845140000000004</v>
      </c>
    </row>
    <row r="444" spans="1:15" x14ac:dyDescent="0.25">
      <c r="A444">
        <v>443</v>
      </c>
      <c r="B444">
        <v>51.113315000000014</v>
      </c>
      <c r="C444">
        <v>5.1366889999999996</v>
      </c>
      <c r="D444">
        <v>56.105598000000008</v>
      </c>
      <c r="E444">
        <v>9.0647380000000002</v>
      </c>
      <c r="N444">
        <v>64.025810000000007</v>
      </c>
      <c r="O444">
        <v>9.0845140000000004</v>
      </c>
    </row>
    <row r="445" spans="1:15" x14ac:dyDescent="0.25">
      <c r="A445">
        <v>444</v>
      </c>
      <c r="B445">
        <v>51.113315000000014</v>
      </c>
      <c r="C445">
        <v>5.1366889999999996</v>
      </c>
      <c r="D445">
        <v>56.105598000000008</v>
      </c>
      <c r="E445">
        <v>9.0647380000000002</v>
      </c>
      <c r="N445">
        <v>64.025810000000007</v>
      </c>
      <c r="O445">
        <v>9.0845140000000004</v>
      </c>
    </row>
    <row r="446" spans="1:15" x14ac:dyDescent="0.25">
      <c r="A446">
        <v>445</v>
      </c>
      <c r="B446">
        <v>51.113315000000014</v>
      </c>
      <c r="C446">
        <v>5.1366889999999996</v>
      </c>
      <c r="D446">
        <v>56.105598000000008</v>
      </c>
      <c r="E446">
        <v>9.0647380000000002</v>
      </c>
      <c r="N446">
        <v>64.025810000000007</v>
      </c>
      <c r="O446">
        <v>9.0845140000000004</v>
      </c>
    </row>
    <row r="447" spans="1:15" x14ac:dyDescent="0.25">
      <c r="A447">
        <v>446</v>
      </c>
      <c r="B447">
        <v>51.113315000000014</v>
      </c>
      <c r="C447">
        <v>5.1366889999999996</v>
      </c>
      <c r="D447">
        <v>56.082286000000011</v>
      </c>
      <c r="E447">
        <v>9.0678090000000005</v>
      </c>
      <c r="N447">
        <v>64.025810000000007</v>
      </c>
      <c r="O447">
        <v>9.0845140000000004</v>
      </c>
    </row>
    <row r="448" spans="1:15" x14ac:dyDescent="0.25">
      <c r="A448">
        <v>447</v>
      </c>
      <c r="B448">
        <v>51.113315000000014</v>
      </c>
      <c r="C448">
        <v>5.1366889999999996</v>
      </c>
      <c r="N448">
        <v>64.025810000000007</v>
      </c>
      <c r="O448">
        <v>9.0845140000000004</v>
      </c>
    </row>
    <row r="449" spans="1:15" x14ac:dyDescent="0.25">
      <c r="A449">
        <v>448</v>
      </c>
      <c r="B449">
        <v>51.113315000000014</v>
      </c>
      <c r="C449">
        <v>5.1366889999999996</v>
      </c>
      <c r="N449">
        <v>64.025810000000007</v>
      </c>
      <c r="O449">
        <v>9.0845140000000004</v>
      </c>
    </row>
    <row r="450" spans="1:15" x14ac:dyDescent="0.25">
      <c r="A450">
        <v>449</v>
      </c>
      <c r="B450">
        <v>51.113315000000014</v>
      </c>
      <c r="C450">
        <v>5.1366889999999996</v>
      </c>
      <c r="N450">
        <v>64.025810000000007</v>
      </c>
      <c r="O450">
        <v>9.0845140000000004</v>
      </c>
    </row>
    <row r="451" spans="1:15" x14ac:dyDescent="0.25">
      <c r="A451">
        <v>450</v>
      </c>
      <c r="B451">
        <v>51.113315000000014</v>
      </c>
      <c r="C451">
        <v>5.1366889999999996</v>
      </c>
      <c r="N451">
        <v>64.025810000000007</v>
      </c>
      <c r="O451">
        <v>9.0845140000000004</v>
      </c>
    </row>
    <row r="452" spans="1:15" x14ac:dyDescent="0.25">
      <c r="A452">
        <v>451</v>
      </c>
      <c r="B452">
        <v>51.113315000000014</v>
      </c>
      <c r="C452">
        <v>5.1366889999999996</v>
      </c>
      <c r="N452">
        <v>64.025810000000007</v>
      </c>
      <c r="O452">
        <v>9.0845140000000004</v>
      </c>
    </row>
    <row r="453" spans="1:15" x14ac:dyDescent="0.25">
      <c r="A453">
        <v>452</v>
      </c>
      <c r="B453">
        <v>51.113315000000014</v>
      </c>
      <c r="C453">
        <v>5.1366889999999996</v>
      </c>
      <c r="N453">
        <v>64.025810000000007</v>
      </c>
      <c r="O453">
        <v>9.0845140000000004</v>
      </c>
    </row>
    <row r="454" spans="1:15" x14ac:dyDescent="0.25">
      <c r="A454">
        <v>453</v>
      </c>
      <c r="B454">
        <v>51.113315000000014</v>
      </c>
      <c r="C454">
        <v>5.1366889999999996</v>
      </c>
      <c r="N454">
        <v>64.025810000000007</v>
      </c>
      <c r="O454">
        <v>9.0845140000000004</v>
      </c>
    </row>
    <row r="455" spans="1:15" x14ac:dyDescent="0.25">
      <c r="A455">
        <v>454</v>
      </c>
      <c r="B455">
        <v>51.113315000000014</v>
      </c>
      <c r="C455">
        <v>5.1366889999999996</v>
      </c>
      <c r="N455">
        <v>64.025810000000007</v>
      </c>
      <c r="O455">
        <v>9.0845140000000004</v>
      </c>
    </row>
    <row r="456" spans="1:15" x14ac:dyDescent="0.25">
      <c r="A456">
        <v>455</v>
      </c>
      <c r="B456">
        <v>51.113315000000014</v>
      </c>
      <c r="C456">
        <v>5.1366889999999996</v>
      </c>
      <c r="N456">
        <v>64.025810000000007</v>
      </c>
      <c r="O456">
        <v>9.0845140000000004</v>
      </c>
    </row>
    <row r="457" spans="1:15" x14ac:dyDescent="0.25">
      <c r="A457">
        <v>456</v>
      </c>
      <c r="B457">
        <v>51.113315000000014</v>
      </c>
      <c r="C457">
        <v>5.1366889999999996</v>
      </c>
      <c r="N457">
        <v>64.025810000000007</v>
      </c>
      <c r="O457">
        <v>9.0845140000000004</v>
      </c>
    </row>
    <row r="458" spans="1:15" x14ac:dyDescent="0.25">
      <c r="A458">
        <v>457</v>
      </c>
      <c r="B458">
        <v>51.113315000000014</v>
      </c>
      <c r="C458">
        <v>5.1366889999999996</v>
      </c>
      <c r="D458">
        <v>42.662731000000008</v>
      </c>
      <c r="E458">
        <v>9.1277059999999999</v>
      </c>
      <c r="N458">
        <v>64.025810000000007</v>
      </c>
      <c r="O458">
        <v>9.0845140000000004</v>
      </c>
    </row>
    <row r="459" spans="1:15" x14ac:dyDescent="0.25">
      <c r="A459">
        <v>458</v>
      </c>
      <c r="B459">
        <v>51.113315000000014</v>
      </c>
      <c r="C459">
        <v>5.1366889999999996</v>
      </c>
      <c r="D459">
        <v>42.591071000000014</v>
      </c>
      <c r="E459">
        <v>9.0647380000000002</v>
      </c>
      <c r="N459">
        <v>64.025810000000007</v>
      </c>
      <c r="O459">
        <v>9.0845140000000004</v>
      </c>
    </row>
    <row r="460" spans="1:15" x14ac:dyDescent="0.25">
      <c r="A460">
        <v>459</v>
      </c>
      <c r="B460">
        <v>51.25631700000001</v>
      </c>
      <c r="C460">
        <v>5.1525080000000001</v>
      </c>
      <c r="D460">
        <v>42.591071000000014</v>
      </c>
      <c r="E460">
        <v>9.0647380000000002</v>
      </c>
      <c r="F460">
        <v>55.787593000000008</v>
      </c>
      <c r="G460">
        <v>4.1107040000000001</v>
      </c>
    </row>
    <row r="461" spans="1:15" x14ac:dyDescent="0.25">
      <c r="A461">
        <v>460</v>
      </c>
      <c r="B461">
        <v>51.25631700000001</v>
      </c>
      <c r="C461">
        <v>5.1525080000000001</v>
      </c>
      <c r="D461">
        <v>42.591071000000014</v>
      </c>
      <c r="E461">
        <v>9.0647380000000002</v>
      </c>
      <c r="F461">
        <v>55.787593000000008</v>
      </c>
      <c r="G461">
        <v>4.1107040000000001</v>
      </c>
    </row>
    <row r="462" spans="1:15" x14ac:dyDescent="0.25">
      <c r="A462">
        <v>461</v>
      </c>
      <c r="D462">
        <v>42.591071000000014</v>
      </c>
      <c r="E462">
        <v>9.0647380000000002</v>
      </c>
      <c r="F462">
        <v>55.787593000000008</v>
      </c>
      <c r="G462">
        <v>4.1107040000000001</v>
      </c>
    </row>
    <row r="463" spans="1:15" x14ac:dyDescent="0.25">
      <c r="A463">
        <v>462</v>
      </c>
      <c r="D463">
        <v>42.591071000000014</v>
      </c>
      <c r="E463">
        <v>9.0647380000000002</v>
      </c>
      <c r="F463">
        <v>55.787593000000008</v>
      </c>
      <c r="G463">
        <v>4.1107040000000001</v>
      </c>
    </row>
    <row r="464" spans="1:15" x14ac:dyDescent="0.25">
      <c r="A464">
        <v>463</v>
      </c>
      <c r="D464">
        <v>42.591071000000014</v>
      </c>
      <c r="E464">
        <v>9.0647380000000002</v>
      </c>
      <c r="F464">
        <v>55.787593000000008</v>
      </c>
      <c r="G464">
        <v>4.1107040000000001</v>
      </c>
    </row>
    <row r="465" spans="1:7" x14ac:dyDescent="0.25">
      <c r="A465">
        <v>464</v>
      </c>
      <c r="D465">
        <v>42.591071000000014</v>
      </c>
      <c r="E465">
        <v>9.0647380000000002</v>
      </c>
      <c r="F465">
        <v>55.787593000000008</v>
      </c>
      <c r="G465">
        <v>4.1107040000000001</v>
      </c>
    </row>
    <row r="466" spans="1:7" x14ac:dyDescent="0.25">
      <c r="A466">
        <v>465</v>
      </c>
      <c r="D466">
        <v>42.591071000000014</v>
      </c>
      <c r="E466">
        <v>9.0647380000000002</v>
      </c>
      <c r="F466">
        <v>55.787593000000008</v>
      </c>
      <c r="G466">
        <v>4.1107040000000001</v>
      </c>
    </row>
    <row r="467" spans="1:7" x14ac:dyDescent="0.25">
      <c r="A467">
        <v>466</v>
      </c>
      <c r="D467">
        <v>42.591071000000014</v>
      </c>
      <c r="E467">
        <v>9.0647380000000002</v>
      </c>
      <c r="F467">
        <v>55.787593000000008</v>
      </c>
      <c r="G467">
        <v>4.1107040000000001</v>
      </c>
    </row>
    <row r="468" spans="1:7" x14ac:dyDescent="0.25">
      <c r="A468">
        <v>467</v>
      </c>
      <c r="D468">
        <v>42.591071000000014</v>
      </c>
      <c r="E468">
        <v>9.0647380000000002</v>
      </c>
      <c r="F468">
        <v>55.787593000000008</v>
      </c>
      <c r="G468">
        <v>4.1107040000000001</v>
      </c>
    </row>
    <row r="469" spans="1:7" x14ac:dyDescent="0.25">
      <c r="A469">
        <v>468</v>
      </c>
      <c r="D469">
        <v>42.591071000000014</v>
      </c>
      <c r="E469">
        <v>9.0647380000000002</v>
      </c>
      <c r="F469">
        <v>55.787593000000008</v>
      </c>
      <c r="G469">
        <v>4.1107040000000001</v>
      </c>
    </row>
    <row r="470" spans="1:7" x14ac:dyDescent="0.25">
      <c r="A470">
        <v>469</v>
      </c>
      <c r="D470">
        <v>42.591071000000014</v>
      </c>
      <c r="E470">
        <v>9.0647380000000002</v>
      </c>
      <c r="F470">
        <v>55.787593000000008</v>
      </c>
      <c r="G470">
        <v>4.1107040000000001</v>
      </c>
    </row>
    <row r="471" spans="1:7" x14ac:dyDescent="0.25">
      <c r="A471">
        <v>470</v>
      </c>
      <c r="D471">
        <v>42.591071000000014</v>
      </c>
      <c r="E471">
        <v>9.0647380000000002</v>
      </c>
      <c r="F471">
        <v>55.787593000000008</v>
      </c>
      <c r="G471">
        <v>4.1107040000000001</v>
      </c>
    </row>
    <row r="472" spans="1:7" x14ac:dyDescent="0.25">
      <c r="A472">
        <v>471</v>
      </c>
      <c r="D472">
        <v>42.591071000000014</v>
      </c>
      <c r="E472">
        <v>9.0647380000000002</v>
      </c>
      <c r="F472">
        <v>55.787593000000008</v>
      </c>
      <c r="G472">
        <v>4.1107040000000001</v>
      </c>
    </row>
    <row r="473" spans="1:7" x14ac:dyDescent="0.25">
      <c r="A473">
        <v>472</v>
      </c>
      <c r="D473">
        <v>42.591071000000014</v>
      </c>
      <c r="E473">
        <v>9.0647380000000002</v>
      </c>
      <c r="F473">
        <v>55.787593000000008</v>
      </c>
      <c r="G473">
        <v>4.1107040000000001</v>
      </c>
    </row>
    <row r="474" spans="1:7" x14ac:dyDescent="0.25">
      <c r="A474">
        <v>473</v>
      </c>
      <c r="D474">
        <v>42.591071000000014</v>
      </c>
      <c r="E474">
        <v>9.0647380000000002</v>
      </c>
      <c r="F474">
        <v>55.787593000000008</v>
      </c>
      <c r="G474">
        <v>4.1107040000000001</v>
      </c>
    </row>
    <row r="475" spans="1:7" x14ac:dyDescent="0.25">
      <c r="A475">
        <v>474</v>
      </c>
      <c r="D475">
        <v>42.591071000000014</v>
      </c>
      <c r="E475">
        <v>9.0647380000000002</v>
      </c>
      <c r="F475">
        <v>55.787593000000008</v>
      </c>
      <c r="G475">
        <v>4.1107040000000001</v>
      </c>
    </row>
    <row r="476" spans="1:7" x14ac:dyDescent="0.25">
      <c r="A476">
        <v>475</v>
      </c>
      <c r="D476">
        <v>42.591071000000014</v>
      </c>
      <c r="E476">
        <v>9.0647380000000002</v>
      </c>
      <c r="F476">
        <v>55.787593000000008</v>
      </c>
      <c r="G476">
        <v>4.1107040000000001</v>
      </c>
    </row>
    <row r="477" spans="1:7" x14ac:dyDescent="0.25">
      <c r="A477">
        <v>476</v>
      </c>
      <c r="B477">
        <v>33.452075000000008</v>
      </c>
      <c r="C477">
        <v>6.9883119999999996</v>
      </c>
      <c r="D477">
        <v>42.591071000000014</v>
      </c>
      <c r="E477">
        <v>9.0647380000000002</v>
      </c>
      <c r="F477">
        <v>55.787593000000008</v>
      </c>
      <c r="G477">
        <v>4.1107040000000001</v>
      </c>
    </row>
    <row r="478" spans="1:7" x14ac:dyDescent="0.25">
      <c r="A478">
        <v>477</v>
      </c>
      <c r="B478">
        <v>33.413308000000015</v>
      </c>
      <c r="C478">
        <v>7.0503410000000004</v>
      </c>
      <c r="D478">
        <v>42.591071000000014</v>
      </c>
      <c r="E478">
        <v>9.0647380000000002</v>
      </c>
      <c r="F478">
        <v>55.787593000000008</v>
      </c>
      <c r="G478">
        <v>4.1107040000000001</v>
      </c>
    </row>
    <row r="479" spans="1:7" x14ac:dyDescent="0.25">
      <c r="A479">
        <v>478</v>
      </c>
      <c r="B479">
        <v>33.413308000000015</v>
      </c>
      <c r="C479">
        <v>7.0503410000000004</v>
      </c>
      <c r="D479">
        <v>42.591071000000014</v>
      </c>
      <c r="E479">
        <v>9.0647380000000002</v>
      </c>
      <c r="F479">
        <v>55.787593000000008</v>
      </c>
      <c r="G479">
        <v>4.1107040000000001</v>
      </c>
    </row>
    <row r="480" spans="1:7" x14ac:dyDescent="0.25">
      <c r="A480">
        <v>479</v>
      </c>
      <c r="B480">
        <v>33.413308000000015</v>
      </c>
      <c r="C480">
        <v>7.0503410000000004</v>
      </c>
      <c r="D480">
        <v>42.591071000000014</v>
      </c>
      <c r="E480">
        <v>9.0647380000000002</v>
      </c>
      <c r="F480">
        <v>55.787593000000008</v>
      </c>
      <c r="G480">
        <v>4.1107040000000001</v>
      </c>
    </row>
    <row r="481" spans="1:9" x14ac:dyDescent="0.25">
      <c r="A481">
        <v>480</v>
      </c>
      <c r="B481">
        <v>33.413308000000015</v>
      </c>
      <c r="C481">
        <v>7.0503410000000004</v>
      </c>
      <c r="D481">
        <v>42.662731000000008</v>
      </c>
      <c r="E481">
        <v>9.1277059999999999</v>
      </c>
      <c r="F481">
        <v>55.787593000000008</v>
      </c>
      <c r="G481">
        <v>4.1107040000000001</v>
      </c>
    </row>
    <row r="482" spans="1:9" x14ac:dyDescent="0.25">
      <c r="A482">
        <v>481</v>
      </c>
      <c r="B482">
        <v>33.413308000000015</v>
      </c>
      <c r="C482">
        <v>7.0503410000000004</v>
      </c>
      <c r="F482">
        <v>55.787593000000008</v>
      </c>
      <c r="G482">
        <v>4.1107040000000001</v>
      </c>
      <c r="H482">
        <v>46.146583000000014</v>
      </c>
      <c r="I482">
        <v>8.287236</v>
      </c>
    </row>
    <row r="483" spans="1:9" x14ac:dyDescent="0.25">
      <c r="A483">
        <v>482</v>
      </c>
      <c r="B483">
        <v>33.413308000000015</v>
      </c>
      <c r="C483">
        <v>7.0503410000000004</v>
      </c>
      <c r="F483">
        <v>55.787593000000008</v>
      </c>
      <c r="G483">
        <v>4.1107040000000001</v>
      </c>
      <c r="H483">
        <v>46.020130000000009</v>
      </c>
      <c r="I483">
        <v>8.3093000000000004</v>
      </c>
    </row>
    <row r="484" spans="1:9" x14ac:dyDescent="0.25">
      <c r="A484">
        <v>483</v>
      </c>
      <c r="B484">
        <v>33.413308000000015</v>
      </c>
      <c r="C484">
        <v>7.0503410000000004</v>
      </c>
      <c r="H484">
        <v>46.020130000000009</v>
      </c>
      <c r="I484">
        <v>8.3093000000000004</v>
      </c>
    </row>
    <row r="485" spans="1:9" x14ac:dyDescent="0.25">
      <c r="A485">
        <v>484</v>
      </c>
      <c r="B485">
        <v>33.413308000000015</v>
      </c>
      <c r="C485">
        <v>7.0503410000000004</v>
      </c>
      <c r="H485">
        <v>46.020130000000009</v>
      </c>
      <c r="I485">
        <v>8.3093000000000004</v>
      </c>
    </row>
    <row r="486" spans="1:9" x14ac:dyDescent="0.25">
      <c r="A486">
        <v>485</v>
      </c>
      <c r="B486">
        <v>33.413308000000015</v>
      </c>
      <c r="C486">
        <v>7.0503410000000004</v>
      </c>
      <c r="H486">
        <v>46.020130000000009</v>
      </c>
      <c r="I486">
        <v>8.3093000000000004</v>
      </c>
    </row>
    <row r="487" spans="1:9" x14ac:dyDescent="0.25">
      <c r="A487">
        <v>486</v>
      </c>
      <c r="B487">
        <v>33.413308000000015</v>
      </c>
      <c r="C487">
        <v>7.0503410000000004</v>
      </c>
      <c r="H487">
        <v>46.020130000000009</v>
      </c>
      <c r="I487">
        <v>8.3093000000000004</v>
      </c>
    </row>
    <row r="488" spans="1:9" x14ac:dyDescent="0.25">
      <c r="A488">
        <v>487</v>
      </c>
      <c r="B488">
        <v>33.413308000000015</v>
      </c>
      <c r="C488">
        <v>7.0503410000000004</v>
      </c>
      <c r="H488">
        <v>46.020130000000009</v>
      </c>
      <c r="I488">
        <v>8.3093000000000004</v>
      </c>
    </row>
    <row r="489" spans="1:9" x14ac:dyDescent="0.25">
      <c r="A489">
        <v>488</v>
      </c>
      <c r="B489">
        <v>33.413308000000015</v>
      </c>
      <c r="C489">
        <v>7.0503410000000004</v>
      </c>
      <c r="H489">
        <v>46.020130000000009</v>
      </c>
      <c r="I489">
        <v>8.3093000000000004</v>
      </c>
    </row>
    <row r="490" spans="1:9" x14ac:dyDescent="0.25">
      <c r="A490">
        <v>489</v>
      </c>
      <c r="B490">
        <v>33.413308000000015</v>
      </c>
      <c r="C490">
        <v>7.0503410000000004</v>
      </c>
      <c r="H490">
        <v>46.020130000000009</v>
      </c>
      <c r="I490">
        <v>8.3093000000000004</v>
      </c>
    </row>
    <row r="491" spans="1:9" x14ac:dyDescent="0.25">
      <c r="A491">
        <v>490</v>
      </c>
      <c r="B491">
        <v>33.413308000000015</v>
      </c>
      <c r="C491">
        <v>7.0503410000000004</v>
      </c>
      <c r="H491">
        <v>46.020130000000009</v>
      </c>
      <c r="I491">
        <v>8.3093000000000004</v>
      </c>
    </row>
    <row r="492" spans="1:9" x14ac:dyDescent="0.25">
      <c r="A492">
        <v>491</v>
      </c>
      <c r="B492">
        <v>33.413308000000015</v>
      </c>
      <c r="C492">
        <v>7.0503410000000004</v>
      </c>
      <c r="H492">
        <v>46.020130000000009</v>
      </c>
      <c r="I492">
        <v>8.3093000000000004</v>
      </c>
    </row>
    <row r="493" spans="1:9" x14ac:dyDescent="0.25">
      <c r="A493">
        <v>492</v>
      </c>
      <c r="B493">
        <v>33.413308000000015</v>
      </c>
      <c r="C493">
        <v>7.0503410000000004</v>
      </c>
      <c r="H493">
        <v>46.020130000000009</v>
      </c>
      <c r="I493">
        <v>8.3093000000000004</v>
      </c>
    </row>
    <row r="494" spans="1:9" x14ac:dyDescent="0.25">
      <c r="A494">
        <v>493</v>
      </c>
      <c r="B494">
        <v>33.413308000000015</v>
      </c>
      <c r="C494">
        <v>7.0503410000000004</v>
      </c>
      <c r="H494">
        <v>46.020130000000009</v>
      </c>
      <c r="I494">
        <v>8.3093000000000004</v>
      </c>
    </row>
    <row r="495" spans="1:9" x14ac:dyDescent="0.25">
      <c r="A495">
        <v>494</v>
      </c>
      <c r="B495">
        <v>33.413308000000015</v>
      </c>
      <c r="C495">
        <v>7.0503410000000004</v>
      </c>
      <c r="H495">
        <v>46.020130000000009</v>
      </c>
      <c r="I495">
        <v>8.3093000000000004</v>
      </c>
    </row>
    <row r="496" spans="1:9" x14ac:dyDescent="0.25">
      <c r="A496">
        <v>495</v>
      </c>
      <c r="B496">
        <v>33.413308000000015</v>
      </c>
      <c r="C496">
        <v>7.0503410000000004</v>
      </c>
      <c r="H496">
        <v>46.020130000000009</v>
      </c>
      <c r="I496">
        <v>8.3093000000000004</v>
      </c>
    </row>
    <row r="497" spans="1:11" x14ac:dyDescent="0.25">
      <c r="A497">
        <v>496</v>
      </c>
      <c r="B497">
        <v>33.413308000000015</v>
      </c>
      <c r="C497">
        <v>7.0503410000000004</v>
      </c>
      <c r="D497">
        <v>24.350181000000006</v>
      </c>
      <c r="E497">
        <v>8.5159959999999995</v>
      </c>
      <c r="H497">
        <v>46.020130000000009</v>
      </c>
      <c r="I497">
        <v>8.3093000000000004</v>
      </c>
    </row>
    <row r="498" spans="1:11" x14ac:dyDescent="0.25">
      <c r="A498">
        <v>497</v>
      </c>
      <c r="B498">
        <v>33.452075000000008</v>
      </c>
      <c r="C498">
        <v>6.9883119999999996</v>
      </c>
      <c r="D498">
        <v>24.285966000000009</v>
      </c>
      <c r="E498">
        <v>8.5107400000000002</v>
      </c>
      <c r="H498">
        <v>46.146583000000014</v>
      </c>
      <c r="I498">
        <v>8.287236</v>
      </c>
    </row>
    <row r="499" spans="1:11" x14ac:dyDescent="0.25">
      <c r="A499">
        <v>498</v>
      </c>
      <c r="D499">
        <v>24.285966000000009</v>
      </c>
      <c r="E499">
        <v>8.5107400000000002</v>
      </c>
      <c r="H499">
        <v>46.146583000000014</v>
      </c>
      <c r="I499">
        <v>8.287236</v>
      </c>
    </row>
    <row r="500" spans="1:11" x14ac:dyDescent="0.25">
      <c r="A500">
        <v>499</v>
      </c>
      <c r="D500">
        <v>24.285966000000009</v>
      </c>
      <c r="E500">
        <v>8.5107400000000002</v>
      </c>
      <c r="H500">
        <v>46.146583000000014</v>
      </c>
      <c r="I500">
        <v>8.287236</v>
      </c>
    </row>
    <row r="501" spans="1:11" x14ac:dyDescent="0.25">
      <c r="A501">
        <v>500</v>
      </c>
      <c r="D501">
        <v>24.285966000000009</v>
      </c>
      <c r="E501">
        <v>8.5107400000000002</v>
      </c>
    </row>
    <row r="502" spans="1:11" x14ac:dyDescent="0.25">
      <c r="A502">
        <v>501</v>
      </c>
      <c r="D502">
        <v>24.285966000000009</v>
      </c>
      <c r="E502">
        <v>8.5107400000000002</v>
      </c>
      <c r="F502">
        <v>34.883491000000006</v>
      </c>
      <c r="G502">
        <v>4.3336880000000004</v>
      </c>
    </row>
    <row r="503" spans="1:11" x14ac:dyDescent="0.25">
      <c r="A503">
        <v>502</v>
      </c>
      <c r="D503">
        <v>24.285966000000009</v>
      </c>
      <c r="E503">
        <v>8.5107400000000002</v>
      </c>
      <c r="F503">
        <v>34.883491000000006</v>
      </c>
      <c r="G503">
        <v>4.3336880000000004</v>
      </c>
    </row>
    <row r="504" spans="1:11" x14ac:dyDescent="0.25">
      <c r="A504">
        <v>503</v>
      </c>
      <c r="D504">
        <v>24.350181000000006</v>
      </c>
      <c r="E504">
        <v>8.5159959999999995</v>
      </c>
      <c r="F504">
        <v>34.883491000000006</v>
      </c>
      <c r="G504">
        <v>4.3336880000000004</v>
      </c>
      <c r="J504">
        <v>37.955875000000013</v>
      </c>
      <c r="K504">
        <v>14.132946</v>
      </c>
    </row>
    <row r="505" spans="1:11" x14ac:dyDescent="0.25">
      <c r="A505">
        <v>504</v>
      </c>
    </row>
    <row r="506" spans="1:11" x14ac:dyDescent="0.25">
      <c r="A506">
        <v>505</v>
      </c>
      <c r="J506">
        <v>235.91061400000001</v>
      </c>
      <c r="K506">
        <v>14.303364</v>
      </c>
    </row>
    <row r="507" spans="1:11" x14ac:dyDescent="0.25">
      <c r="A507">
        <v>506</v>
      </c>
      <c r="D507">
        <v>242.24476200000001</v>
      </c>
      <c r="E507">
        <v>10.720668</v>
      </c>
    </row>
    <row r="508" spans="1:11" x14ac:dyDescent="0.25">
      <c r="A508">
        <v>507</v>
      </c>
      <c r="D508">
        <v>242.24476200000001</v>
      </c>
      <c r="E508">
        <v>10.720668</v>
      </c>
    </row>
    <row r="509" spans="1:11" x14ac:dyDescent="0.25">
      <c r="A509">
        <v>508</v>
      </c>
      <c r="D509">
        <v>242.24476200000001</v>
      </c>
      <c r="E509">
        <v>10.720668</v>
      </c>
    </row>
    <row r="510" spans="1:11" x14ac:dyDescent="0.25">
      <c r="A510">
        <v>509</v>
      </c>
      <c r="D510">
        <v>242.24476200000001</v>
      </c>
      <c r="E510">
        <v>10.720668</v>
      </c>
    </row>
    <row r="511" spans="1:11" x14ac:dyDescent="0.25">
      <c r="A511">
        <v>510</v>
      </c>
      <c r="D511">
        <v>242.24476200000001</v>
      </c>
      <c r="E511">
        <v>10.720668</v>
      </c>
    </row>
    <row r="512" spans="1:11" x14ac:dyDescent="0.25">
      <c r="A512">
        <v>511</v>
      </c>
      <c r="D512">
        <v>242.24476200000001</v>
      </c>
      <c r="E512">
        <v>10.720668</v>
      </c>
    </row>
    <row r="513" spans="1:7" x14ac:dyDescent="0.25">
      <c r="A513">
        <v>512</v>
      </c>
      <c r="D513">
        <v>242.24476200000001</v>
      </c>
      <c r="E513">
        <v>10.720668</v>
      </c>
    </row>
    <row r="514" spans="1:7" x14ac:dyDescent="0.25">
      <c r="A514">
        <v>513</v>
      </c>
      <c r="D514">
        <v>242.24476200000001</v>
      </c>
      <c r="E514">
        <v>10.720668</v>
      </c>
      <c r="F514">
        <v>255.24602899999999</v>
      </c>
      <c r="G514">
        <v>4.2875560000000004</v>
      </c>
    </row>
    <row r="515" spans="1:7" x14ac:dyDescent="0.25">
      <c r="A515">
        <v>514</v>
      </c>
      <c r="D515">
        <v>242.24476200000001</v>
      </c>
      <c r="E515">
        <v>10.720668</v>
      </c>
      <c r="F515">
        <v>255.24602899999999</v>
      </c>
      <c r="G515">
        <v>4.2875560000000004</v>
      </c>
    </row>
    <row r="516" spans="1:7" x14ac:dyDescent="0.25">
      <c r="A516">
        <v>515</v>
      </c>
      <c r="D516">
        <v>242.24476200000001</v>
      </c>
      <c r="E516">
        <v>10.720668</v>
      </c>
      <c r="F516">
        <v>255.24602899999999</v>
      </c>
      <c r="G516">
        <v>4.2875560000000004</v>
      </c>
    </row>
    <row r="517" spans="1:7" x14ac:dyDescent="0.25">
      <c r="A517">
        <v>516</v>
      </c>
      <c r="D517">
        <v>242.24476200000001</v>
      </c>
      <c r="E517">
        <v>10.720668</v>
      </c>
      <c r="F517">
        <v>255.24602899999999</v>
      </c>
      <c r="G517">
        <v>4.2875560000000004</v>
      </c>
    </row>
    <row r="518" spans="1:7" x14ac:dyDescent="0.25">
      <c r="A518">
        <v>517</v>
      </c>
      <c r="D518">
        <v>242.24476200000001</v>
      </c>
      <c r="E518">
        <v>10.720668</v>
      </c>
      <c r="F518">
        <v>255.24602899999999</v>
      </c>
      <c r="G518">
        <v>4.2875560000000004</v>
      </c>
    </row>
    <row r="519" spans="1:7" x14ac:dyDescent="0.25">
      <c r="A519">
        <v>518</v>
      </c>
      <c r="D519">
        <v>242.24476200000001</v>
      </c>
      <c r="E519">
        <v>10.720668</v>
      </c>
      <c r="F519">
        <v>255.24602899999999</v>
      </c>
      <c r="G519">
        <v>4.2875560000000004</v>
      </c>
    </row>
    <row r="520" spans="1:7" x14ac:dyDescent="0.25">
      <c r="A520">
        <v>519</v>
      </c>
      <c r="D520">
        <v>242.24476200000001</v>
      </c>
      <c r="E520">
        <v>10.720668</v>
      </c>
      <c r="F520">
        <v>255.24602899999999</v>
      </c>
      <c r="G520">
        <v>4.2875560000000004</v>
      </c>
    </row>
    <row r="521" spans="1:7" x14ac:dyDescent="0.25">
      <c r="A521">
        <v>520</v>
      </c>
      <c r="D521">
        <v>242.24476200000001</v>
      </c>
      <c r="E521">
        <v>10.720668</v>
      </c>
      <c r="F521">
        <v>255.24602899999999</v>
      </c>
      <c r="G521">
        <v>4.2875560000000004</v>
      </c>
    </row>
    <row r="522" spans="1:7" x14ac:dyDescent="0.25">
      <c r="A522">
        <v>521</v>
      </c>
      <c r="D522">
        <v>242.24476200000001</v>
      </c>
      <c r="E522">
        <v>10.720668</v>
      </c>
      <c r="F522">
        <v>255.24602899999999</v>
      </c>
      <c r="G522">
        <v>4.2875560000000004</v>
      </c>
    </row>
    <row r="523" spans="1:7" x14ac:dyDescent="0.25">
      <c r="A523">
        <v>522</v>
      </c>
      <c r="D523">
        <v>242.24476200000001</v>
      </c>
      <c r="E523">
        <v>10.720668</v>
      </c>
      <c r="F523">
        <v>255.24602899999999</v>
      </c>
      <c r="G523">
        <v>4.2875560000000004</v>
      </c>
    </row>
    <row r="524" spans="1:7" x14ac:dyDescent="0.25">
      <c r="A524">
        <v>523</v>
      </c>
      <c r="D524">
        <v>242.24476200000001</v>
      </c>
      <c r="E524">
        <v>10.720668</v>
      </c>
      <c r="F524">
        <v>255.24602899999999</v>
      </c>
      <c r="G524">
        <v>4.2875560000000004</v>
      </c>
    </row>
    <row r="525" spans="1:7" x14ac:dyDescent="0.25">
      <c r="A525">
        <v>524</v>
      </c>
      <c r="D525">
        <v>242.24476200000001</v>
      </c>
      <c r="E525">
        <v>10.720668</v>
      </c>
      <c r="F525">
        <v>255.24602899999999</v>
      </c>
      <c r="G525">
        <v>4.2875560000000004</v>
      </c>
    </row>
    <row r="526" spans="1:7" x14ac:dyDescent="0.25">
      <c r="A526">
        <v>525</v>
      </c>
      <c r="D526">
        <v>242.24476200000001</v>
      </c>
      <c r="E526">
        <v>10.720668</v>
      </c>
      <c r="F526">
        <v>255.24602899999999</v>
      </c>
      <c r="G526">
        <v>4.2875560000000004</v>
      </c>
    </row>
    <row r="527" spans="1:7" x14ac:dyDescent="0.25">
      <c r="A527">
        <v>526</v>
      </c>
      <c r="D527">
        <v>242.24476200000001</v>
      </c>
      <c r="E527">
        <v>10.720668</v>
      </c>
      <c r="F527">
        <v>255.24602899999999</v>
      </c>
      <c r="G527">
        <v>4.2875560000000004</v>
      </c>
    </row>
    <row r="528" spans="1:7" x14ac:dyDescent="0.25">
      <c r="A528">
        <v>527</v>
      </c>
      <c r="D528">
        <v>242.24476200000001</v>
      </c>
      <c r="E528">
        <v>10.720668</v>
      </c>
      <c r="F528">
        <v>255.24602899999999</v>
      </c>
      <c r="G528">
        <v>4.2875560000000004</v>
      </c>
    </row>
    <row r="529" spans="1:60" x14ac:dyDescent="0.25">
      <c r="A529">
        <v>528</v>
      </c>
      <c r="D529">
        <v>242.24476200000001</v>
      </c>
      <c r="E529">
        <v>10.720668</v>
      </c>
      <c r="F529">
        <v>255.24602899999999</v>
      </c>
      <c r="G529">
        <v>4.2875560000000004</v>
      </c>
    </row>
    <row r="530" spans="1:60" x14ac:dyDescent="0.25">
      <c r="A530">
        <v>529</v>
      </c>
      <c r="B530">
        <v>234.03983700000001</v>
      </c>
      <c r="C530">
        <v>7.2188429999999997</v>
      </c>
      <c r="D530">
        <v>242.24476200000001</v>
      </c>
      <c r="E530">
        <v>10.720668</v>
      </c>
      <c r="F530">
        <v>255.24602899999999</v>
      </c>
      <c r="G530">
        <v>4.2875560000000004</v>
      </c>
    </row>
    <row r="531" spans="1:60" x14ac:dyDescent="0.25">
      <c r="A531">
        <v>530</v>
      </c>
      <c r="B531">
        <v>233.944481</v>
      </c>
      <c r="C531">
        <v>7.1329710000000004</v>
      </c>
      <c r="D531">
        <v>242.24476200000001</v>
      </c>
      <c r="E531">
        <v>10.720668</v>
      </c>
      <c r="F531">
        <v>255.24602899999999</v>
      </c>
      <c r="G531">
        <v>4.2875560000000004</v>
      </c>
    </row>
    <row r="532" spans="1:60" x14ac:dyDescent="0.25">
      <c r="A532">
        <v>531</v>
      </c>
      <c r="B532">
        <v>233.944481</v>
      </c>
      <c r="C532">
        <v>7.1329710000000004</v>
      </c>
      <c r="D532">
        <v>242.24476200000001</v>
      </c>
      <c r="E532">
        <v>10.720668</v>
      </c>
      <c r="F532">
        <v>255.24602899999999</v>
      </c>
      <c r="G532">
        <v>4.2875560000000004</v>
      </c>
    </row>
    <row r="533" spans="1:60" x14ac:dyDescent="0.25">
      <c r="A533">
        <v>532</v>
      </c>
      <c r="B533">
        <v>233.944481</v>
      </c>
      <c r="C533">
        <v>7.1329710000000004</v>
      </c>
      <c r="D533">
        <v>242.24476200000001</v>
      </c>
      <c r="E533">
        <v>10.720668</v>
      </c>
      <c r="F533">
        <v>255.24602899999999</v>
      </c>
      <c r="G533">
        <v>4.2875560000000004</v>
      </c>
    </row>
    <row r="534" spans="1:60" x14ac:dyDescent="0.25">
      <c r="A534">
        <v>533</v>
      </c>
      <c r="B534">
        <v>233.944481</v>
      </c>
      <c r="C534">
        <v>7.1329710000000004</v>
      </c>
      <c r="D534">
        <v>242.24476200000001</v>
      </c>
      <c r="E534">
        <v>10.720668</v>
      </c>
      <c r="F534">
        <v>255.24602899999999</v>
      </c>
      <c r="G534">
        <v>4.2875560000000004</v>
      </c>
    </row>
    <row r="535" spans="1:60" x14ac:dyDescent="0.25">
      <c r="A535">
        <v>534</v>
      </c>
      <c r="B535">
        <v>233.944481</v>
      </c>
      <c r="C535">
        <v>7.1329710000000004</v>
      </c>
      <c r="D535">
        <v>242.24476200000001</v>
      </c>
      <c r="E535">
        <v>10.720668</v>
      </c>
      <c r="F535">
        <v>255.24602899999999</v>
      </c>
      <c r="G535">
        <v>4.2875560000000004</v>
      </c>
      <c r="BG535">
        <v>247.31098900000001</v>
      </c>
      <c r="BH535">
        <v>8.5572250000000007</v>
      </c>
    </row>
    <row r="536" spans="1:60" x14ac:dyDescent="0.25">
      <c r="A536">
        <v>535</v>
      </c>
      <c r="B536">
        <v>233.944481</v>
      </c>
      <c r="C536">
        <v>7.1329710000000004</v>
      </c>
      <c r="D536">
        <v>242.24476200000001</v>
      </c>
      <c r="E536">
        <v>10.720668</v>
      </c>
      <c r="F536">
        <v>255.24602899999999</v>
      </c>
      <c r="G536">
        <v>4.2875560000000004</v>
      </c>
      <c r="BG536">
        <v>247.31098900000001</v>
      </c>
      <c r="BH536">
        <v>8.5572250000000007</v>
      </c>
    </row>
    <row r="537" spans="1:60" x14ac:dyDescent="0.25">
      <c r="A537">
        <v>536</v>
      </c>
      <c r="B537">
        <v>233.944481</v>
      </c>
      <c r="C537">
        <v>7.1329710000000004</v>
      </c>
      <c r="D537">
        <v>242.24476200000001</v>
      </c>
      <c r="E537">
        <v>10.720668</v>
      </c>
      <c r="F537">
        <v>255.24602899999999</v>
      </c>
      <c r="G537">
        <v>4.2875560000000004</v>
      </c>
      <c r="N537">
        <v>247.31098900000001</v>
      </c>
      <c r="O537">
        <v>8.5572250000000007</v>
      </c>
      <c r="BG537">
        <v>247.08079499999999</v>
      </c>
      <c r="BH537">
        <v>8.5296500000000002</v>
      </c>
    </row>
    <row r="538" spans="1:60" x14ac:dyDescent="0.25">
      <c r="A538">
        <v>537</v>
      </c>
      <c r="B538">
        <v>233.944481</v>
      </c>
      <c r="C538">
        <v>7.1329710000000004</v>
      </c>
      <c r="D538">
        <v>242.24476200000001</v>
      </c>
      <c r="E538">
        <v>10.720668</v>
      </c>
      <c r="N538">
        <v>247.31098900000001</v>
      </c>
      <c r="O538">
        <v>8.5572250000000007</v>
      </c>
      <c r="BG538">
        <v>247.08079499999999</v>
      </c>
      <c r="BH538">
        <v>8.5296500000000002</v>
      </c>
    </row>
    <row r="539" spans="1:60" x14ac:dyDescent="0.25">
      <c r="A539">
        <v>538</v>
      </c>
      <c r="B539">
        <v>233.944481</v>
      </c>
      <c r="C539">
        <v>7.1329710000000004</v>
      </c>
      <c r="D539">
        <v>242.24476200000001</v>
      </c>
      <c r="E539">
        <v>10.720668</v>
      </c>
      <c r="N539">
        <v>247.08079499999999</v>
      </c>
      <c r="O539">
        <v>8.5296500000000002</v>
      </c>
      <c r="BG539">
        <v>247.08079499999999</v>
      </c>
      <c r="BH539">
        <v>8.5296500000000002</v>
      </c>
    </row>
    <row r="540" spans="1:60" x14ac:dyDescent="0.25">
      <c r="A540">
        <v>539</v>
      </c>
      <c r="B540">
        <v>233.944481</v>
      </c>
      <c r="C540">
        <v>7.1329710000000004</v>
      </c>
      <c r="N540">
        <v>247.08079499999999</v>
      </c>
      <c r="O540">
        <v>8.5296500000000002</v>
      </c>
      <c r="BG540">
        <v>247.08079499999999</v>
      </c>
      <c r="BH540">
        <v>8.5296500000000002</v>
      </c>
    </row>
    <row r="541" spans="1:60" x14ac:dyDescent="0.25">
      <c r="A541">
        <v>540</v>
      </c>
      <c r="B541">
        <v>233.944481</v>
      </c>
      <c r="C541">
        <v>7.1329710000000004</v>
      </c>
      <c r="N541">
        <v>247.08079499999999</v>
      </c>
      <c r="O541">
        <v>8.5296500000000002</v>
      </c>
      <c r="BG541">
        <v>247.08079499999999</v>
      </c>
      <c r="BH541">
        <v>8.5296500000000002</v>
      </c>
    </row>
    <row r="542" spans="1:60" x14ac:dyDescent="0.25">
      <c r="A542">
        <v>541</v>
      </c>
      <c r="B542">
        <v>233.944481</v>
      </c>
      <c r="C542">
        <v>7.1329710000000004</v>
      </c>
      <c r="N542">
        <v>247.08079499999999</v>
      </c>
      <c r="O542">
        <v>8.5296500000000002</v>
      </c>
      <c r="BG542">
        <v>247.08079499999999</v>
      </c>
      <c r="BH542">
        <v>8.5296500000000002</v>
      </c>
    </row>
    <row r="543" spans="1:60" x14ac:dyDescent="0.25">
      <c r="A543">
        <v>542</v>
      </c>
      <c r="B543">
        <v>233.944481</v>
      </c>
      <c r="C543">
        <v>7.1329710000000004</v>
      </c>
      <c r="N543">
        <v>247.08079499999999</v>
      </c>
      <c r="O543">
        <v>8.5296500000000002</v>
      </c>
      <c r="BG543">
        <v>247.08079499999999</v>
      </c>
      <c r="BH543">
        <v>8.5296500000000002</v>
      </c>
    </row>
    <row r="544" spans="1:60" x14ac:dyDescent="0.25">
      <c r="A544">
        <v>543</v>
      </c>
      <c r="B544">
        <v>233.944481</v>
      </c>
      <c r="C544">
        <v>7.1329710000000004</v>
      </c>
      <c r="N544">
        <v>247.08079499999999</v>
      </c>
      <c r="O544">
        <v>8.5296500000000002</v>
      </c>
      <c r="BG544">
        <v>247.08079499999999</v>
      </c>
      <c r="BH544">
        <v>8.5296500000000002</v>
      </c>
    </row>
    <row r="545" spans="1:60" x14ac:dyDescent="0.25">
      <c r="A545">
        <v>544</v>
      </c>
      <c r="B545">
        <v>233.944481</v>
      </c>
      <c r="C545">
        <v>7.1329710000000004</v>
      </c>
      <c r="N545">
        <v>247.08079499999999</v>
      </c>
      <c r="O545">
        <v>8.5296500000000002</v>
      </c>
      <c r="BG545">
        <v>247.08079499999999</v>
      </c>
      <c r="BH545">
        <v>8.5296500000000002</v>
      </c>
    </row>
    <row r="546" spans="1:60" x14ac:dyDescent="0.25">
      <c r="A546">
        <v>545</v>
      </c>
      <c r="B546">
        <v>233.944481</v>
      </c>
      <c r="C546">
        <v>7.1329710000000004</v>
      </c>
      <c r="N546">
        <v>247.08079499999999</v>
      </c>
      <c r="O546">
        <v>8.5296500000000002</v>
      </c>
      <c r="BG546">
        <v>247.08079499999999</v>
      </c>
      <c r="BH546">
        <v>8.5296500000000002</v>
      </c>
    </row>
    <row r="547" spans="1:60" x14ac:dyDescent="0.25">
      <c r="A547">
        <v>546</v>
      </c>
      <c r="B547">
        <v>233.944481</v>
      </c>
      <c r="C547">
        <v>7.1329710000000004</v>
      </c>
      <c r="N547">
        <v>247.08079499999999</v>
      </c>
      <c r="O547">
        <v>8.5296500000000002</v>
      </c>
      <c r="BG547">
        <v>247.08079499999999</v>
      </c>
      <c r="BH547">
        <v>8.5296500000000002</v>
      </c>
    </row>
    <row r="548" spans="1:60" x14ac:dyDescent="0.25">
      <c r="A548">
        <v>547</v>
      </c>
      <c r="B548">
        <v>233.944481</v>
      </c>
      <c r="C548">
        <v>7.1329710000000004</v>
      </c>
      <c r="N548">
        <v>247.08079499999999</v>
      </c>
      <c r="O548">
        <v>8.5296500000000002</v>
      </c>
      <c r="BG548">
        <v>247.08079499999999</v>
      </c>
      <c r="BH548">
        <v>8.5296500000000002</v>
      </c>
    </row>
    <row r="549" spans="1:60" x14ac:dyDescent="0.25">
      <c r="A549">
        <v>548</v>
      </c>
      <c r="B549">
        <v>233.944481</v>
      </c>
      <c r="C549">
        <v>7.1329710000000004</v>
      </c>
      <c r="D549">
        <v>229.76820699999999</v>
      </c>
      <c r="E549">
        <v>10.869989</v>
      </c>
      <c r="N549">
        <v>247.08079499999999</v>
      </c>
      <c r="O549">
        <v>8.5296500000000002</v>
      </c>
      <c r="BG549">
        <v>247.08079499999999</v>
      </c>
      <c r="BH549">
        <v>8.5296500000000002</v>
      </c>
    </row>
    <row r="550" spans="1:60" x14ac:dyDescent="0.25">
      <c r="A550">
        <v>549</v>
      </c>
      <c r="B550">
        <v>233.944481</v>
      </c>
      <c r="C550">
        <v>7.1329710000000004</v>
      </c>
      <c r="D550">
        <v>229.76820699999999</v>
      </c>
      <c r="E550">
        <v>10.869989</v>
      </c>
      <c r="N550">
        <v>247.08079499999999</v>
      </c>
      <c r="O550">
        <v>8.5296500000000002</v>
      </c>
      <c r="BG550">
        <v>247.08079499999999</v>
      </c>
      <c r="BH550">
        <v>8.5296500000000002</v>
      </c>
    </row>
    <row r="551" spans="1:60" x14ac:dyDescent="0.25">
      <c r="A551">
        <v>550</v>
      </c>
      <c r="B551">
        <v>233.944481</v>
      </c>
      <c r="C551">
        <v>7.1329710000000004</v>
      </c>
      <c r="D551">
        <v>229.76820699999999</v>
      </c>
      <c r="E551">
        <v>10.869989</v>
      </c>
      <c r="N551">
        <v>247.08079499999999</v>
      </c>
      <c r="O551">
        <v>8.5296500000000002</v>
      </c>
      <c r="BG551">
        <v>247.08079499999999</v>
      </c>
      <c r="BH551">
        <v>8.5296500000000002</v>
      </c>
    </row>
    <row r="552" spans="1:60" x14ac:dyDescent="0.25">
      <c r="A552">
        <v>551</v>
      </c>
      <c r="B552">
        <v>233.944481</v>
      </c>
      <c r="C552">
        <v>7.1329710000000004</v>
      </c>
      <c r="D552">
        <v>229.76820699999999</v>
      </c>
      <c r="E552">
        <v>10.869989</v>
      </c>
      <c r="N552">
        <v>247.08079499999999</v>
      </c>
      <c r="O552">
        <v>8.5296500000000002</v>
      </c>
      <c r="BG552">
        <v>247.08079499999999</v>
      </c>
      <c r="BH552">
        <v>8.5296500000000002</v>
      </c>
    </row>
    <row r="553" spans="1:60" x14ac:dyDescent="0.25">
      <c r="A553">
        <v>552</v>
      </c>
      <c r="B553">
        <v>233.944481</v>
      </c>
      <c r="C553">
        <v>7.1329710000000004</v>
      </c>
      <c r="D553">
        <v>229.76820699999999</v>
      </c>
      <c r="E553">
        <v>10.869989</v>
      </c>
      <c r="N553">
        <v>247.08079499999999</v>
      </c>
      <c r="O553">
        <v>8.5296500000000002</v>
      </c>
      <c r="BG553">
        <v>247.08079499999999</v>
      </c>
      <c r="BH553">
        <v>8.5296500000000002</v>
      </c>
    </row>
    <row r="554" spans="1:60" x14ac:dyDescent="0.25">
      <c r="A554">
        <v>553</v>
      </c>
      <c r="B554">
        <v>233.944481</v>
      </c>
      <c r="C554">
        <v>7.1329710000000004</v>
      </c>
      <c r="D554">
        <v>229.76820699999999</v>
      </c>
      <c r="E554">
        <v>10.869989</v>
      </c>
      <c r="N554">
        <v>247.08079499999999</v>
      </c>
      <c r="O554">
        <v>8.5296500000000002</v>
      </c>
      <c r="BG554">
        <v>247.08079499999999</v>
      </c>
      <c r="BH554">
        <v>8.5296500000000002</v>
      </c>
    </row>
    <row r="555" spans="1:60" x14ac:dyDescent="0.25">
      <c r="A555">
        <v>554</v>
      </c>
      <c r="B555">
        <v>233.944481</v>
      </c>
      <c r="C555">
        <v>7.1329710000000004</v>
      </c>
      <c r="D555">
        <v>229.76820699999999</v>
      </c>
      <c r="E555">
        <v>10.869989</v>
      </c>
      <c r="N555">
        <v>247.08079499999999</v>
      </c>
      <c r="O555">
        <v>8.5296500000000002</v>
      </c>
      <c r="BG555">
        <v>247.08079499999999</v>
      </c>
      <c r="BH555">
        <v>8.5296500000000002</v>
      </c>
    </row>
    <row r="556" spans="1:60" x14ac:dyDescent="0.25">
      <c r="A556">
        <v>555</v>
      </c>
      <c r="B556">
        <v>233.944481</v>
      </c>
      <c r="C556">
        <v>7.1329710000000004</v>
      </c>
      <c r="D556">
        <v>229.76820699999999</v>
      </c>
      <c r="E556">
        <v>10.869989</v>
      </c>
      <c r="F556">
        <v>241.969776</v>
      </c>
      <c r="G556">
        <v>5.323893</v>
      </c>
      <c r="N556">
        <v>247.08079499999999</v>
      </c>
      <c r="O556">
        <v>8.5296500000000002</v>
      </c>
      <c r="BG556">
        <v>247.08079499999999</v>
      </c>
      <c r="BH556">
        <v>8.5296500000000002</v>
      </c>
    </row>
    <row r="557" spans="1:60" x14ac:dyDescent="0.25">
      <c r="A557">
        <v>556</v>
      </c>
      <c r="B557">
        <v>233.944481</v>
      </c>
      <c r="C557">
        <v>7.1329710000000004</v>
      </c>
      <c r="D557">
        <v>229.76820699999999</v>
      </c>
      <c r="E557">
        <v>10.869989</v>
      </c>
      <c r="F557">
        <v>241.88622699999999</v>
      </c>
      <c r="G557">
        <v>5.3372419999999998</v>
      </c>
      <c r="N557">
        <v>247.08079499999999</v>
      </c>
      <c r="O557">
        <v>8.5296500000000002</v>
      </c>
      <c r="BG557">
        <v>247.08079499999999</v>
      </c>
      <c r="BH557">
        <v>8.5296500000000002</v>
      </c>
    </row>
    <row r="558" spans="1:60" x14ac:dyDescent="0.25">
      <c r="A558">
        <v>557</v>
      </c>
      <c r="B558">
        <v>233.944481</v>
      </c>
      <c r="C558">
        <v>7.1329710000000004</v>
      </c>
      <c r="D558">
        <v>229.76820699999999</v>
      </c>
      <c r="E558">
        <v>10.869989</v>
      </c>
      <c r="F558">
        <v>241.88622699999999</v>
      </c>
      <c r="G558">
        <v>5.3372419999999998</v>
      </c>
      <c r="N558">
        <v>247.08079499999999</v>
      </c>
      <c r="O558">
        <v>8.5296500000000002</v>
      </c>
      <c r="BG558">
        <v>247.08079499999999</v>
      </c>
      <c r="BH558">
        <v>8.5296500000000002</v>
      </c>
    </row>
    <row r="559" spans="1:60" x14ac:dyDescent="0.25">
      <c r="A559">
        <v>558</v>
      </c>
      <c r="B559">
        <v>234.03983700000001</v>
      </c>
      <c r="C559">
        <v>7.2188429999999997</v>
      </c>
      <c r="D559">
        <v>229.76820699999999</v>
      </c>
      <c r="E559">
        <v>10.869989</v>
      </c>
      <c r="F559">
        <v>241.88622699999999</v>
      </c>
      <c r="G559">
        <v>5.3372419999999998</v>
      </c>
      <c r="N559">
        <v>247.08079499999999</v>
      </c>
      <c r="O559">
        <v>8.5296500000000002</v>
      </c>
      <c r="BG559">
        <v>247.08079499999999</v>
      </c>
      <c r="BH559">
        <v>8.5296500000000002</v>
      </c>
    </row>
    <row r="560" spans="1:60" x14ac:dyDescent="0.25">
      <c r="A560">
        <v>559</v>
      </c>
      <c r="D560">
        <v>229.76820699999999</v>
      </c>
      <c r="E560">
        <v>10.869989</v>
      </c>
      <c r="F560">
        <v>241.88622699999999</v>
      </c>
      <c r="G560">
        <v>5.3372419999999998</v>
      </c>
      <c r="N560">
        <v>247.08079499999999</v>
      </c>
      <c r="O560">
        <v>8.5296500000000002</v>
      </c>
      <c r="BG560">
        <v>247.08079499999999</v>
      </c>
      <c r="BH560">
        <v>8.5296500000000002</v>
      </c>
    </row>
    <row r="561" spans="1:60" x14ac:dyDescent="0.25">
      <c r="A561">
        <v>560</v>
      </c>
      <c r="D561">
        <v>229.76820699999999</v>
      </c>
      <c r="E561">
        <v>10.869989</v>
      </c>
      <c r="F561">
        <v>241.88622699999999</v>
      </c>
      <c r="G561">
        <v>5.3372419999999998</v>
      </c>
      <c r="N561">
        <v>247.08079499999999</v>
      </c>
      <c r="O561">
        <v>8.5296500000000002</v>
      </c>
      <c r="BG561">
        <v>247.08079499999999</v>
      </c>
      <c r="BH561">
        <v>8.5296500000000002</v>
      </c>
    </row>
    <row r="562" spans="1:60" x14ac:dyDescent="0.25">
      <c r="A562">
        <v>561</v>
      </c>
      <c r="D562">
        <v>229.76820699999999</v>
      </c>
      <c r="E562">
        <v>10.869989</v>
      </c>
      <c r="F562">
        <v>241.88622699999999</v>
      </c>
      <c r="G562">
        <v>5.3372419999999998</v>
      </c>
      <c r="N562">
        <v>247.08079499999999</v>
      </c>
      <c r="O562">
        <v>8.5296500000000002</v>
      </c>
      <c r="BG562">
        <v>247.08079499999999</v>
      </c>
      <c r="BH562">
        <v>8.5296500000000002</v>
      </c>
    </row>
    <row r="563" spans="1:60" x14ac:dyDescent="0.25">
      <c r="A563">
        <v>562</v>
      </c>
      <c r="D563">
        <v>229.76820699999999</v>
      </c>
      <c r="E563">
        <v>10.869989</v>
      </c>
      <c r="F563">
        <v>241.88622699999999</v>
      </c>
      <c r="G563">
        <v>5.3372419999999998</v>
      </c>
      <c r="N563">
        <v>247.08079499999999</v>
      </c>
      <c r="O563">
        <v>8.5296500000000002</v>
      </c>
      <c r="BG563">
        <v>247.08079499999999</v>
      </c>
      <c r="BH563">
        <v>8.5296500000000002</v>
      </c>
    </row>
    <row r="564" spans="1:60" x14ac:dyDescent="0.25">
      <c r="A564">
        <v>563</v>
      </c>
      <c r="D564">
        <v>229.76820699999999</v>
      </c>
      <c r="E564">
        <v>10.869989</v>
      </c>
      <c r="F564">
        <v>241.88622699999999</v>
      </c>
      <c r="G564">
        <v>5.3372419999999998</v>
      </c>
      <c r="N564">
        <v>247.08079499999999</v>
      </c>
      <c r="O564">
        <v>8.5296500000000002</v>
      </c>
      <c r="BG564">
        <v>247.08079499999999</v>
      </c>
      <c r="BH564">
        <v>8.5296500000000002</v>
      </c>
    </row>
    <row r="565" spans="1:60" x14ac:dyDescent="0.25">
      <c r="A565">
        <v>564</v>
      </c>
      <c r="D565">
        <v>229.76820699999999</v>
      </c>
      <c r="E565">
        <v>10.869989</v>
      </c>
      <c r="F565">
        <v>241.88622699999999</v>
      </c>
      <c r="G565">
        <v>5.3372419999999998</v>
      </c>
      <c r="N565">
        <v>247.08079499999999</v>
      </c>
      <c r="O565">
        <v>8.5296500000000002</v>
      </c>
      <c r="BG565">
        <v>247.31098900000001</v>
      </c>
      <c r="BH565">
        <v>8.5572250000000007</v>
      </c>
    </row>
    <row r="566" spans="1:60" x14ac:dyDescent="0.25">
      <c r="A566">
        <v>565</v>
      </c>
      <c r="D566">
        <v>229.76820699999999</v>
      </c>
      <c r="E566">
        <v>10.869989</v>
      </c>
      <c r="F566">
        <v>241.88622699999999</v>
      </c>
      <c r="G566">
        <v>5.3372419999999998</v>
      </c>
      <c r="N566">
        <v>247.08079499999999</v>
      </c>
      <c r="O566">
        <v>8.5296500000000002</v>
      </c>
    </row>
    <row r="567" spans="1:60" x14ac:dyDescent="0.25">
      <c r="A567">
        <v>566</v>
      </c>
      <c r="D567">
        <v>229.76820699999999</v>
      </c>
      <c r="E567">
        <v>10.869989</v>
      </c>
      <c r="F567">
        <v>241.88622699999999</v>
      </c>
      <c r="G567">
        <v>5.3372419999999998</v>
      </c>
      <c r="N567">
        <v>247.31098900000001</v>
      </c>
      <c r="O567">
        <v>8.5572250000000007</v>
      </c>
    </row>
    <row r="568" spans="1:60" x14ac:dyDescent="0.25">
      <c r="A568">
        <v>567</v>
      </c>
      <c r="D568">
        <v>229.76820699999999</v>
      </c>
      <c r="E568">
        <v>10.869989</v>
      </c>
      <c r="F568">
        <v>241.88622699999999</v>
      </c>
      <c r="G568">
        <v>5.3372419999999998</v>
      </c>
    </row>
    <row r="569" spans="1:60" x14ac:dyDescent="0.25">
      <c r="A569">
        <v>568</v>
      </c>
      <c r="D569">
        <v>229.76820699999999</v>
      </c>
      <c r="E569">
        <v>10.869989</v>
      </c>
      <c r="F569">
        <v>241.88622699999999</v>
      </c>
      <c r="G569">
        <v>5.3372419999999998</v>
      </c>
    </row>
    <row r="570" spans="1:60" x14ac:dyDescent="0.25">
      <c r="A570">
        <v>569</v>
      </c>
      <c r="D570">
        <v>229.76820699999999</v>
      </c>
      <c r="E570">
        <v>10.869989</v>
      </c>
      <c r="F570">
        <v>241.88622699999999</v>
      </c>
      <c r="G570">
        <v>5.3372419999999998</v>
      </c>
    </row>
    <row r="571" spans="1:60" x14ac:dyDescent="0.25">
      <c r="A571">
        <v>570</v>
      </c>
      <c r="D571">
        <v>229.76820699999999</v>
      </c>
      <c r="E571">
        <v>10.869989</v>
      </c>
      <c r="F571">
        <v>241.88622699999999</v>
      </c>
      <c r="G571">
        <v>5.3372419999999998</v>
      </c>
    </row>
    <row r="572" spans="1:60" x14ac:dyDescent="0.25">
      <c r="A572">
        <v>571</v>
      </c>
      <c r="D572">
        <v>229.76820699999999</v>
      </c>
      <c r="E572">
        <v>10.869989</v>
      </c>
      <c r="F572">
        <v>241.88622699999999</v>
      </c>
      <c r="G572">
        <v>5.3372419999999998</v>
      </c>
    </row>
    <row r="573" spans="1:60" x14ac:dyDescent="0.25">
      <c r="A573">
        <v>572</v>
      </c>
      <c r="B573">
        <v>222.91099500000001</v>
      </c>
      <c r="C573">
        <v>6.9058700000000002</v>
      </c>
      <c r="D573">
        <v>229.76820699999999</v>
      </c>
      <c r="E573">
        <v>10.869989</v>
      </c>
      <c r="F573">
        <v>241.88622699999999</v>
      </c>
      <c r="G573">
        <v>5.3372419999999998</v>
      </c>
    </row>
    <row r="574" spans="1:60" x14ac:dyDescent="0.25">
      <c r="A574">
        <v>573</v>
      </c>
      <c r="B574">
        <v>222.75610599999999</v>
      </c>
      <c r="C574">
        <v>6.8835519999999999</v>
      </c>
      <c r="D574">
        <v>229.76820699999999</v>
      </c>
      <c r="E574">
        <v>10.869989</v>
      </c>
      <c r="F574">
        <v>241.88622699999999</v>
      </c>
      <c r="G574">
        <v>5.3372419999999998</v>
      </c>
    </row>
    <row r="575" spans="1:60" x14ac:dyDescent="0.25">
      <c r="A575">
        <v>574</v>
      </c>
      <c r="B575">
        <v>222.75610599999999</v>
      </c>
      <c r="C575">
        <v>6.8835519999999999</v>
      </c>
      <c r="D575">
        <v>229.76820699999999</v>
      </c>
      <c r="E575">
        <v>10.869989</v>
      </c>
      <c r="F575">
        <v>241.88622699999999</v>
      </c>
      <c r="G575">
        <v>5.3372419999999998</v>
      </c>
    </row>
    <row r="576" spans="1:60" x14ac:dyDescent="0.25">
      <c r="A576">
        <v>575</v>
      </c>
      <c r="B576">
        <v>222.75610599999999</v>
      </c>
      <c r="C576">
        <v>6.8835519999999999</v>
      </c>
      <c r="D576">
        <v>229.76820699999999</v>
      </c>
      <c r="E576">
        <v>10.869989</v>
      </c>
      <c r="F576">
        <v>241.88622699999999</v>
      </c>
      <c r="G576">
        <v>5.3372419999999998</v>
      </c>
    </row>
    <row r="577" spans="1:60" x14ac:dyDescent="0.25">
      <c r="A577">
        <v>576</v>
      </c>
      <c r="B577">
        <v>222.75610599999999</v>
      </c>
      <c r="C577">
        <v>6.8835519999999999</v>
      </c>
      <c r="D577">
        <v>229.76820699999999</v>
      </c>
      <c r="E577">
        <v>10.869989</v>
      </c>
      <c r="F577">
        <v>241.88622699999999</v>
      </c>
      <c r="G577">
        <v>5.3372419999999998</v>
      </c>
    </row>
    <row r="578" spans="1:60" x14ac:dyDescent="0.25">
      <c r="A578">
        <v>577</v>
      </c>
      <c r="B578">
        <v>222.75610599999999</v>
      </c>
      <c r="C578">
        <v>6.8835519999999999</v>
      </c>
      <c r="D578">
        <v>229.76820699999999</v>
      </c>
      <c r="E578">
        <v>10.869989</v>
      </c>
      <c r="F578">
        <v>241.88622699999999</v>
      </c>
      <c r="G578">
        <v>5.3372419999999998</v>
      </c>
    </row>
    <row r="579" spans="1:60" x14ac:dyDescent="0.25">
      <c r="A579">
        <v>578</v>
      </c>
      <c r="B579">
        <v>222.75610599999999</v>
      </c>
      <c r="C579">
        <v>6.8835519999999999</v>
      </c>
      <c r="D579">
        <v>229.76820699999999</v>
      </c>
      <c r="E579">
        <v>10.869989</v>
      </c>
      <c r="F579">
        <v>241.88622699999999</v>
      </c>
      <c r="G579">
        <v>5.3372419999999998</v>
      </c>
    </row>
    <row r="580" spans="1:60" x14ac:dyDescent="0.25">
      <c r="A580">
        <v>579</v>
      </c>
      <c r="B580">
        <v>222.75610599999999</v>
      </c>
      <c r="C580">
        <v>6.8835519999999999</v>
      </c>
      <c r="D580">
        <v>229.76820699999999</v>
      </c>
      <c r="E580">
        <v>10.869989</v>
      </c>
      <c r="F580">
        <v>241.88622699999999</v>
      </c>
      <c r="G580">
        <v>5.3372419999999998</v>
      </c>
    </row>
    <row r="581" spans="1:60" x14ac:dyDescent="0.25">
      <c r="A581">
        <v>580</v>
      </c>
      <c r="B581">
        <v>222.75610599999999</v>
      </c>
      <c r="C581">
        <v>6.8835519999999999</v>
      </c>
      <c r="D581">
        <v>229.76820699999999</v>
      </c>
      <c r="E581">
        <v>10.869989</v>
      </c>
      <c r="F581">
        <v>241.88622699999999</v>
      </c>
      <c r="G581">
        <v>5.3372419999999998</v>
      </c>
    </row>
    <row r="582" spans="1:60" x14ac:dyDescent="0.25">
      <c r="A582">
        <v>581</v>
      </c>
      <c r="B582">
        <v>222.75610599999999</v>
      </c>
      <c r="C582">
        <v>6.8835519999999999</v>
      </c>
      <c r="D582">
        <v>229.76820699999999</v>
      </c>
      <c r="E582">
        <v>10.869989</v>
      </c>
      <c r="F582">
        <v>241.88622699999999</v>
      </c>
      <c r="G582">
        <v>5.3372419999999998</v>
      </c>
    </row>
    <row r="583" spans="1:60" x14ac:dyDescent="0.25">
      <c r="A583">
        <v>582</v>
      </c>
      <c r="B583">
        <v>222.75610599999999</v>
      </c>
      <c r="C583">
        <v>6.8835519999999999</v>
      </c>
      <c r="F583">
        <v>241.88622699999999</v>
      </c>
      <c r="G583">
        <v>5.3372419999999998</v>
      </c>
    </row>
    <row r="584" spans="1:60" x14ac:dyDescent="0.25">
      <c r="A584">
        <v>583</v>
      </c>
      <c r="B584">
        <v>222.75610599999999</v>
      </c>
      <c r="C584">
        <v>6.8835519999999999</v>
      </c>
      <c r="F584">
        <v>241.88622699999999</v>
      </c>
      <c r="G584">
        <v>5.3372419999999998</v>
      </c>
    </row>
    <row r="585" spans="1:60" x14ac:dyDescent="0.25">
      <c r="A585">
        <v>584</v>
      </c>
      <c r="B585">
        <v>222.75610599999999</v>
      </c>
      <c r="C585">
        <v>6.8835519999999999</v>
      </c>
      <c r="F585">
        <v>241.88622699999999</v>
      </c>
      <c r="G585">
        <v>5.3372419999999998</v>
      </c>
      <c r="BG585">
        <v>233.58413899999999</v>
      </c>
      <c r="BH585">
        <v>8.5927389999999999</v>
      </c>
    </row>
    <row r="586" spans="1:60" x14ac:dyDescent="0.25">
      <c r="A586">
        <v>585</v>
      </c>
      <c r="B586">
        <v>222.75610599999999</v>
      </c>
      <c r="C586">
        <v>6.8835519999999999</v>
      </c>
      <c r="F586">
        <v>241.969776</v>
      </c>
      <c r="G586">
        <v>5.323893</v>
      </c>
      <c r="BG586">
        <v>233.594809</v>
      </c>
      <c r="BH586">
        <v>8.6293869999999995</v>
      </c>
    </row>
    <row r="587" spans="1:60" x14ac:dyDescent="0.25">
      <c r="A587">
        <v>586</v>
      </c>
      <c r="B587">
        <v>222.75610599999999</v>
      </c>
      <c r="C587">
        <v>6.8835519999999999</v>
      </c>
      <c r="F587">
        <v>241.969776</v>
      </c>
      <c r="G587">
        <v>5.323893</v>
      </c>
      <c r="N587">
        <v>233.58413899999999</v>
      </c>
      <c r="O587">
        <v>8.5927389999999999</v>
      </c>
      <c r="BG587">
        <v>233.594809</v>
      </c>
      <c r="BH587">
        <v>8.6293869999999995</v>
      </c>
    </row>
    <row r="588" spans="1:60" x14ac:dyDescent="0.25">
      <c r="A588">
        <v>587</v>
      </c>
      <c r="B588">
        <v>222.75610599999999</v>
      </c>
      <c r="C588">
        <v>6.8835519999999999</v>
      </c>
      <c r="F588">
        <v>241.969776</v>
      </c>
      <c r="G588">
        <v>5.323893</v>
      </c>
      <c r="N588">
        <v>233.594809</v>
      </c>
      <c r="O588">
        <v>8.6293869999999995</v>
      </c>
      <c r="BG588">
        <v>233.594809</v>
      </c>
      <c r="BH588">
        <v>8.6293869999999995</v>
      </c>
    </row>
    <row r="589" spans="1:60" x14ac:dyDescent="0.25">
      <c r="A589">
        <v>588</v>
      </c>
      <c r="B589">
        <v>222.75610599999999</v>
      </c>
      <c r="C589">
        <v>6.8835519999999999</v>
      </c>
      <c r="N589">
        <v>233.594809</v>
      </c>
      <c r="O589">
        <v>8.6293869999999995</v>
      </c>
      <c r="BG589">
        <v>233.594809</v>
      </c>
      <c r="BH589">
        <v>8.6293869999999995</v>
      </c>
    </row>
    <row r="590" spans="1:60" x14ac:dyDescent="0.25">
      <c r="A590">
        <v>589</v>
      </c>
      <c r="B590">
        <v>222.75610599999999</v>
      </c>
      <c r="C590">
        <v>6.8835519999999999</v>
      </c>
      <c r="N590">
        <v>233.594809</v>
      </c>
      <c r="O590">
        <v>8.6293869999999995</v>
      </c>
      <c r="BG590">
        <v>233.594809</v>
      </c>
      <c r="BH590">
        <v>8.6293869999999995</v>
      </c>
    </row>
    <row r="591" spans="1:60" x14ac:dyDescent="0.25">
      <c r="A591">
        <v>590</v>
      </c>
      <c r="B591">
        <v>222.75610599999999</v>
      </c>
      <c r="C591">
        <v>6.8835519999999999</v>
      </c>
      <c r="N591">
        <v>233.594809</v>
      </c>
      <c r="O591">
        <v>8.6293869999999995</v>
      </c>
      <c r="BG591">
        <v>233.594809</v>
      </c>
      <c r="BH591">
        <v>8.6293869999999995</v>
      </c>
    </row>
    <row r="592" spans="1:60" x14ac:dyDescent="0.25">
      <c r="A592">
        <v>591</v>
      </c>
      <c r="B592">
        <v>222.75610599999999</v>
      </c>
      <c r="C592">
        <v>6.8835519999999999</v>
      </c>
      <c r="D592">
        <v>218.81884199999999</v>
      </c>
      <c r="E592">
        <v>10.125030000000001</v>
      </c>
      <c r="N592">
        <v>233.594809</v>
      </c>
      <c r="O592">
        <v>8.6293869999999995</v>
      </c>
      <c r="BG592">
        <v>233.594809</v>
      </c>
      <c r="BH592">
        <v>8.6293869999999995</v>
      </c>
    </row>
    <row r="593" spans="1:60" x14ac:dyDescent="0.25">
      <c r="A593">
        <v>592</v>
      </c>
      <c r="B593">
        <v>222.75610599999999</v>
      </c>
      <c r="C593">
        <v>6.8835519999999999</v>
      </c>
      <c r="D593">
        <v>218.81884199999999</v>
      </c>
      <c r="E593">
        <v>10.125030000000001</v>
      </c>
      <c r="N593">
        <v>233.594809</v>
      </c>
      <c r="O593">
        <v>8.6293869999999995</v>
      </c>
      <c r="BG593">
        <v>233.594809</v>
      </c>
      <c r="BH593">
        <v>8.6293869999999995</v>
      </c>
    </row>
    <row r="594" spans="1:60" x14ac:dyDescent="0.25">
      <c r="A594">
        <v>593</v>
      </c>
      <c r="B594">
        <v>222.75610599999999</v>
      </c>
      <c r="C594">
        <v>6.8835519999999999</v>
      </c>
      <c r="D594">
        <v>218.81884199999999</v>
      </c>
      <c r="E594">
        <v>10.125030000000001</v>
      </c>
      <c r="N594">
        <v>233.594809</v>
      </c>
      <c r="O594">
        <v>8.6293869999999995</v>
      </c>
      <c r="BG594">
        <v>233.594809</v>
      </c>
      <c r="BH594">
        <v>8.6293869999999995</v>
      </c>
    </row>
    <row r="595" spans="1:60" x14ac:dyDescent="0.25">
      <c r="A595">
        <v>594</v>
      </c>
      <c r="B595">
        <v>222.75610599999999</v>
      </c>
      <c r="C595">
        <v>6.8835519999999999</v>
      </c>
      <c r="D595">
        <v>218.81884199999999</v>
      </c>
      <c r="E595">
        <v>10.125030000000001</v>
      </c>
      <c r="N595">
        <v>233.594809</v>
      </c>
      <c r="O595">
        <v>8.6293869999999995</v>
      </c>
      <c r="BG595">
        <v>233.594809</v>
      </c>
      <c r="BH595">
        <v>8.6293869999999995</v>
      </c>
    </row>
    <row r="596" spans="1:60" x14ac:dyDescent="0.25">
      <c r="A596">
        <v>595</v>
      </c>
      <c r="B596">
        <v>222.75610599999999</v>
      </c>
      <c r="C596">
        <v>6.8835519999999999</v>
      </c>
      <c r="D596">
        <v>218.81884199999999</v>
      </c>
      <c r="E596">
        <v>10.125030000000001</v>
      </c>
      <c r="N596">
        <v>233.594809</v>
      </c>
      <c r="O596">
        <v>8.6293869999999995</v>
      </c>
      <c r="BG596">
        <v>233.594809</v>
      </c>
      <c r="BH596">
        <v>8.6293869999999995</v>
      </c>
    </row>
    <row r="597" spans="1:60" x14ac:dyDescent="0.25">
      <c r="A597">
        <v>596</v>
      </c>
      <c r="B597">
        <v>222.75610599999999</v>
      </c>
      <c r="C597">
        <v>6.8835519999999999</v>
      </c>
      <c r="D597">
        <v>218.81884199999999</v>
      </c>
      <c r="E597">
        <v>10.125030000000001</v>
      </c>
      <c r="N597">
        <v>233.594809</v>
      </c>
      <c r="O597">
        <v>8.6293869999999995</v>
      </c>
      <c r="BG597">
        <v>233.594809</v>
      </c>
      <c r="BH597">
        <v>8.6293869999999995</v>
      </c>
    </row>
    <row r="598" spans="1:60" x14ac:dyDescent="0.25">
      <c r="A598">
        <v>597</v>
      </c>
      <c r="B598">
        <v>222.75610599999999</v>
      </c>
      <c r="C598">
        <v>6.8835519999999999</v>
      </c>
      <c r="D598">
        <v>218.81884199999999</v>
      </c>
      <c r="E598">
        <v>10.125030000000001</v>
      </c>
      <c r="N598">
        <v>233.594809</v>
      </c>
      <c r="O598">
        <v>8.6293869999999995</v>
      </c>
      <c r="BG598">
        <v>233.594809</v>
      </c>
      <c r="BH598">
        <v>8.6293869999999995</v>
      </c>
    </row>
    <row r="599" spans="1:60" x14ac:dyDescent="0.25">
      <c r="A599">
        <v>598</v>
      </c>
      <c r="B599">
        <v>222.75610599999999</v>
      </c>
      <c r="C599">
        <v>6.8835519999999999</v>
      </c>
      <c r="D599">
        <v>218.81884199999999</v>
      </c>
      <c r="E599">
        <v>10.125030000000001</v>
      </c>
      <c r="N599">
        <v>233.594809</v>
      </c>
      <c r="O599">
        <v>8.6293869999999995</v>
      </c>
      <c r="BG599">
        <v>233.594809</v>
      </c>
      <c r="BH599">
        <v>8.6293869999999995</v>
      </c>
    </row>
    <row r="600" spans="1:60" x14ac:dyDescent="0.25">
      <c r="A600">
        <v>599</v>
      </c>
      <c r="B600">
        <v>222.75610599999999</v>
      </c>
      <c r="C600">
        <v>6.8835519999999999</v>
      </c>
      <c r="D600">
        <v>218.81884199999999</v>
      </c>
      <c r="E600">
        <v>10.125030000000001</v>
      </c>
      <c r="N600">
        <v>233.594809</v>
      </c>
      <c r="O600">
        <v>8.6293869999999995</v>
      </c>
      <c r="BG600">
        <v>233.594809</v>
      </c>
      <c r="BH600">
        <v>8.6293869999999995</v>
      </c>
    </row>
    <row r="601" spans="1:60" x14ac:dyDescent="0.25">
      <c r="A601">
        <v>600</v>
      </c>
      <c r="B601">
        <v>222.75610599999999</v>
      </c>
      <c r="C601">
        <v>6.8835519999999999</v>
      </c>
      <c r="D601">
        <v>218.81884199999999</v>
      </c>
      <c r="E601">
        <v>10.125030000000001</v>
      </c>
      <c r="N601">
        <v>233.594809</v>
      </c>
      <c r="O601">
        <v>8.6293869999999995</v>
      </c>
      <c r="BG601">
        <v>233.594809</v>
      </c>
      <c r="BH601">
        <v>8.6293869999999995</v>
      </c>
    </row>
    <row r="602" spans="1:60" x14ac:dyDescent="0.25">
      <c r="A602">
        <v>601</v>
      </c>
      <c r="B602">
        <v>222.75610599999999</v>
      </c>
      <c r="C602">
        <v>6.8835519999999999</v>
      </c>
      <c r="D602">
        <v>218.81884199999999</v>
      </c>
      <c r="E602">
        <v>10.125030000000001</v>
      </c>
      <c r="N602">
        <v>233.594809</v>
      </c>
      <c r="O602">
        <v>8.6293869999999995</v>
      </c>
      <c r="BG602">
        <v>233.594809</v>
      </c>
      <c r="BH602">
        <v>8.6293869999999995</v>
      </c>
    </row>
    <row r="603" spans="1:60" x14ac:dyDescent="0.25">
      <c r="A603">
        <v>602</v>
      </c>
      <c r="B603">
        <v>222.75610599999999</v>
      </c>
      <c r="C603">
        <v>6.8835519999999999</v>
      </c>
      <c r="D603">
        <v>218.81884199999999</v>
      </c>
      <c r="E603">
        <v>10.125030000000001</v>
      </c>
      <c r="N603">
        <v>233.594809</v>
      </c>
      <c r="O603">
        <v>8.6293869999999995</v>
      </c>
      <c r="BG603">
        <v>233.594809</v>
      </c>
      <c r="BH603">
        <v>8.6293869999999995</v>
      </c>
    </row>
    <row r="604" spans="1:60" x14ac:dyDescent="0.25">
      <c r="A604">
        <v>603</v>
      </c>
      <c r="B604">
        <v>222.75610599999999</v>
      </c>
      <c r="C604">
        <v>6.8835519999999999</v>
      </c>
      <c r="D604">
        <v>218.81884199999999</v>
      </c>
      <c r="E604">
        <v>10.125030000000001</v>
      </c>
      <c r="N604">
        <v>233.594809</v>
      </c>
      <c r="O604">
        <v>8.6293869999999995</v>
      </c>
      <c r="BG604">
        <v>233.594809</v>
      </c>
      <c r="BH604">
        <v>8.6293869999999995</v>
      </c>
    </row>
    <row r="605" spans="1:60" x14ac:dyDescent="0.25">
      <c r="A605">
        <v>604</v>
      </c>
      <c r="B605">
        <v>222.75610599999999</v>
      </c>
      <c r="C605">
        <v>6.8835519999999999</v>
      </c>
      <c r="D605">
        <v>218.81884199999999</v>
      </c>
      <c r="E605">
        <v>10.125030000000001</v>
      </c>
      <c r="N605">
        <v>233.594809</v>
      </c>
      <c r="O605">
        <v>8.6293869999999995</v>
      </c>
      <c r="BG605">
        <v>233.594809</v>
      </c>
      <c r="BH605">
        <v>8.6293869999999995</v>
      </c>
    </row>
    <row r="606" spans="1:60" x14ac:dyDescent="0.25">
      <c r="A606">
        <v>605</v>
      </c>
      <c r="B606">
        <v>222.91099500000001</v>
      </c>
      <c r="C606">
        <v>6.9058700000000002</v>
      </c>
      <c r="D606">
        <v>218.81884199999999</v>
      </c>
      <c r="E606">
        <v>10.125030000000001</v>
      </c>
      <c r="N606">
        <v>233.594809</v>
      </c>
      <c r="O606">
        <v>8.6293869999999995</v>
      </c>
      <c r="BG606">
        <v>233.594809</v>
      </c>
      <c r="BH606">
        <v>8.6293869999999995</v>
      </c>
    </row>
    <row r="607" spans="1:60" x14ac:dyDescent="0.25">
      <c r="A607">
        <v>606</v>
      </c>
      <c r="D607">
        <v>218.81884199999999</v>
      </c>
      <c r="E607">
        <v>10.125030000000001</v>
      </c>
      <c r="N607">
        <v>233.594809</v>
      </c>
      <c r="O607">
        <v>8.6293869999999995</v>
      </c>
      <c r="BG607">
        <v>233.594809</v>
      </c>
      <c r="BH607">
        <v>8.6293869999999995</v>
      </c>
    </row>
    <row r="608" spans="1:60" x14ac:dyDescent="0.25">
      <c r="A608">
        <v>607</v>
      </c>
      <c r="D608">
        <v>218.81884199999999</v>
      </c>
      <c r="E608">
        <v>10.125030000000001</v>
      </c>
      <c r="N608">
        <v>233.594809</v>
      </c>
      <c r="O608">
        <v>8.6293869999999995</v>
      </c>
      <c r="BG608">
        <v>233.594809</v>
      </c>
      <c r="BH608">
        <v>8.6293869999999995</v>
      </c>
    </row>
    <row r="609" spans="1:60" x14ac:dyDescent="0.25">
      <c r="A609">
        <v>608</v>
      </c>
      <c r="D609">
        <v>218.81884199999999</v>
      </c>
      <c r="E609">
        <v>10.125030000000001</v>
      </c>
      <c r="F609">
        <v>228.093141</v>
      </c>
      <c r="G609">
        <v>5.0856579999999996</v>
      </c>
      <c r="N609">
        <v>233.594809</v>
      </c>
      <c r="O609">
        <v>8.6293869999999995</v>
      </c>
      <c r="BG609">
        <v>233.594809</v>
      </c>
      <c r="BH609">
        <v>8.6293869999999995</v>
      </c>
    </row>
    <row r="610" spans="1:60" x14ac:dyDescent="0.25">
      <c r="A610">
        <v>609</v>
      </c>
      <c r="D610">
        <v>218.81884199999999</v>
      </c>
      <c r="E610">
        <v>10.125030000000001</v>
      </c>
      <c r="F610">
        <v>228.10051300000001</v>
      </c>
      <c r="G610">
        <v>5.0878740000000002</v>
      </c>
      <c r="N610">
        <v>233.594809</v>
      </c>
      <c r="O610">
        <v>8.6293869999999995</v>
      </c>
      <c r="BG610">
        <v>233.594809</v>
      </c>
      <c r="BH610">
        <v>8.6293869999999995</v>
      </c>
    </row>
    <row r="611" spans="1:60" x14ac:dyDescent="0.25">
      <c r="A611">
        <v>610</v>
      </c>
      <c r="D611">
        <v>218.81884199999999</v>
      </c>
      <c r="E611">
        <v>10.125030000000001</v>
      </c>
      <c r="F611">
        <v>228.10051300000001</v>
      </c>
      <c r="G611">
        <v>5.0878740000000002</v>
      </c>
      <c r="N611">
        <v>233.594809</v>
      </c>
      <c r="O611">
        <v>8.6293869999999995</v>
      </c>
      <c r="BG611">
        <v>233.594809</v>
      </c>
      <c r="BH611">
        <v>8.6293869999999995</v>
      </c>
    </row>
    <row r="612" spans="1:60" x14ac:dyDescent="0.25">
      <c r="A612">
        <v>611</v>
      </c>
      <c r="D612">
        <v>218.81884199999999</v>
      </c>
      <c r="E612">
        <v>10.125030000000001</v>
      </c>
      <c r="F612">
        <v>228.10051300000001</v>
      </c>
      <c r="G612">
        <v>5.0878740000000002</v>
      </c>
      <c r="N612">
        <v>233.594809</v>
      </c>
      <c r="O612">
        <v>8.6293869999999995</v>
      </c>
      <c r="BG612">
        <v>233.594809</v>
      </c>
      <c r="BH612">
        <v>8.6293869999999995</v>
      </c>
    </row>
    <row r="613" spans="1:60" x14ac:dyDescent="0.25">
      <c r="A613">
        <v>612</v>
      </c>
      <c r="D613">
        <v>218.81884199999999</v>
      </c>
      <c r="E613">
        <v>10.125030000000001</v>
      </c>
      <c r="F613">
        <v>228.10051300000001</v>
      </c>
      <c r="G613">
        <v>5.0878740000000002</v>
      </c>
      <c r="N613">
        <v>233.594809</v>
      </c>
      <c r="O613">
        <v>8.6293869999999995</v>
      </c>
      <c r="BG613">
        <v>233.58413899999999</v>
      </c>
      <c r="BH613">
        <v>8.5927389999999999</v>
      </c>
    </row>
    <row r="614" spans="1:60" x14ac:dyDescent="0.25">
      <c r="A614">
        <v>613</v>
      </c>
      <c r="D614">
        <v>218.81884199999999</v>
      </c>
      <c r="E614">
        <v>10.125030000000001</v>
      </c>
      <c r="F614">
        <v>228.10051300000001</v>
      </c>
      <c r="G614">
        <v>5.0878740000000002</v>
      </c>
      <c r="N614">
        <v>233.594809</v>
      </c>
      <c r="O614">
        <v>8.6293869999999995</v>
      </c>
    </row>
    <row r="615" spans="1:60" x14ac:dyDescent="0.25">
      <c r="A615">
        <v>614</v>
      </c>
      <c r="D615">
        <v>218.81884199999999</v>
      </c>
      <c r="E615">
        <v>10.125030000000001</v>
      </c>
      <c r="F615">
        <v>228.10051300000001</v>
      </c>
      <c r="G615">
        <v>5.0878740000000002</v>
      </c>
      <c r="N615">
        <v>233.58413899999999</v>
      </c>
      <c r="O615">
        <v>8.5927389999999999</v>
      </c>
    </row>
    <row r="616" spans="1:60" x14ac:dyDescent="0.25">
      <c r="A616">
        <v>615</v>
      </c>
      <c r="D616">
        <v>218.81884199999999</v>
      </c>
      <c r="E616">
        <v>10.125030000000001</v>
      </c>
      <c r="F616">
        <v>228.10051300000001</v>
      </c>
      <c r="G616">
        <v>5.0878740000000002</v>
      </c>
    </row>
    <row r="617" spans="1:60" x14ac:dyDescent="0.25">
      <c r="A617">
        <v>616</v>
      </c>
      <c r="D617">
        <v>218.81884199999999</v>
      </c>
      <c r="E617">
        <v>10.125030000000001</v>
      </c>
      <c r="F617">
        <v>228.10051300000001</v>
      </c>
      <c r="G617">
        <v>5.0878740000000002</v>
      </c>
    </row>
    <row r="618" spans="1:60" x14ac:dyDescent="0.25">
      <c r="A618">
        <v>617</v>
      </c>
      <c r="B618">
        <v>213.70107200000001</v>
      </c>
      <c r="C618">
        <v>6.3175509999999999</v>
      </c>
      <c r="D618">
        <v>218.81884199999999</v>
      </c>
      <c r="E618">
        <v>10.125030000000001</v>
      </c>
      <c r="F618">
        <v>228.10051300000001</v>
      </c>
      <c r="G618">
        <v>5.0878740000000002</v>
      </c>
    </row>
    <row r="619" spans="1:60" x14ac:dyDescent="0.25">
      <c r="A619">
        <v>618</v>
      </c>
      <c r="B619">
        <v>213.665558</v>
      </c>
      <c r="C619">
        <v>6.3348690000000003</v>
      </c>
      <c r="D619">
        <v>218.81884199999999</v>
      </c>
      <c r="E619">
        <v>10.125030000000001</v>
      </c>
      <c r="F619">
        <v>228.10051300000001</v>
      </c>
      <c r="G619">
        <v>5.0878740000000002</v>
      </c>
    </row>
    <row r="620" spans="1:60" x14ac:dyDescent="0.25">
      <c r="A620">
        <v>619</v>
      </c>
      <c r="B620">
        <v>213.665558</v>
      </c>
      <c r="C620">
        <v>6.3348690000000003</v>
      </c>
      <c r="D620">
        <v>218.81884199999999</v>
      </c>
      <c r="E620">
        <v>10.125030000000001</v>
      </c>
      <c r="F620">
        <v>228.10051300000001</v>
      </c>
      <c r="G620">
        <v>5.0878740000000002</v>
      </c>
    </row>
    <row r="621" spans="1:60" x14ac:dyDescent="0.25">
      <c r="A621">
        <v>620</v>
      </c>
      <c r="B621">
        <v>213.665558</v>
      </c>
      <c r="C621">
        <v>6.3348690000000003</v>
      </c>
      <c r="D621">
        <v>218.81884199999999</v>
      </c>
      <c r="E621">
        <v>10.125030000000001</v>
      </c>
      <c r="F621">
        <v>228.10051300000001</v>
      </c>
      <c r="G621">
        <v>5.0878740000000002</v>
      </c>
    </row>
    <row r="622" spans="1:60" x14ac:dyDescent="0.25">
      <c r="A622">
        <v>621</v>
      </c>
      <c r="B622">
        <v>213.665558</v>
      </c>
      <c r="C622">
        <v>6.3348690000000003</v>
      </c>
      <c r="D622">
        <v>218.81884199999999</v>
      </c>
      <c r="E622">
        <v>10.125030000000001</v>
      </c>
      <c r="F622">
        <v>228.10051300000001</v>
      </c>
      <c r="G622">
        <v>5.0878740000000002</v>
      </c>
    </row>
    <row r="623" spans="1:60" x14ac:dyDescent="0.25">
      <c r="A623">
        <v>622</v>
      </c>
      <c r="B623">
        <v>213.665558</v>
      </c>
      <c r="C623">
        <v>6.3348690000000003</v>
      </c>
      <c r="D623">
        <v>218.81884199999999</v>
      </c>
      <c r="E623">
        <v>10.125030000000001</v>
      </c>
      <c r="F623">
        <v>228.10051300000001</v>
      </c>
      <c r="G623">
        <v>5.0878740000000002</v>
      </c>
    </row>
    <row r="624" spans="1:60" x14ac:dyDescent="0.25">
      <c r="A624">
        <v>623</v>
      </c>
      <c r="B624">
        <v>213.665558</v>
      </c>
      <c r="C624">
        <v>6.3348690000000003</v>
      </c>
      <c r="D624">
        <v>218.81884199999999</v>
      </c>
      <c r="E624">
        <v>10.125030000000001</v>
      </c>
      <c r="F624">
        <v>228.10051300000001</v>
      </c>
      <c r="G624">
        <v>5.0878740000000002</v>
      </c>
    </row>
    <row r="625" spans="1:60" x14ac:dyDescent="0.25">
      <c r="A625">
        <v>624</v>
      </c>
      <c r="B625">
        <v>213.665558</v>
      </c>
      <c r="C625">
        <v>6.3348690000000003</v>
      </c>
      <c r="D625">
        <v>218.81884199999999</v>
      </c>
      <c r="E625">
        <v>10.125030000000001</v>
      </c>
      <c r="F625">
        <v>228.10051300000001</v>
      </c>
      <c r="G625">
        <v>5.0878740000000002</v>
      </c>
    </row>
    <row r="626" spans="1:60" x14ac:dyDescent="0.25">
      <c r="A626">
        <v>625</v>
      </c>
      <c r="B626">
        <v>213.665558</v>
      </c>
      <c r="C626">
        <v>6.3348690000000003</v>
      </c>
      <c r="D626">
        <v>218.81884199999999</v>
      </c>
      <c r="E626">
        <v>10.125030000000001</v>
      </c>
      <c r="F626">
        <v>228.10051300000001</v>
      </c>
      <c r="G626">
        <v>5.0878740000000002</v>
      </c>
    </row>
    <row r="627" spans="1:60" x14ac:dyDescent="0.25">
      <c r="A627">
        <v>626</v>
      </c>
      <c r="B627">
        <v>213.665558</v>
      </c>
      <c r="C627">
        <v>6.3348690000000003</v>
      </c>
      <c r="D627">
        <v>218.81884199999999</v>
      </c>
      <c r="E627">
        <v>10.125030000000001</v>
      </c>
      <c r="F627">
        <v>228.10051300000001</v>
      </c>
      <c r="G627">
        <v>5.0878740000000002</v>
      </c>
    </row>
    <row r="628" spans="1:60" x14ac:dyDescent="0.25">
      <c r="A628">
        <v>627</v>
      </c>
      <c r="B628">
        <v>213.665558</v>
      </c>
      <c r="C628">
        <v>6.3348690000000003</v>
      </c>
      <c r="F628">
        <v>228.10051300000001</v>
      </c>
      <c r="G628">
        <v>5.0878740000000002</v>
      </c>
    </row>
    <row r="629" spans="1:60" x14ac:dyDescent="0.25">
      <c r="A629">
        <v>628</v>
      </c>
      <c r="B629">
        <v>213.665558</v>
      </c>
      <c r="C629">
        <v>6.3348690000000003</v>
      </c>
      <c r="F629">
        <v>228.10051300000001</v>
      </c>
      <c r="G629">
        <v>5.0878740000000002</v>
      </c>
    </row>
    <row r="630" spans="1:60" x14ac:dyDescent="0.25">
      <c r="A630">
        <v>629</v>
      </c>
      <c r="B630">
        <v>213.665558</v>
      </c>
      <c r="C630">
        <v>6.3348690000000003</v>
      </c>
      <c r="F630">
        <v>228.10051300000001</v>
      </c>
      <c r="G630">
        <v>5.0878740000000002</v>
      </c>
    </row>
    <row r="631" spans="1:60" x14ac:dyDescent="0.25">
      <c r="A631">
        <v>630</v>
      </c>
      <c r="B631">
        <v>213.665558</v>
      </c>
      <c r="C631">
        <v>6.3348690000000003</v>
      </c>
      <c r="F631">
        <v>228.10051300000001</v>
      </c>
      <c r="G631">
        <v>5.0878740000000002</v>
      </c>
    </row>
    <row r="632" spans="1:60" x14ac:dyDescent="0.25">
      <c r="A632">
        <v>631</v>
      </c>
      <c r="B632">
        <v>213.665558</v>
      </c>
      <c r="C632">
        <v>6.3348690000000003</v>
      </c>
      <c r="F632">
        <v>228.10051300000001</v>
      </c>
      <c r="G632">
        <v>5.0878740000000002</v>
      </c>
    </row>
    <row r="633" spans="1:60" x14ac:dyDescent="0.25">
      <c r="A633">
        <v>632</v>
      </c>
      <c r="B633">
        <v>213.665558</v>
      </c>
      <c r="C633">
        <v>6.3348690000000003</v>
      </c>
      <c r="F633">
        <v>228.10051300000001</v>
      </c>
      <c r="G633">
        <v>5.0878740000000002</v>
      </c>
    </row>
    <row r="634" spans="1:60" x14ac:dyDescent="0.25">
      <c r="A634">
        <v>633</v>
      </c>
      <c r="B634">
        <v>213.665558</v>
      </c>
      <c r="C634">
        <v>6.3348690000000003</v>
      </c>
      <c r="F634">
        <v>228.10051300000001</v>
      </c>
      <c r="G634">
        <v>5.0878740000000002</v>
      </c>
    </row>
    <row r="635" spans="1:60" x14ac:dyDescent="0.25">
      <c r="A635">
        <v>634</v>
      </c>
      <c r="B635">
        <v>213.665558</v>
      </c>
      <c r="C635">
        <v>6.3348690000000003</v>
      </c>
      <c r="F635">
        <v>228.093141</v>
      </c>
      <c r="G635">
        <v>5.0856579999999996</v>
      </c>
    </row>
    <row r="636" spans="1:60" x14ac:dyDescent="0.25">
      <c r="A636">
        <v>635</v>
      </c>
      <c r="B636">
        <v>213.665558</v>
      </c>
      <c r="C636">
        <v>6.3348690000000003</v>
      </c>
      <c r="F636">
        <v>228.093141</v>
      </c>
      <c r="G636">
        <v>5.0856579999999996</v>
      </c>
    </row>
    <row r="637" spans="1:60" x14ac:dyDescent="0.25">
      <c r="A637">
        <v>636</v>
      </c>
      <c r="B637">
        <v>213.665558</v>
      </c>
      <c r="C637">
        <v>6.3348690000000003</v>
      </c>
      <c r="D637">
        <v>207.583369</v>
      </c>
      <c r="E637">
        <v>8.5627169999999992</v>
      </c>
      <c r="F637">
        <v>228.093141</v>
      </c>
      <c r="G637">
        <v>5.0856579999999996</v>
      </c>
      <c r="BG637">
        <v>219.660189</v>
      </c>
      <c r="BH637">
        <v>8.0897760000000005</v>
      </c>
    </row>
    <row r="638" spans="1:60" x14ac:dyDescent="0.25">
      <c r="A638">
        <v>637</v>
      </c>
      <c r="B638">
        <v>213.665558</v>
      </c>
      <c r="C638">
        <v>6.3348690000000003</v>
      </c>
      <c r="D638">
        <v>207.563017</v>
      </c>
      <c r="E638">
        <v>8.5413409999999992</v>
      </c>
      <c r="F638">
        <v>228.093141</v>
      </c>
      <c r="G638">
        <v>5.0856579999999996</v>
      </c>
      <c r="BG638">
        <v>219.659312</v>
      </c>
      <c r="BH638">
        <v>8.1804930000000002</v>
      </c>
    </row>
    <row r="639" spans="1:60" x14ac:dyDescent="0.25">
      <c r="A639">
        <v>638</v>
      </c>
      <c r="B639">
        <v>213.665558</v>
      </c>
      <c r="C639">
        <v>6.3348690000000003</v>
      </c>
      <c r="D639">
        <v>207.563017</v>
      </c>
      <c r="E639">
        <v>8.5413409999999992</v>
      </c>
      <c r="N639">
        <v>219.660189</v>
      </c>
      <c r="O639">
        <v>8.0897760000000005</v>
      </c>
      <c r="BG639">
        <v>219.659312</v>
      </c>
      <c r="BH639">
        <v>8.1804930000000002</v>
      </c>
    </row>
    <row r="640" spans="1:60" x14ac:dyDescent="0.25">
      <c r="A640">
        <v>639</v>
      </c>
      <c r="B640">
        <v>213.665558</v>
      </c>
      <c r="C640">
        <v>6.3348690000000003</v>
      </c>
      <c r="D640">
        <v>207.563017</v>
      </c>
      <c r="E640">
        <v>8.5413409999999992</v>
      </c>
      <c r="N640">
        <v>219.659312</v>
      </c>
      <c r="O640">
        <v>8.1804930000000002</v>
      </c>
      <c r="BG640">
        <v>219.659312</v>
      </c>
      <c r="BH640">
        <v>8.1804930000000002</v>
      </c>
    </row>
    <row r="641" spans="1:60" x14ac:dyDescent="0.25">
      <c r="A641">
        <v>640</v>
      </c>
      <c r="B641">
        <v>213.665558</v>
      </c>
      <c r="C641">
        <v>6.3348690000000003</v>
      </c>
      <c r="D641">
        <v>207.563017</v>
      </c>
      <c r="E641">
        <v>8.5413409999999992</v>
      </c>
      <c r="N641">
        <v>219.659312</v>
      </c>
      <c r="O641">
        <v>8.1804930000000002</v>
      </c>
      <c r="BG641">
        <v>219.659312</v>
      </c>
      <c r="BH641">
        <v>8.1804930000000002</v>
      </c>
    </row>
    <row r="642" spans="1:60" x14ac:dyDescent="0.25">
      <c r="A642">
        <v>641</v>
      </c>
      <c r="B642">
        <v>213.665558</v>
      </c>
      <c r="C642">
        <v>6.3348690000000003</v>
      </c>
      <c r="D642">
        <v>207.563017</v>
      </c>
      <c r="E642">
        <v>8.5413409999999992</v>
      </c>
      <c r="N642">
        <v>219.659312</v>
      </c>
      <c r="O642">
        <v>8.1804930000000002</v>
      </c>
      <c r="BG642">
        <v>219.659312</v>
      </c>
      <c r="BH642">
        <v>8.1804930000000002</v>
      </c>
    </row>
    <row r="643" spans="1:60" x14ac:dyDescent="0.25">
      <c r="A643">
        <v>642</v>
      </c>
      <c r="B643">
        <v>213.665558</v>
      </c>
      <c r="C643">
        <v>6.3348690000000003</v>
      </c>
      <c r="D643">
        <v>207.563017</v>
      </c>
      <c r="E643">
        <v>8.5413409999999992</v>
      </c>
      <c r="N643">
        <v>219.659312</v>
      </c>
      <c r="O643">
        <v>8.1804930000000002</v>
      </c>
      <c r="BG643">
        <v>219.659312</v>
      </c>
      <c r="BH643">
        <v>8.1804930000000002</v>
      </c>
    </row>
    <row r="644" spans="1:60" x14ac:dyDescent="0.25">
      <c r="A644">
        <v>643</v>
      </c>
      <c r="B644">
        <v>213.665558</v>
      </c>
      <c r="C644">
        <v>6.3348690000000003</v>
      </c>
      <c r="D644">
        <v>207.563017</v>
      </c>
      <c r="E644">
        <v>8.5413409999999992</v>
      </c>
      <c r="N644">
        <v>219.659312</v>
      </c>
      <c r="O644">
        <v>8.1804930000000002</v>
      </c>
      <c r="BG644">
        <v>219.659312</v>
      </c>
      <c r="BH644">
        <v>8.1804930000000002</v>
      </c>
    </row>
    <row r="645" spans="1:60" x14ac:dyDescent="0.25">
      <c r="A645">
        <v>644</v>
      </c>
      <c r="B645">
        <v>213.665558</v>
      </c>
      <c r="C645">
        <v>6.3348690000000003</v>
      </c>
      <c r="D645">
        <v>207.563017</v>
      </c>
      <c r="E645">
        <v>8.5413409999999992</v>
      </c>
      <c r="N645">
        <v>219.659312</v>
      </c>
      <c r="O645">
        <v>8.1804930000000002</v>
      </c>
      <c r="BG645">
        <v>219.659312</v>
      </c>
      <c r="BH645">
        <v>8.1804930000000002</v>
      </c>
    </row>
    <row r="646" spans="1:60" x14ac:dyDescent="0.25">
      <c r="A646">
        <v>645</v>
      </c>
      <c r="B646">
        <v>213.70107200000001</v>
      </c>
      <c r="C646">
        <v>6.3175509999999999</v>
      </c>
      <c r="D646">
        <v>207.563017</v>
      </c>
      <c r="E646">
        <v>8.5413409999999992</v>
      </c>
      <c r="N646">
        <v>219.659312</v>
      </c>
      <c r="O646">
        <v>8.1804930000000002</v>
      </c>
      <c r="BG646">
        <v>219.659312</v>
      </c>
      <c r="BH646">
        <v>8.1804930000000002</v>
      </c>
    </row>
    <row r="647" spans="1:60" x14ac:dyDescent="0.25">
      <c r="A647">
        <v>646</v>
      </c>
      <c r="D647">
        <v>207.563017</v>
      </c>
      <c r="E647">
        <v>8.5413409999999992</v>
      </c>
      <c r="N647">
        <v>219.659312</v>
      </c>
      <c r="O647">
        <v>8.1804930000000002</v>
      </c>
      <c r="BG647">
        <v>219.659312</v>
      </c>
      <c r="BH647">
        <v>8.1804930000000002</v>
      </c>
    </row>
    <row r="648" spans="1:60" x14ac:dyDescent="0.25">
      <c r="A648">
        <v>647</v>
      </c>
      <c r="D648">
        <v>207.563017</v>
      </c>
      <c r="E648">
        <v>8.5413409999999992</v>
      </c>
      <c r="N648">
        <v>219.659312</v>
      </c>
      <c r="O648">
        <v>8.1804930000000002</v>
      </c>
      <c r="BG648">
        <v>219.659312</v>
      </c>
      <c r="BH648">
        <v>8.1804930000000002</v>
      </c>
    </row>
    <row r="649" spans="1:60" x14ac:dyDescent="0.25">
      <c r="A649">
        <v>648</v>
      </c>
      <c r="D649">
        <v>207.563017</v>
      </c>
      <c r="E649">
        <v>8.5413409999999992</v>
      </c>
      <c r="N649">
        <v>219.659312</v>
      </c>
      <c r="O649">
        <v>8.1804930000000002</v>
      </c>
      <c r="BG649">
        <v>219.659312</v>
      </c>
      <c r="BH649">
        <v>8.1804930000000002</v>
      </c>
    </row>
    <row r="650" spans="1:60" x14ac:dyDescent="0.25">
      <c r="A650">
        <v>649</v>
      </c>
      <c r="D650">
        <v>207.563017</v>
      </c>
      <c r="E650">
        <v>8.5413409999999992</v>
      </c>
      <c r="N650">
        <v>219.659312</v>
      </c>
      <c r="O650">
        <v>8.1804930000000002</v>
      </c>
      <c r="BG650">
        <v>219.659312</v>
      </c>
      <c r="BH650">
        <v>8.1804930000000002</v>
      </c>
    </row>
    <row r="651" spans="1:60" x14ac:dyDescent="0.25">
      <c r="A651">
        <v>650</v>
      </c>
      <c r="D651">
        <v>207.563017</v>
      </c>
      <c r="E651">
        <v>8.5413409999999992</v>
      </c>
      <c r="N651">
        <v>219.659312</v>
      </c>
      <c r="O651">
        <v>8.1804930000000002</v>
      </c>
      <c r="BG651">
        <v>219.659312</v>
      </c>
      <c r="BH651">
        <v>8.1804930000000002</v>
      </c>
    </row>
    <row r="652" spans="1:60" x14ac:dyDescent="0.25">
      <c r="A652">
        <v>651</v>
      </c>
      <c r="D652">
        <v>207.563017</v>
      </c>
      <c r="E652">
        <v>8.5413409999999992</v>
      </c>
      <c r="N652">
        <v>219.659312</v>
      </c>
      <c r="O652">
        <v>8.1804930000000002</v>
      </c>
      <c r="BG652">
        <v>219.659312</v>
      </c>
      <c r="BH652">
        <v>8.1804930000000002</v>
      </c>
    </row>
    <row r="653" spans="1:60" x14ac:dyDescent="0.25">
      <c r="A653">
        <v>652</v>
      </c>
      <c r="D653">
        <v>207.563017</v>
      </c>
      <c r="E653">
        <v>8.5413409999999992</v>
      </c>
      <c r="N653">
        <v>219.659312</v>
      </c>
      <c r="O653">
        <v>8.1804930000000002</v>
      </c>
      <c r="BG653">
        <v>219.659312</v>
      </c>
      <c r="BH653">
        <v>8.1804930000000002</v>
      </c>
    </row>
    <row r="654" spans="1:60" x14ac:dyDescent="0.25">
      <c r="A654">
        <v>653</v>
      </c>
      <c r="D654">
        <v>207.563017</v>
      </c>
      <c r="E654">
        <v>8.5413409999999992</v>
      </c>
      <c r="N654">
        <v>219.659312</v>
      </c>
      <c r="O654">
        <v>8.1804930000000002</v>
      </c>
      <c r="BG654">
        <v>219.659312</v>
      </c>
      <c r="BH654">
        <v>8.1804930000000002</v>
      </c>
    </row>
    <row r="655" spans="1:60" x14ac:dyDescent="0.25">
      <c r="A655">
        <v>654</v>
      </c>
      <c r="D655">
        <v>207.563017</v>
      </c>
      <c r="E655">
        <v>8.5413409999999992</v>
      </c>
      <c r="N655">
        <v>219.659312</v>
      </c>
      <c r="O655">
        <v>8.1804930000000002</v>
      </c>
      <c r="BG655">
        <v>219.659312</v>
      </c>
      <c r="BH655">
        <v>8.1804930000000002</v>
      </c>
    </row>
    <row r="656" spans="1:60" x14ac:dyDescent="0.25">
      <c r="A656">
        <v>655</v>
      </c>
      <c r="D656">
        <v>207.563017</v>
      </c>
      <c r="E656">
        <v>8.5413409999999992</v>
      </c>
      <c r="N656">
        <v>219.659312</v>
      </c>
      <c r="O656">
        <v>8.1804930000000002</v>
      </c>
      <c r="BG656">
        <v>219.659312</v>
      </c>
      <c r="BH656">
        <v>8.1804930000000002</v>
      </c>
    </row>
    <row r="657" spans="1:60" x14ac:dyDescent="0.25">
      <c r="A657">
        <v>656</v>
      </c>
      <c r="B657">
        <v>201.914176</v>
      </c>
      <c r="C657">
        <v>5.5076210000000003</v>
      </c>
      <c r="D657">
        <v>207.563017</v>
      </c>
      <c r="E657">
        <v>8.5413409999999992</v>
      </c>
      <c r="N657">
        <v>219.659312</v>
      </c>
      <c r="O657">
        <v>8.1804930000000002</v>
      </c>
      <c r="BG657">
        <v>219.659312</v>
      </c>
      <c r="BH657">
        <v>8.1804930000000002</v>
      </c>
    </row>
    <row r="658" spans="1:60" x14ac:dyDescent="0.25">
      <c r="A658">
        <v>657</v>
      </c>
      <c r="B658">
        <v>201.914176</v>
      </c>
      <c r="C658">
        <v>5.5076210000000003</v>
      </c>
      <c r="D658">
        <v>207.563017</v>
      </c>
      <c r="E658">
        <v>8.5413409999999992</v>
      </c>
      <c r="F658">
        <v>215.11403799999999</v>
      </c>
      <c r="G658">
        <v>5.2375049999999996</v>
      </c>
      <c r="N658">
        <v>219.659312</v>
      </c>
      <c r="O658">
        <v>8.1804930000000002</v>
      </c>
      <c r="BG658">
        <v>219.659312</v>
      </c>
      <c r="BH658">
        <v>8.1804930000000002</v>
      </c>
    </row>
    <row r="659" spans="1:60" x14ac:dyDescent="0.25">
      <c r="A659">
        <v>658</v>
      </c>
      <c r="B659">
        <v>201.914176</v>
      </c>
      <c r="C659">
        <v>5.5076210000000003</v>
      </c>
      <c r="D659">
        <v>207.563017</v>
      </c>
      <c r="E659">
        <v>8.5413409999999992</v>
      </c>
      <c r="F659">
        <v>215.11403799999999</v>
      </c>
      <c r="G659">
        <v>5.2375049999999996</v>
      </c>
      <c r="N659">
        <v>219.659312</v>
      </c>
      <c r="O659">
        <v>8.1804930000000002</v>
      </c>
      <c r="BG659">
        <v>219.659312</v>
      </c>
      <c r="BH659">
        <v>8.1804930000000002</v>
      </c>
    </row>
    <row r="660" spans="1:60" x14ac:dyDescent="0.25">
      <c r="A660">
        <v>659</v>
      </c>
      <c r="B660">
        <v>201.914176</v>
      </c>
      <c r="C660">
        <v>5.5076210000000003</v>
      </c>
      <c r="D660">
        <v>207.563017</v>
      </c>
      <c r="E660">
        <v>8.5413409999999992</v>
      </c>
      <c r="F660">
        <v>215.11403799999999</v>
      </c>
      <c r="G660">
        <v>5.2375049999999996</v>
      </c>
      <c r="N660">
        <v>219.659312</v>
      </c>
      <c r="O660">
        <v>8.1804930000000002</v>
      </c>
      <c r="BG660">
        <v>219.659312</v>
      </c>
      <c r="BH660">
        <v>8.1804930000000002</v>
      </c>
    </row>
    <row r="661" spans="1:60" x14ac:dyDescent="0.25">
      <c r="A661">
        <v>660</v>
      </c>
      <c r="B661">
        <v>201.914176</v>
      </c>
      <c r="C661">
        <v>5.5076210000000003</v>
      </c>
      <c r="D661">
        <v>207.563017</v>
      </c>
      <c r="E661">
        <v>8.5413409999999992</v>
      </c>
      <c r="F661">
        <v>215.11403799999999</v>
      </c>
      <c r="G661">
        <v>5.2375049999999996</v>
      </c>
      <c r="N661">
        <v>219.659312</v>
      </c>
      <c r="O661">
        <v>8.1804930000000002</v>
      </c>
      <c r="BG661">
        <v>219.659312</v>
      </c>
      <c r="BH661">
        <v>8.1804930000000002</v>
      </c>
    </row>
    <row r="662" spans="1:60" x14ac:dyDescent="0.25">
      <c r="A662">
        <v>661</v>
      </c>
      <c r="B662">
        <v>201.914176</v>
      </c>
      <c r="C662">
        <v>5.5076210000000003</v>
      </c>
      <c r="D662">
        <v>207.563017</v>
      </c>
      <c r="E662">
        <v>8.5413409999999992</v>
      </c>
      <c r="F662">
        <v>215.11403799999999</v>
      </c>
      <c r="G662">
        <v>5.2375049999999996</v>
      </c>
      <c r="N662">
        <v>219.659312</v>
      </c>
      <c r="O662">
        <v>8.1804930000000002</v>
      </c>
      <c r="BG662">
        <v>219.659312</v>
      </c>
      <c r="BH662">
        <v>8.1804930000000002</v>
      </c>
    </row>
    <row r="663" spans="1:60" x14ac:dyDescent="0.25">
      <c r="A663">
        <v>662</v>
      </c>
      <c r="B663">
        <v>201.914176</v>
      </c>
      <c r="C663">
        <v>5.5076210000000003</v>
      </c>
      <c r="D663">
        <v>207.563017</v>
      </c>
      <c r="E663">
        <v>8.5413409999999992</v>
      </c>
      <c r="F663">
        <v>215.11403799999999</v>
      </c>
      <c r="G663">
        <v>5.2375049999999996</v>
      </c>
      <c r="N663">
        <v>219.659312</v>
      </c>
      <c r="O663">
        <v>8.1804930000000002</v>
      </c>
      <c r="BG663">
        <v>219.660189</v>
      </c>
      <c r="BH663">
        <v>8.0897760000000005</v>
      </c>
    </row>
    <row r="664" spans="1:60" x14ac:dyDescent="0.25">
      <c r="A664">
        <v>663</v>
      </c>
      <c r="B664">
        <v>201.914176</v>
      </c>
      <c r="C664">
        <v>5.5076210000000003</v>
      </c>
      <c r="D664">
        <v>207.563017</v>
      </c>
      <c r="E664">
        <v>8.5413409999999992</v>
      </c>
      <c r="F664">
        <v>215.11403799999999</v>
      </c>
      <c r="G664">
        <v>5.2375049999999996</v>
      </c>
      <c r="N664">
        <v>219.659312</v>
      </c>
      <c r="O664">
        <v>8.1804930000000002</v>
      </c>
    </row>
    <row r="665" spans="1:60" x14ac:dyDescent="0.25">
      <c r="A665">
        <v>664</v>
      </c>
      <c r="B665">
        <v>201.914176</v>
      </c>
      <c r="C665">
        <v>5.5076210000000003</v>
      </c>
      <c r="D665">
        <v>207.563017</v>
      </c>
      <c r="E665">
        <v>8.5413409999999992</v>
      </c>
      <c r="F665">
        <v>215.11403799999999</v>
      </c>
      <c r="G665">
        <v>5.2375049999999996</v>
      </c>
      <c r="N665">
        <v>219.660189</v>
      </c>
      <c r="O665">
        <v>8.0897760000000005</v>
      </c>
    </row>
    <row r="666" spans="1:60" x14ac:dyDescent="0.25">
      <c r="A666">
        <v>665</v>
      </c>
      <c r="B666">
        <v>201.914176</v>
      </c>
      <c r="C666">
        <v>5.5076210000000003</v>
      </c>
      <c r="D666">
        <v>207.563017</v>
      </c>
      <c r="E666">
        <v>8.5413409999999992</v>
      </c>
      <c r="F666">
        <v>215.11403799999999</v>
      </c>
      <c r="G666">
        <v>5.2375049999999996</v>
      </c>
    </row>
    <row r="667" spans="1:60" x14ac:dyDescent="0.25">
      <c r="A667">
        <v>666</v>
      </c>
      <c r="B667">
        <v>201.914176</v>
      </c>
      <c r="C667">
        <v>5.5076210000000003</v>
      </c>
      <c r="D667">
        <v>207.563017</v>
      </c>
      <c r="E667">
        <v>8.5413409999999992</v>
      </c>
      <c r="F667">
        <v>215.11403799999999</v>
      </c>
      <c r="G667">
        <v>5.2375049999999996</v>
      </c>
    </row>
    <row r="668" spans="1:60" x14ac:dyDescent="0.25">
      <c r="A668">
        <v>667</v>
      </c>
      <c r="B668">
        <v>201.914176</v>
      </c>
      <c r="C668">
        <v>5.5076210000000003</v>
      </c>
      <c r="D668">
        <v>207.583369</v>
      </c>
      <c r="E668">
        <v>8.5627169999999992</v>
      </c>
      <c r="F668">
        <v>215.11403799999999</v>
      </c>
      <c r="G668">
        <v>5.2375049999999996</v>
      </c>
    </row>
    <row r="669" spans="1:60" x14ac:dyDescent="0.25">
      <c r="A669">
        <v>668</v>
      </c>
      <c r="B669">
        <v>201.914176</v>
      </c>
      <c r="C669">
        <v>5.5076210000000003</v>
      </c>
      <c r="F669">
        <v>215.11403799999999</v>
      </c>
      <c r="G669">
        <v>5.2375049999999996</v>
      </c>
    </row>
    <row r="670" spans="1:60" x14ac:dyDescent="0.25">
      <c r="A670">
        <v>669</v>
      </c>
      <c r="B670">
        <v>201.914176</v>
      </c>
      <c r="C670">
        <v>5.5076210000000003</v>
      </c>
      <c r="F670">
        <v>215.11403799999999</v>
      </c>
      <c r="G670">
        <v>5.2375049999999996</v>
      </c>
    </row>
    <row r="671" spans="1:60" x14ac:dyDescent="0.25">
      <c r="A671">
        <v>670</v>
      </c>
      <c r="B671">
        <v>201.914176</v>
      </c>
      <c r="C671">
        <v>5.5076210000000003</v>
      </c>
      <c r="F671">
        <v>215.11403799999999</v>
      </c>
      <c r="G671">
        <v>5.2375049999999996</v>
      </c>
    </row>
    <row r="672" spans="1:60" x14ac:dyDescent="0.25">
      <c r="A672">
        <v>671</v>
      </c>
      <c r="B672">
        <v>201.914176</v>
      </c>
      <c r="C672">
        <v>5.5076210000000003</v>
      </c>
      <c r="F672">
        <v>215.11403799999999</v>
      </c>
      <c r="G672">
        <v>5.2375049999999996</v>
      </c>
    </row>
    <row r="673" spans="1:15" x14ac:dyDescent="0.25">
      <c r="A673">
        <v>672</v>
      </c>
      <c r="B673">
        <v>201.914176</v>
      </c>
      <c r="C673">
        <v>5.5076210000000003</v>
      </c>
      <c r="F673">
        <v>215.11403799999999</v>
      </c>
      <c r="G673">
        <v>5.2375049999999996</v>
      </c>
    </row>
    <row r="674" spans="1:15" x14ac:dyDescent="0.25">
      <c r="A674">
        <v>673</v>
      </c>
      <c r="B674">
        <v>201.914176</v>
      </c>
      <c r="C674">
        <v>5.5076210000000003</v>
      </c>
      <c r="F674">
        <v>215.11403799999999</v>
      </c>
      <c r="G674">
        <v>5.2375049999999996</v>
      </c>
    </row>
    <row r="675" spans="1:15" x14ac:dyDescent="0.25">
      <c r="A675">
        <v>674</v>
      </c>
      <c r="B675">
        <v>201.914176</v>
      </c>
      <c r="C675">
        <v>5.5076210000000003</v>
      </c>
      <c r="F675">
        <v>215.11403799999999</v>
      </c>
      <c r="G675">
        <v>5.2375049999999996</v>
      </c>
    </row>
    <row r="676" spans="1:15" x14ac:dyDescent="0.25">
      <c r="A676">
        <v>675</v>
      </c>
      <c r="B676">
        <v>201.914176</v>
      </c>
      <c r="C676">
        <v>5.5076210000000003</v>
      </c>
      <c r="F676">
        <v>215.11403799999999</v>
      </c>
      <c r="G676">
        <v>5.2375049999999996</v>
      </c>
    </row>
    <row r="677" spans="1:15" x14ac:dyDescent="0.25">
      <c r="A677">
        <v>676</v>
      </c>
      <c r="B677">
        <v>201.914176</v>
      </c>
      <c r="C677">
        <v>5.5076210000000003</v>
      </c>
      <c r="F677">
        <v>215.11403799999999</v>
      </c>
      <c r="G677">
        <v>5.2375049999999996</v>
      </c>
    </row>
    <row r="678" spans="1:15" x14ac:dyDescent="0.25">
      <c r="A678">
        <v>677</v>
      </c>
      <c r="B678">
        <v>201.914176</v>
      </c>
      <c r="C678">
        <v>5.5076210000000003</v>
      </c>
      <c r="D678">
        <v>197.39660499999999</v>
      </c>
      <c r="E678">
        <v>8.5230770000000007</v>
      </c>
      <c r="F678">
        <v>215.11403799999999</v>
      </c>
      <c r="G678">
        <v>5.2375049999999996</v>
      </c>
    </row>
    <row r="679" spans="1:15" x14ac:dyDescent="0.25">
      <c r="A679">
        <v>678</v>
      </c>
      <c r="B679">
        <v>201.914176</v>
      </c>
      <c r="C679">
        <v>5.5076210000000003</v>
      </c>
      <c r="D679">
        <v>197.27977200000001</v>
      </c>
      <c r="E679">
        <v>8.5413409999999992</v>
      </c>
      <c r="F679">
        <v>215.11403799999999</v>
      </c>
      <c r="G679">
        <v>5.2375049999999996</v>
      </c>
    </row>
    <row r="680" spans="1:15" x14ac:dyDescent="0.25">
      <c r="A680">
        <v>679</v>
      </c>
      <c r="B680">
        <v>201.914176</v>
      </c>
      <c r="C680">
        <v>5.5076210000000003</v>
      </c>
      <c r="D680">
        <v>197.27977200000001</v>
      </c>
      <c r="E680">
        <v>8.5413409999999992</v>
      </c>
      <c r="F680">
        <v>215.11403799999999</v>
      </c>
      <c r="G680">
        <v>5.2375049999999996</v>
      </c>
    </row>
    <row r="681" spans="1:15" x14ac:dyDescent="0.25">
      <c r="A681">
        <v>680</v>
      </c>
      <c r="B681">
        <v>201.914176</v>
      </c>
      <c r="C681">
        <v>5.5076210000000003</v>
      </c>
      <c r="D681">
        <v>197.27977200000001</v>
      </c>
      <c r="E681">
        <v>8.5413409999999992</v>
      </c>
      <c r="F681">
        <v>215.11403799999999</v>
      </c>
      <c r="G681">
        <v>5.2375049999999996</v>
      </c>
    </row>
    <row r="682" spans="1:15" x14ac:dyDescent="0.25">
      <c r="A682">
        <v>681</v>
      </c>
      <c r="B682">
        <v>201.914176</v>
      </c>
      <c r="C682">
        <v>5.5076210000000003</v>
      </c>
      <c r="D682">
        <v>197.27977200000001</v>
      </c>
      <c r="E682">
        <v>8.5413409999999992</v>
      </c>
      <c r="F682">
        <v>215.11403799999999</v>
      </c>
      <c r="G682">
        <v>5.2375049999999996</v>
      </c>
    </row>
    <row r="683" spans="1:15" x14ac:dyDescent="0.25">
      <c r="A683">
        <v>682</v>
      </c>
      <c r="B683">
        <v>201.914176</v>
      </c>
      <c r="C683">
        <v>5.5076210000000003</v>
      </c>
      <c r="D683">
        <v>197.27977200000001</v>
      </c>
      <c r="E683">
        <v>8.5413409999999992</v>
      </c>
      <c r="F683">
        <v>215.11403799999999</v>
      </c>
      <c r="G683">
        <v>5.2375049999999996</v>
      </c>
    </row>
    <row r="684" spans="1:15" x14ac:dyDescent="0.25">
      <c r="A684">
        <v>683</v>
      </c>
      <c r="B684">
        <v>201.914176</v>
      </c>
      <c r="C684">
        <v>5.5076210000000003</v>
      </c>
      <c r="D684">
        <v>197.27977200000001</v>
      </c>
      <c r="E684">
        <v>8.5413409999999992</v>
      </c>
      <c r="F684">
        <v>215.11403799999999</v>
      </c>
      <c r="G684">
        <v>5.2375049999999996</v>
      </c>
      <c r="N684">
        <v>208.50291300000001</v>
      </c>
      <c r="O684">
        <v>7.4201750000000004</v>
      </c>
    </row>
    <row r="685" spans="1:15" x14ac:dyDescent="0.25">
      <c r="A685">
        <v>684</v>
      </c>
      <c r="B685">
        <v>201.914176</v>
      </c>
      <c r="C685">
        <v>5.5076210000000003</v>
      </c>
      <c r="D685">
        <v>197.27977200000001</v>
      </c>
      <c r="E685">
        <v>8.5413409999999992</v>
      </c>
      <c r="F685">
        <v>215.11403799999999</v>
      </c>
      <c r="G685">
        <v>5.2375049999999996</v>
      </c>
      <c r="N685">
        <v>208.50291300000001</v>
      </c>
      <c r="O685">
        <v>7.4201750000000004</v>
      </c>
    </row>
    <row r="686" spans="1:15" x14ac:dyDescent="0.25">
      <c r="A686">
        <v>685</v>
      </c>
      <c r="B686">
        <v>201.914176</v>
      </c>
      <c r="C686">
        <v>5.5076210000000003</v>
      </c>
      <c r="D686">
        <v>197.27977200000001</v>
      </c>
      <c r="E686">
        <v>8.5413409999999992</v>
      </c>
      <c r="F686">
        <v>215.11403799999999</v>
      </c>
      <c r="G686">
        <v>5.2375049999999996</v>
      </c>
      <c r="N686">
        <v>208.50291300000001</v>
      </c>
      <c r="O686">
        <v>7.4201750000000004</v>
      </c>
    </row>
    <row r="687" spans="1:15" x14ac:dyDescent="0.25">
      <c r="A687">
        <v>686</v>
      </c>
      <c r="B687">
        <v>201.914176</v>
      </c>
      <c r="C687">
        <v>5.5076210000000003</v>
      </c>
      <c r="D687">
        <v>197.27977200000001</v>
      </c>
      <c r="E687">
        <v>8.5413409999999992</v>
      </c>
      <c r="F687">
        <v>215.11403799999999</v>
      </c>
      <c r="G687">
        <v>5.2375049999999996</v>
      </c>
      <c r="N687">
        <v>208.50291300000001</v>
      </c>
      <c r="O687">
        <v>7.4201750000000004</v>
      </c>
    </row>
    <row r="688" spans="1:15" x14ac:dyDescent="0.25">
      <c r="A688">
        <v>687</v>
      </c>
      <c r="B688">
        <v>201.914176</v>
      </c>
      <c r="C688">
        <v>5.5076210000000003</v>
      </c>
      <c r="D688">
        <v>197.27977200000001</v>
      </c>
      <c r="E688">
        <v>8.5413409999999992</v>
      </c>
      <c r="F688">
        <v>215.11403799999999</v>
      </c>
      <c r="G688">
        <v>5.2375049999999996</v>
      </c>
      <c r="N688">
        <v>208.50291300000001</v>
      </c>
      <c r="O688">
        <v>7.4201750000000004</v>
      </c>
    </row>
    <row r="689" spans="1:15" x14ac:dyDescent="0.25">
      <c r="A689">
        <v>688</v>
      </c>
      <c r="D689">
        <v>197.27977200000001</v>
      </c>
      <c r="E689">
        <v>8.5413409999999992</v>
      </c>
      <c r="F689">
        <v>215.11403799999999</v>
      </c>
      <c r="G689">
        <v>5.2375049999999996</v>
      </c>
      <c r="N689">
        <v>208.50291300000001</v>
      </c>
      <c r="O689">
        <v>7.4201750000000004</v>
      </c>
    </row>
    <row r="690" spans="1:15" x14ac:dyDescent="0.25">
      <c r="A690">
        <v>689</v>
      </c>
      <c r="D690">
        <v>197.27977200000001</v>
      </c>
      <c r="E690">
        <v>8.5413409999999992</v>
      </c>
      <c r="F690">
        <v>215.11403799999999</v>
      </c>
      <c r="G690">
        <v>5.2375049999999996</v>
      </c>
      <c r="N690">
        <v>208.50291300000001</v>
      </c>
      <c r="O690">
        <v>7.4201750000000004</v>
      </c>
    </row>
    <row r="691" spans="1:15" x14ac:dyDescent="0.25">
      <c r="A691">
        <v>690</v>
      </c>
      <c r="D691">
        <v>197.27977200000001</v>
      </c>
      <c r="E691">
        <v>8.5413409999999992</v>
      </c>
      <c r="N691">
        <v>208.50291300000001</v>
      </c>
      <c r="O691">
        <v>7.4201750000000004</v>
      </c>
    </row>
    <row r="692" spans="1:15" x14ac:dyDescent="0.25">
      <c r="A692">
        <v>691</v>
      </c>
      <c r="D692">
        <v>197.27977200000001</v>
      </c>
      <c r="E692">
        <v>8.5413409999999992</v>
      </c>
      <c r="N692">
        <v>208.50291300000001</v>
      </c>
      <c r="O692">
        <v>7.4201750000000004</v>
      </c>
    </row>
    <row r="693" spans="1:15" x14ac:dyDescent="0.25">
      <c r="A693">
        <v>692</v>
      </c>
      <c r="D693">
        <v>197.27977200000001</v>
      </c>
      <c r="E693">
        <v>8.5413409999999992</v>
      </c>
      <c r="N693">
        <v>208.50291300000001</v>
      </c>
      <c r="O693">
        <v>7.4201750000000004</v>
      </c>
    </row>
    <row r="694" spans="1:15" x14ac:dyDescent="0.25">
      <c r="A694">
        <v>693</v>
      </c>
      <c r="D694">
        <v>197.27977200000001</v>
      </c>
      <c r="E694">
        <v>8.5413409999999992</v>
      </c>
      <c r="N694">
        <v>208.50291300000001</v>
      </c>
      <c r="O694">
        <v>7.4201750000000004</v>
      </c>
    </row>
    <row r="695" spans="1:15" x14ac:dyDescent="0.25">
      <c r="A695">
        <v>694</v>
      </c>
      <c r="D695">
        <v>197.27977200000001</v>
      </c>
      <c r="E695">
        <v>8.5413409999999992</v>
      </c>
      <c r="N695">
        <v>208.50291300000001</v>
      </c>
      <c r="O695">
        <v>7.4201750000000004</v>
      </c>
    </row>
    <row r="696" spans="1:15" x14ac:dyDescent="0.25">
      <c r="A696">
        <v>695</v>
      </c>
      <c r="D696">
        <v>197.27977200000001</v>
      </c>
      <c r="E696">
        <v>8.5413409999999992</v>
      </c>
      <c r="N696">
        <v>208.50291300000001</v>
      </c>
      <c r="O696">
        <v>7.4201750000000004</v>
      </c>
    </row>
    <row r="697" spans="1:15" x14ac:dyDescent="0.25">
      <c r="A697">
        <v>696</v>
      </c>
      <c r="D697">
        <v>197.27977200000001</v>
      </c>
      <c r="E697">
        <v>8.5413409999999992</v>
      </c>
      <c r="N697">
        <v>208.50291300000001</v>
      </c>
      <c r="O697">
        <v>7.4201750000000004</v>
      </c>
    </row>
    <row r="698" spans="1:15" x14ac:dyDescent="0.25">
      <c r="A698">
        <v>697</v>
      </c>
      <c r="D698">
        <v>197.27977200000001</v>
      </c>
      <c r="E698">
        <v>8.5413409999999992</v>
      </c>
      <c r="N698">
        <v>208.50291300000001</v>
      </c>
      <c r="O698">
        <v>7.4201750000000004</v>
      </c>
    </row>
    <row r="699" spans="1:15" x14ac:dyDescent="0.25">
      <c r="A699">
        <v>698</v>
      </c>
      <c r="D699">
        <v>197.27977200000001</v>
      </c>
      <c r="E699">
        <v>8.5413409999999992</v>
      </c>
      <c r="N699">
        <v>208.50291300000001</v>
      </c>
      <c r="O699">
        <v>7.4201750000000004</v>
      </c>
    </row>
    <row r="700" spans="1:15" x14ac:dyDescent="0.25">
      <c r="A700">
        <v>699</v>
      </c>
      <c r="D700">
        <v>197.27977200000001</v>
      </c>
      <c r="E700">
        <v>8.5413409999999992</v>
      </c>
      <c r="N700">
        <v>208.50291300000001</v>
      </c>
      <c r="O700">
        <v>7.4201750000000004</v>
      </c>
    </row>
    <row r="701" spans="1:15" x14ac:dyDescent="0.25">
      <c r="A701">
        <v>700</v>
      </c>
      <c r="D701">
        <v>197.27977200000001</v>
      </c>
      <c r="E701">
        <v>8.5413409999999992</v>
      </c>
      <c r="N701">
        <v>208.50291300000001</v>
      </c>
      <c r="O701">
        <v>7.4201750000000004</v>
      </c>
    </row>
    <row r="702" spans="1:15" x14ac:dyDescent="0.25">
      <c r="A702">
        <v>701</v>
      </c>
      <c r="B702">
        <v>190.11509599999999</v>
      </c>
      <c r="C702">
        <v>5.8811229999999997</v>
      </c>
      <c r="D702">
        <v>197.27977200000001</v>
      </c>
      <c r="E702">
        <v>8.5413409999999992</v>
      </c>
      <c r="N702">
        <v>208.50291300000001</v>
      </c>
      <c r="O702">
        <v>7.4201750000000004</v>
      </c>
    </row>
    <row r="703" spans="1:15" x14ac:dyDescent="0.25">
      <c r="A703">
        <v>702</v>
      </c>
      <c r="B703">
        <v>190.11122</v>
      </c>
      <c r="C703">
        <v>5.8259210000000001</v>
      </c>
      <c r="D703">
        <v>197.27977200000001</v>
      </c>
      <c r="E703">
        <v>8.5413409999999992</v>
      </c>
      <c r="N703">
        <v>208.50291300000001</v>
      </c>
      <c r="O703">
        <v>7.4201750000000004</v>
      </c>
    </row>
    <row r="704" spans="1:15" x14ac:dyDescent="0.25">
      <c r="A704">
        <v>703</v>
      </c>
      <c r="B704">
        <v>190.11122</v>
      </c>
      <c r="C704">
        <v>5.8259210000000001</v>
      </c>
      <c r="D704">
        <v>197.27977200000001</v>
      </c>
      <c r="E704">
        <v>8.5413409999999992</v>
      </c>
      <c r="N704">
        <v>208.50291300000001</v>
      </c>
      <c r="O704">
        <v>7.4201750000000004</v>
      </c>
    </row>
    <row r="705" spans="1:15" x14ac:dyDescent="0.25">
      <c r="A705">
        <v>704</v>
      </c>
      <c r="B705">
        <v>190.11122</v>
      </c>
      <c r="C705">
        <v>5.8259210000000001</v>
      </c>
      <c r="D705">
        <v>197.27977200000001</v>
      </c>
      <c r="E705">
        <v>8.5413409999999992</v>
      </c>
      <c r="N705">
        <v>208.50291300000001</v>
      </c>
      <c r="O705">
        <v>7.4201750000000004</v>
      </c>
    </row>
    <row r="706" spans="1:15" x14ac:dyDescent="0.25">
      <c r="A706">
        <v>705</v>
      </c>
      <c r="B706">
        <v>190.11122</v>
      </c>
      <c r="C706">
        <v>5.8259210000000001</v>
      </c>
      <c r="D706">
        <v>197.27977200000001</v>
      </c>
      <c r="E706">
        <v>8.5413409999999992</v>
      </c>
      <c r="N706">
        <v>208.50291300000001</v>
      </c>
      <c r="O706">
        <v>7.4201750000000004</v>
      </c>
    </row>
    <row r="707" spans="1:15" x14ac:dyDescent="0.25">
      <c r="A707">
        <v>706</v>
      </c>
      <c r="B707">
        <v>190.11122</v>
      </c>
      <c r="C707">
        <v>5.8259210000000001</v>
      </c>
      <c r="D707">
        <v>197.27977200000001</v>
      </c>
      <c r="E707">
        <v>8.5413409999999992</v>
      </c>
      <c r="N707">
        <v>208.50291300000001</v>
      </c>
      <c r="O707">
        <v>7.4201750000000004</v>
      </c>
    </row>
    <row r="708" spans="1:15" x14ac:dyDescent="0.25">
      <c r="A708">
        <v>707</v>
      </c>
      <c r="B708">
        <v>190.11122</v>
      </c>
      <c r="C708">
        <v>5.8259210000000001</v>
      </c>
      <c r="D708">
        <v>197.39660499999999</v>
      </c>
      <c r="E708">
        <v>8.5230770000000007</v>
      </c>
      <c r="F708">
        <v>202.569705</v>
      </c>
      <c r="G708">
        <v>3.8510239999999998</v>
      </c>
      <c r="N708">
        <v>208.50291300000001</v>
      </c>
      <c r="O708">
        <v>7.4201750000000004</v>
      </c>
    </row>
    <row r="709" spans="1:15" x14ac:dyDescent="0.25">
      <c r="A709">
        <v>708</v>
      </c>
      <c r="B709">
        <v>190.11122</v>
      </c>
      <c r="C709">
        <v>5.8259210000000001</v>
      </c>
      <c r="F709">
        <v>202.569705</v>
      </c>
      <c r="G709">
        <v>3.8510239999999998</v>
      </c>
      <c r="N709">
        <v>208.50291300000001</v>
      </c>
      <c r="O709">
        <v>7.4201750000000004</v>
      </c>
    </row>
    <row r="710" spans="1:15" x14ac:dyDescent="0.25">
      <c r="A710">
        <v>709</v>
      </c>
      <c r="B710">
        <v>190.11122</v>
      </c>
      <c r="C710">
        <v>5.8259210000000001</v>
      </c>
      <c r="F710">
        <v>202.569705</v>
      </c>
      <c r="G710">
        <v>3.8510239999999998</v>
      </c>
      <c r="N710">
        <v>208.50291300000001</v>
      </c>
      <c r="O710">
        <v>7.4201750000000004</v>
      </c>
    </row>
    <row r="711" spans="1:15" x14ac:dyDescent="0.25">
      <c r="A711">
        <v>710</v>
      </c>
      <c r="B711">
        <v>190.11122</v>
      </c>
      <c r="C711">
        <v>5.8259210000000001</v>
      </c>
      <c r="F711">
        <v>202.569705</v>
      </c>
      <c r="G711">
        <v>3.8510239999999998</v>
      </c>
      <c r="N711">
        <v>208.50291300000001</v>
      </c>
      <c r="O711">
        <v>7.4201750000000004</v>
      </c>
    </row>
    <row r="712" spans="1:15" x14ac:dyDescent="0.25">
      <c r="A712">
        <v>711</v>
      </c>
      <c r="B712">
        <v>190.11122</v>
      </c>
      <c r="C712">
        <v>5.8259210000000001</v>
      </c>
      <c r="F712">
        <v>202.569705</v>
      </c>
      <c r="G712">
        <v>3.8510239999999998</v>
      </c>
      <c r="N712">
        <v>208.50291300000001</v>
      </c>
      <c r="O712">
        <v>7.4201750000000004</v>
      </c>
    </row>
    <row r="713" spans="1:15" x14ac:dyDescent="0.25">
      <c r="A713">
        <v>712</v>
      </c>
      <c r="B713">
        <v>190.11122</v>
      </c>
      <c r="C713">
        <v>5.8259210000000001</v>
      </c>
      <c r="F713">
        <v>202.569705</v>
      </c>
      <c r="G713">
        <v>3.8510239999999998</v>
      </c>
      <c r="N713">
        <v>208.50291300000001</v>
      </c>
      <c r="O713">
        <v>7.4201750000000004</v>
      </c>
    </row>
    <row r="714" spans="1:15" x14ac:dyDescent="0.25">
      <c r="A714">
        <v>713</v>
      </c>
      <c r="B714">
        <v>190.11122</v>
      </c>
      <c r="C714">
        <v>5.8259210000000001</v>
      </c>
      <c r="F714">
        <v>202.569705</v>
      </c>
      <c r="G714">
        <v>3.8510239999999998</v>
      </c>
      <c r="N714">
        <v>208.50291300000001</v>
      </c>
      <c r="O714">
        <v>7.4201750000000004</v>
      </c>
    </row>
    <row r="715" spans="1:15" x14ac:dyDescent="0.25">
      <c r="A715">
        <v>714</v>
      </c>
      <c r="B715">
        <v>190.11122</v>
      </c>
      <c r="C715">
        <v>5.8259210000000001</v>
      </c>
      <c r="F715">
        <v>202.569705</v>
      </c>
      <c r="G715">
        <v>3.8510239999999998</v>
      </c>
      <c r="N715">
        <v>208.50291300000001</v>
      </c>
      <c r="O715">
        <v>7.4201750000000004</v>
      </c>
    </row>
    <row r="716" spans="1:15" x14ac:dyDescent="0.25">
      <c r="A716">
        <v>715</v>
      </c>
      <c r="B716">
        <v>190.11122</v>
      </c>
      <c r="C716">
        <v>5.8259210000000001</v>
      </c>
      <c r="F716">
        <v>202.569705</v>
      </c>
      <c r="G716">
        <v>3.8510239999999998</v>
      </c>
      <c r="N716">
        <v>208.50291300000001</v>
      </c>
      <c r="O716">
        <v>7.4201750000000004</v>
      </c>
    </row>
    <row r="717" spans="1:15" x14ac:dyDescent="0.25">
      <c r="A717">
        <v>716</v>
      </c>
      <c r="B717">
        <v>190.11122</v>
      </c>
      <c r="C717">
        <v>5.8259210000000001</v>
      </c>
      <c r="F717">
        <v>202.569705</v>
      </c>
      <c r="G717">
        <v>3.8510239999999998</v>
      </c>
      <c r="N717">
        <v>208.50291300000001</v>
      </c>
      <c r="O717">
        <v>7.4201750000000004</v>
      </c>
    </row>
    <row r="718" spans="1:15" x14ac:dyDescent="0.25">
      <c r="A718">
        <v>717</v>
      </c>
      <c r="B718">
        <v>190.11122</v>
      </c>
      <c r="C718">
        <v>5.8259210000000001</v>
      </c>
      <c r="F718">
        <v>202.569705</v>
      </c>
      <c r="G718">
        <v>3.8510239999999998</v>
      </c>
      <c r="N718">
        <v>208.50291300000001</v>
      </c>
      <c r="O718">
        <v>7.4201750000000004</v>
      </c>
    </row>
    <row r="719" spans="1:15" x14ac:dyDescent="0.25">
      <c r="A719">
        <v>718</v>
      </c>
      <c r="B719">
        <v>190.11122</v>
      </c>
      <c r="C719">
        <v>5.8259210000000001</v>
      </c>
      <c r="F719">
        <v>202.569705</v>
      </c>
      <c r="G719">
        <v>3.8510239999999998</v>
      </c>
    </row>
    <row r="720" spans="1:15" x14ac:dyDescent="0.25">
      <c r="A720">
        <v>719</v>
      </c>
      <c r="B720">
        <v>190.11122</v>
      </c>
      <c r="C720">
        <v>5.8259210000000001</v>
      </c>
      <c r="F720">
        <v>202.569705</v>
      </c>
      <c r="G720">
        <v>3.8510239999999998</v>
      </c>
    </row>
    <row r="721" spans="1:15" x14ac:dyDescent="0.25">
      <c r="A721">
        <v>720</v>
      </c>
      <c r="B721">
        <v>190.11122</v>
      </c>
      <c r="C721">
        <v>5.8259210000000001</v>
      </c>
      <c r="F721">
        <v>202.569705</v>
      </c>
      <c r="G721">
        <v>3.8510239999999998</v>
      </c>
    </row>
    <row r="722" spans="1:15" x14ac:dyDescent="0.25">
      <c r="A722">
        <v>721</v>
      </c>
      <c r="B722">
        <v>190.11122</v>
      </c>
      <c r="C722">
        <v>5.8259210000000001</v>
      </c>
      <c r="D722">
        <v>184.19861900000001</v>
      </c>
      <c r="E722">
        <v>8.9467289999999995</v>
      </c>
      <c r="F722">
        <v>202.569705</v>
      </c>
      <c r="G722">
        <v>3.8510239999999998</v>
      </c>
    </row>
    <row r="723" spans="1:15" x14ac:dyDescent="0.25">
      <c r="A723">
        <v>722</v>
      </c>
      <c r="B723">
        <v>190.11122</v>
      </c>
      <c r="C723">
        <v>5.8259210000000001</v>
      </c>
      <c r="D723">
        <v>184.19861900000001</v>
      </c>
      <c r="E723">
        <v>8.9467289999999995</v>
      </c>
      <c r="F723">
        <v>202.569705</v>
      </c>
      <c r="G723">
        <v>3.8510239999999998</v>
      </c>
    </row>
    <row r="724" spans="1:15" x14ac:dyDescent="0.25">
      <c r="A724">
        <v>723</v>
      </c>
      <c r="B724">
        <v>190.11122</v>
      </c>
      <c r="C724">
        <v>5.8259210000000001</v>
      </c>
      <c r="D724">
        <v>184.19861900000001</v>
      </c>
      <c r="E724">
        <v>8.9467289999999995</v>
      </c>
      <c r="F724">
        <v>202.569705</v>
      </c>
      <c r="G724">
        <v>3.8510239999999998</v>
      </c>
    </row>
    <row r="725" spans="1:15" x14ac:dyDescent="0.25">
      <c r="A725">
        <v>724</v>
      </c>
      <c r="B725">
        <v>190.11122</v>
      </c>
      <c r="C725">
        <v>5.8259210000000001</v>
      </c>
      <c r="D725">
        <v>184.19861900000001</v>
      </c>
      <c r="E725">
        <v>8.9467289999999995</v>
      </c>
      <c r="F725">
        <v>202.569705</v>
      </c>
      <c r="G725">
        <v>3.8510239999999998</v>
      </c>
    </row>
    <row r="726" spans="1:15" x14ac:dyDescent="0.25">
      <c r="A726">
        <v>725</v>
      </c>
      <c r="B726">
        <v>190.11122</v>
      </c>
      <c r="C726">
        <v>5.8259210000000001</v>
      </c>
      <c r="D726">
        <v>184.19861900000001</v>
      </c>
      <c r="E726">
        <v>8.9467289999999995</v>
      </c>
      <c r="F726">
        <v>202.569705</v>
      </c>
      <c r="G726">
        <v>3.8510239999999998</v>
      </c>
    </row>
    <row r="727" spans="1:15" x14ac:dyDescent="0.25">
      <c r="A727">
        <v>726</v>
      </c>
      <c r="B727">
        <v>190.11122</v>
      </c>
      <c r="C727">
        <v>5.8259210000000001</v>
      </c>
      <c r="D727">
        <v>184.19861900000001</v>
      </c>
      <c r="E727">
        <v>8.9467289999999995</v>
      </c>
      <c r="F727">
        <v>202.569705</v>
      </c>
      <c r="G727">
        <v>3.8510239999999998</v>
      </c>
    </row>
    <row r="728" spans="1:15" x14ac:dyDescent="0.25">
      <c r="A728">
        <v>727</v>
      </c>
      <c r="B728">
        <v>190.11122</v>
      </c>
      <c r="C728">
        <v>5.8259210000000001</v>
      </c>
      <c r="D728">
        <v>184.19861900000001</v>
      </c>
      <c r="E728">
        <v>8.9467289999999995</v>
      </c>
      <c r="F728">
        <v>202.569705</v>
      </c>
      <c r="G728">
        <v>3.8510239999999998</v>
      </c>
    </row>
    <row r="729" spans="1:15" x14ac:dyDescent="0.25">
      <c r="A729">
        <v>728</v>
      </c>
      <c r="B729">
        <v>190.11509599999999</v>
      </c>
      <c r="C729">
        <v>5.8811229999999997</v>
      </c>
      <c r="D729">
        <v>184.19861900000001</v>
      </c>
      <c r="E729">
        <v>8.9467289999999995</v>
      </c>
      <c r="F729">
        <v>202.569705</v>
      </c>
      <c r="G729">
        <v>3.8510239999999998</v>
      </c>
    </row>
    <row r="730" spans="1:15" x14ac:dyDescent="0.25">
      <c r="A730">
        <v>729</v>
      </c>
      <c r="D730">
        <v>184.19861900000001</v>
      </c>
      <c r="E730">
        <v>8.9467289999999995</v>
      </c>
      <c r="F730">
        <v>202.569705</v>
      </c>
      <c r="G730">
        <v>3.8510239999999998</v>
      </c>
    </row>
    <row r="731" spans="1:15" x14ac:dyDescent="0.25">
      <c r="A731">
        <v>730</v>
      </c>
      <c r="D731">
        <v>184.19861900000001</v>
      </c>
      <c r="E731">
        <v>8.9467289999999995</v>
      </c>
      <c r="F731">
        <v>202.569705</v>
      </c>
      <c r="G731">
        <v>3.8510239999999998</v>
      </c>
    </row>
    <row r="732" spans="1:15" x14ac:dyDescent="0.25">
      <c r="A732">
        <v>731</v>
      </c>
      <c r="D732">
        <v>184.19861900000001</v>
      </c>
      <c r="E732">
        <v>8.9467289999999995</v>
      </c>
      <c r="F732">
        <v>202.569705</v>
      </c>
      <c r="G732">
        <v>3.8510239999999998</v>
      </c>
    </row>
    <row r="733" spans="1:15" x14ac:dyDescent="0.25">
      <c r="A733">
        <v>732</v>
      </c>
      <c r="D733">
        <v>184.19861900000001</v>
      </c>
      <c r="E733">
        <v>8.9467289999999995</v>
      </c>
      <c r="F733">
        <v>202.569705</v>
      </c>
      <c r="G733">
        <v>3.8510239999999998</v>
      </c>
    </row>
    <row r="734" spans="1:15" x14ac:dyDescent="0.25">
      <c r="A734">
        <v>733</v>
      </c>
      <c r="D734">
        <v>184.19861900000001</v>
      </c>
      <c r="E734">
        <v>8.9467289999999995</v>
      </c>
      <c r="F734">
        <v>202.569705</v>
      </c>
      <c r="G734">
        <v>3.8510239999999998</v>
      </c>
    </row>
    <row r="735" spans="1:15" x14ac:dyDescent="0.25">
      <c r="A735">
        <v>734</v>
      </c>
      <c r="D735">
        <v>184.19861900000001</v>
      </c>
      <c r="E735">
        <v>8.9467289999999995</v>
      </c>
      <c r="F735">
        <v>202.569705</v>
      </c>
      <c r="G735">
        <v>3.8510239999999998</v>
      </c>
    </row>
    <row r="736" spans="1:15" x14ac:dyDescent="0.25">
      <c r="A736">
        <v>735</v>
      </c>
      <c r="D736">
        <v>184.19861900000001</v>
      </c>
      <c r="E736">
        <v>8.9467289999999995</v>
      </c>
      <c r="F736">
        <v>202.569705</v>
      </c>
      <c r="G736">
        <v>3.8510239999999998</v>
      </c>
      <c r="N736">
        <v>193.04856699999999</v>
      </c>
      <c r="O736">
        <v>7.9851970000000003</v>
      </c>
    </row>
    <row r="737" spans="1:15" x14ac:dyDescent="0.25">
      <c r="A737">
        <v>736</v>
      </c>
      <c r="D737">
        <v>184.19861900000001</v>
      </c>
      <c r="E737">
        <v>8.9467289999999995</v>
      </c>
      <c r="F737">
        <v>202.569705</v>
      </c>
      <c r="G737">
        <v>3.8510239999999998</v>
      </c>
      <c r="N737">
        <v>193.091826</v>
      </c>
      <c r="O737">
        <v>7.9505039999999996</v>
      </c>
    </row>
    <row r="738" spans="1:15" x14ac:dyDescent="0.25">
      <c r="A738">
        <v>737</v>
      </c>
      <c r="D738">
        <v>184.19861900000001</v>
      </c>
      <c r="E738">
        <v>8.9467289999999995</v>
      </c>
      <c r="N738">
        <v>193.091826</v>
      </c>
      <c r="O738">
        <v>7.9505039999999996</v>
      </c>
    </row>
    <row r="739" spans="1:15" x14ac:dyDescent="0.25">
      <c r="A739">
        <v>738</v>
      </c>
      <c r="B739">
        <v>177.804562</v>
      </c>
      <c r="C739">
        <v>5.0744809999999996</v>
      </c>
      <c r="D739">
        <v>184.19861900000001</v>
      </c>
      <c r="E739">
        <v>8.9467289999999995</v>
      </c>
      <c r="N739">
        <v>193.091826</v>
      </c>
      <c r="O739">
        <v>7.9505039999999996</v>
      </c>
    </row>
    <row r="740" spans="1:15" x14ac:dyDescent="0.25">
      <c r="A740">
        <v>739</v>
      </c>
      <c r="B740">
        <v>177.603297</v>
      </c>
      <c r="C740">
        <v>5.0359619999999996</v>
      </c>
      <c r="D740">
        <v>184.19861900000001</v>
      </c>
      <c r="E740">
        <v>8.9467289999999995</v>
      </c>
      <c r="N740">
        <v>193.091826</v>
      </c>
      <c r="O740">
        <v>7.9505039999999996</v>
      </c>
    </row>
    <row r="741" spans="1:15" x14ac:dyDescent="0.25">
      <c r="A741">
        <v>740</v>
      </c>
      <c r="B741">
        <v>177.603297</v>
      </c>
      <c r="C741">
        <v>5.0359619999999996</v>
      </c>
      <c r="D741">
        <v>184.19861900000001</v>
      </c>
      <c r="E741">
        <v>8.9467289999999995</v>
      </c>
      <c r="N741">
        <v>193.091826</v>
      </c>
      <c r="O741">
        <v>7.9505039999999996</v>
      </c>
    </row>
    <row r="742" spans="1:15" x14ac:dyDescent="0.25">
      <c r="A742">
        <v>741</v>
      </c>
      <c r="B742">
        <v>177.603297</v>
      </c>
      <c r="C742">
        <v>5.0359619999999996</v>
      </c>
      <c r="D742">
        <v>184.19861900000001</v>
      </c>
      <c r="E742">
        <v>8.9467289999999995</v>
      </c>
      <c r="N742">
        <v>193.091826</v>
      </c>
      <c r="O742">
        <v>7.9505039999999996</v>
      </c>
    </row>
    <row r="743" spans="1:15" x14ac:dyDescent="0.25">
      <c r="A743">
        <v>742</v>
      </c>
      <c r="B743">
        <v>177.603297</v>
      </c>
      <c r="C743">
        <v>5.0359619999999996</v>
      </c>
      <c r="D743">
        <v>184.19861900000001</v>
      </c>
      <c r="E743">
        <v>8.9467289999999995</v>
      </c>
      <c r="N743">
        <v>193.091826</v>
      </c>
      <c r="O743">
        <v>7.9505039999999996</v>
      </c>
    </row>
    <row r="744" spans="1:15" x14ac:dyDescent="0.25">
      <c r="A744">
        <v>743</v>
      </c>
      <c r="B744">
        <v>177.603297</v>
      </c>
      <c r="C744">
        <v>5.0359619999999996</v>
      </c>
      <c r="D744">
        <v>184.19861900000001</v>
      </c>
      <c r="E744">
        <v>8.9467289999999995</v>
      </c>
      <c r="N744">
        <v>193.091826</v>
      </c>
      <c r="O744">
        <v>7.9505039999999996</v>
      </c>
    </row>
    <row r="745" spans="1:15" x14ac:dyDescent="0.25">
      <c r="A745">
        <v>744</v>
      </c>
      <c r="B745">
        <v>177.603297</v>
      </c>
      <c r="C745">
        <v>5.0359619999999996</v>
      </c>
      <c r="D745">
        <v>184.19861900000001</v>
      </c>
      <c r="E745">
        <v>8.9467289999999995</v>
      </c>
      <c r="N745">
        <v>193.091826</v>
      </c>
      <c r="O745">
        <v>7.9505039999999996</v>
      </c>
    </row>
    <row r="746" spans="1:15" x14ac:dyDescent="0.25">
      <c r="A746">
        <v>745</v>
      </c>
      <c r="B746">
        <v>177.603297</v>
      </c>
      <c r="C746">
        <v>5.0359619999999996</v>
      </c>
      <c r="D746">
        <v>184.19861900000001</v>
      </c>
      <c r="E746">
        <v>8.9467289999999995</v>
      </c>
      <c r="N746">
        <v>193.04856699999999</v>
      </c>
      <c r="O746">
        <v>7.9851970000000003</v>
      </c>
    </row>
    <row r="747" spans="1:15" x14ac:dyDescent="0.25">
      <c r="A747">
        <v>746</v>
      </c>
      <c r="B747">
        <v>177.603297</v>
      </c>
      <c r="C747">
        <v>5.0359619999999996</v>
      </c>
      <c r="D747">
        <v>184.19861900000001</v>
      </c>
      <c r="E747">
        <v>8.9467289999999995</v>
      </c>
    </row>
    <row r="748" spans="1:15" x14ac:dyDescent="0.25">
      <c r="A748">
        <v>747</v>
      </c>
      <c r="B748">
        <v>177.603297</v>
      </c>
      <c r="C748">
        <v>5.0359619999999996</v>
      </c>
      <c r="D748">
        <v>184.19861900000001</v>
      </c>
      <c r="E748">
        <v>8.9467289999999995</v>
      </c>
      <c r="L748">
        <v>192.19503700000001</v>
      </c>
      <c r="M748">
        <v>4.9137750000000002</v>
      </c>
    </row>
    <row r="749" spans="1:15" x14ac:dyDescent="0.25">
      <c r="A749">
        <v>748</v>
      </c>
      <c r="B749">
        <v>177.603297</v>
      </c>
      <c r="C749">
        <v>5.0359619999999996</v>
      </c>
      <c r="D749">
        <v>184.19861900000001</v>
      </c>
      <c r="E749">
        <v>8.9467289999999995</v>
      </c>
      <c r="L749">
        <v>192.38538599999998</v>
      </c>
      <c r="M749">
        <v>4.6903170000000003</v>
      </c>
    </row>
    <row r="750" spans="1:15" x14ac:dyDescent="0.25">
      <c r="A750">
        <v>749</v>
      </c>
      <c r="B750">
        <v>177.603297</v>
      </c>
      <c r="C750">
        <v>5.0359619999999996</v>
      </c>
      <c r="L750">
        <v>192.38538599999998</v>
      </c>
      <c r="M750">
        <v>4.6903170000000003</v>
      </c>
    </row>
    <row r="751" spans="1:15" x14ac:dyDescent="0.25">
      <c r="A751">
        <v>750</v>
      </c>
      <c r="B751">
        <v>177.603297</v>
      </c>
      <c r="C751">
        <v>5.0359619999999996</v>
      </c>
      <c r="L751">
        <v>192.38538599999998</v>
      </c>
      <c r="M751">
        <v>4.6903170000000003</v>
      </c>
    </row>
    <row r="752" spans="1:15" x14ac:dyDescent="0.25">
      <c r="A752">
        <v>751</v>
      </c>
      <c r="B752">
        <v>177.603297</v>
      </c>
      <c r="C752">
        <v>5.0359619999999996</v>
      </c>
      <c r="L752">
        <v>192.38538599999998</v>
      </c>
      <c r="M752">
        <v>4.6903170000000003</v>
      </c>
    </row>
    <row r="753" spans="1:13" x14ac:dyDescent="0.25">
      <c r="A753">
        <v>752</v>
      </c>
      <c r="B753">
        <v>177.603297</v>
      </c>
      <c r="C753">
        <v>5.0359619999999996</v>
      </c>
      <c r="L753">
        <v>192.38538599999998</v>
      </c>
      <c r="M753">
        <v>4.6903170000000003</v>
      </c>
    </row>
    <row r="754" spans="1:13" x14ac:dyDescent="0.25">
      <c r="A754">
        <v>753</v>
      </c>
      <c r="B754">
        <v>177.603297</v>
      </c>
      <c r="C754">
        <v>5.0359619999999996</v>
      </c>
      <c r="L754">
        <v>192.38538599999998</v>
      </c>
      <c r="M754">
        <v>4.6903170000000003</v>
      </c>
    </row>
    <row r="755" spans="1:13" x14ac:dyDescent="0.25">
      <c r="A755">
        <v>754</v>
      </c>
      <c r="B755">
        <v>177.603297</v>
      </c>
      <c r="C755">
        <v>5.0359619999999996</v>
      </c>
      <c r="L755">
        <v>192.38538599999998</v>
      </c>
      <c r="M755">
        <v>4.6903170000000003</v>
      </c>
    </row>
    <row r="756" spans="1:13" x14ac:dyDescent="0.25">
      <c r="A756">
        <v>755</v>
      </c>
      <c r="B756">
        <v>177.603297</v>
      </c>
      <c r="C756">
        <v>5.0359619999999996</v>
      </c>
      <c r="L756">
        <v>192.38538599999998</v>
      </c>
      <c r="M756">
        <v>4.6903170000000003</v>
      </c>
    </row>
    <row r="757" spans="1:13" x14ac:dyDescent="0.25">
      <c r="A757">
        <v>756</v>
      </c>
      <c r="B757">
        <v>177.603297</v>
      </c>
      <c r="C757">
        <v>5.0359619999999996</v>
      </c>
      <c r="L757">
        <v>192.38538599999998</v>
      </c>
      <c r="M757">
        <v>4.6903170000000003</v>
      </c>
    </row>
    <row r="758" spans="1:13" x14ac:dyDescent="0.25">
      <c r="A758">
        <v>757</v>
      </c>
      <c r="B758">
        <v>177.603297</v>
      </c>
      <c r="C758">
        <v>5.0359619999999996</v>
      </c>
      <c r="D758">
        <v>173.58947599999999</v>
      </c>
      <c r="E758">
        <v>9.6446500000000004</v>
      </c>
      <c r="L758">
        <v>192.38538599999998</v>
      </c>
      <c r="M758">
        <v>4.6903170000000003</v>
      </c>
    </row>
    <row r="759" spans="1:13" x14ac:dyDescent="0.25">
      <c r="A759">
        <v>758</v>
      </c>
      <c r="B759">
        <v>177.603297</v>
      </c>
      <c r="C759">
        <v>5.0359619999999996</v>
      </c>
      <c r="D759">
        <v>173.45045299999998</v>
      </c>
      <c r="E759">
        <v>9.627561</v>
      </c>
      <c r="L759">
        <v>192.38538599999998</v>
      </c>
      <c r="M759">
        <v>4.6903170000000003</v>
      </c>
    </row>
    <row r="760" spans="1:13" x14ac:dyDescent="0.25">
      <c r="A760">
        <v>759</v>
      </c>
      <c r="B760">
        <v>177.603297</v>
      </c>
      <c r="C760">
        <v>5.0359619999999996</v>
      </c>
      <c r="D760">
        <v>173.45045299999998</v>
      </c>
      <c r="E760">
        <v>9.627561</v>
      </c>
      <c r="L760">
        <v>192.38538599999998</v>
      </c>
      <c r="M760">
        <v>4.6903170000000003</v>
      </c>
    </row>
    <row r="761" spans="1:13" x14ac:dyDescent="0.25">
      <c r="A761">
        <v>760</v>
      </c>
      <c r="B761">
        <v>177.603297</v>
      </c>
      <c r="C761">
        <v>5.0359619999999996</v>
      </c>
      <c r="D761">
        <v>173.45045299999998</v>
      </c>
      <c r="E761">
        <v>9.627561</v>
      </c>
      <c r="L761">
        <v>192.38538599999998</v>
      </c>
      <c r="M761">
        <v>4.6903170000000003</v>
      </c>
    </row>
    <row r="762" spans="1:13" x14ac:dyDescent="0.25">
      <c r="A762">
        <v>761</v>
      </c>
      <c r="B762">
        <v>177.603297</v>
      </c>
      <c r="C762">
        <v>5.0359619999999996</v>
      </c>
      <c r="D762">
        <v>173.45045299999998</v>
      </c>
      <c r="E762">
        <v>9.627561</v>
      </c>
      <c r="L762">
        <v>192.38538599999998</v>
      </c>
      <c r="M762">
        <v>4.6903170000000003</v>
      </c>
    </row>
    <row r="763" spans="1:13" x14ac:dyDescent="0.25">
      <c r="A763">
        <v>762</v>
      </c>
      <c r="B763">
        <v>177.603297</v>
      </c>
      <c r="C763">
        <v>5.0359619999999996</v>
      </c>
      <c r="D763">
        <v>173.45045299999998</v>
      </c>
      <c r="E763">
        <v>9.627561</v>
      </c>
      <c r="L763">
        <v>192.38538599999998</v>
      </c>
      <c r="M763">
        <v>4.6903170000000003</v>
      </c>
    </row>
    <row r="764" spans="1:13" x14ac:dyDescent="0.25">
      <c r="A764">
        <v>763</v>
      </c>
      <c r="B764">
        <v>177.603297</v>
      </c>
      <c r="C764">
        <v>5.0359619999999996</v>
      </c>
      <c r="D764">
        <v>173.45045299999998</v>
      </c>
      <c r="E764">
        <v>9.627561</v>
      </c>
      <c r="L764">
        <v>192.38538599999998</v>
      </c>
      <c r="M764">
        <v>4.6903170000000003</v>
      </c>
    </row>
    <row r="765" spans="1:13" x14ac:dyDescent="0.25">
      <c r="A765">
        <v>764</v>
      </c>
      <c r="B765">
        <v>177.603297</v>
      </c>
      <c r="C765">
        <v>5.0359619999999996</v>
      </c>
      <c r="D765">
        <v>173.45045299999998</v>
      </c>
      <c r="E765">
        <v>9.627561</v>
      </c>
      <c r="L765">
        <v>192.38538599999998</v>
      </c>
      <c r="M765">
        <v>4.6903170000000003</v>
      </c>
    </row>
    <row r="766" spans="1:13" x14ac:dyDescent="0.25">
      <c r="A766">
        <v>765</v>
      </c>
      <c r="B766">
        <v>177.603297</v>
      </c>
      <c r="C766">
        <v>5.0359619999999996</v>
      </c>
      <c r="D766">
        <v>173.45045299999998</v>
      </c>
      <c r="E766">
        <v>9.627561</v>
      </c>
      <c r="L766">
        <v>192.38538599999998</v>
      </c>
      <c r="M766">
        <v>4.6903170000000003</v>
      </c>
    </row>
    <row r="767" spans="1:13" x14ac:dyDescent="0.25">
      <c r="A767">
        <v>766</v>
      </c>
      <c r="B767">
        <v>177.603297</v>
      </c>
      <c r="C767">
        <v>5.0359619999999996</v>
      </c>
      <c r="D767">
        <v>173.45045299999998</v>
      </c>
      <c r="E767">
        <v>9.627561</v>
      </c>
      <c r="L767">
        <v>192.38538599999998</v>
      </c>
      <c r="M767">
        <v>4.6903170000000003</v>
      </c>
    </row>
    <row r="768" spans="1:13" x14ac:dyDescent="0.25">
      <c r="A768">
        <v>767</v>
      </c>
      <c r="B768">
        <v>177.603297</v>
      </c>
      <c r="C768">
        <v>5.0359619999999996</v>
      </c>
      <c r="D768">
        <v>173.45045299999998</v>
      </c>
      <c r="E768">
        <v>9.627561</v>
      </c>
      <c r="L768">
        <v>192.38538599999998</v>
      </c>
      <c r="M768">
        <v>4.6903170000000003</v>
      </c>
    </row>
    <row r="769" spans="1:15" x14ac:dyDescent="0.25">
      <c r="A769">
        <v>768</v>
      </c>
      <c r="B769">
        <v>177.603297</v>
      </c>
      <c r="C769">
        <v>5.0359619999999996</v>
      </c>
      <c r="D769">
        <v>173.45045299999998</v>
      </c>
      <c r="E769">
        <v>9.627561</v>
      </c>
      <c r="L769">
        <v>192.38538599999998</v>
      </c>
      <c r="M769">
        <v>4.6903170000000003</v>
      </c>
    </row>
    <row r="770" spans="1:15" x14ac:dyDescent="0.25">
      <c r="A770">
        <v>769</v>
      </c>
      <c r="B770">
        <v>177.603297</v>
      </c>
      <c r="C770">
        <v>5.0359619999999996</v>
      </c>
      <c r="D770">
        <v>173.45045299999998</v>
      </c>
      <c r="E770">
        <v>9.627561</v>
      </c>
      <c r="L770">
        <v>192.38538599999998</v>
      </c>
      <c r="M770">
        <v>4.6903170000000003</v>
      </c>
    </row>
    <row r="771" spans="1:15" x14ac:dyDescent="0.25">
      <c r="A771">
        <v>770</v>
      </c>
      <c r="B771">
        <v>177.603297</v>
      </c>
      <c r="C771">
        <v>5.0359619999999996</v>
      </c>
      <c r="D771">
        <v>173.45045299999998</v>
      </c>
      <c r="E771">
        <v>9.627561</v>
      </c>
      <c r="L771">
        <v>192.38538599999998</v>
      </c>
      <c r="M771">
        <v>4.6903170000000003</v>
      </c>
    </row>
    <row r="772" spans="1:15" x14ac:dyDescent="0.25">
      <c r="A772">
        <v>771</v>
      </c>
      <c r="B772">
        <v>177.804562</v>
      </c>
      <c r="C772">
        <v>5.0744809999999996</v>
      </c>
      <c r="D772">
        <v>173.45045299999998</v>
      </c>
      <c r="E772">
        <v>9.627561</v>
      </c>
      <c r="L772">
        <v>192.38538599999998</v>
      </c>
      <c r="M772">
        <v>4.6903170000000003</v>
      </c>
    </row>
    <row r="773" spans="1:15" x14ac:dyDescent="0.25">
      <c r="A773">
        <v>772</v>
      </c>
      <c r="D773">
        <v>173.45045299999998</v>
      </c>
      <c r="E773">
        <v>9.627561</v>
      </c>
      <c r="L773">
        <v>192.38538599999998</v>
      </c>
      <c r="M773">
        <v>4.6903170000000003</v>
      </c>
    </row>
    <row r="774" spans="1:15" x14ac:dyDescent="0.25">
      <c r="A774">
        <v>773</v>
      </c>
      <c r="D774">
        <v>173.45045299999998</v>
      </c>
      <c r="E774">
        <v>9.627561</v>
      </c>
      <c r="L774">
        <v>192.19503700000001</v>
      </c>
      <c r="M774">
        <v>4.9137750000000002</v>
      </c>
    </row>
    <row r="775" spans="1:15" x14ac:dyDescent="0.25">
      <c r="A775">
        <v>774</v>
      </c>
      <c r="D775">
        <v>173.45045299999998</v>
      </c>
      <c r="E775">
        <v>9.627561</v>
      </c>
    </row>
    <row r="776" spans="1:15" x14ac:dyDescent="0.25">
      <c r="A776">
        <v>775</v>
      </c>
      <c r="D776">
        <v>173.45045299999998</v>
      </c>
      <c r="E776">
        <v>9.627561</v>
      </c>
      <c r="N776">
        <v>183.79777000000001</v>
      </c>
      <c r="O776">
        <v>8.5069049999999997</v>
      </c>
    </row>
    <row r="777" spans="1:15" x14ac:dyDescent="0.25">
      <c r="A777">
        <v>776</v>
      </c>
      <c r="D777">
        <v>173.45045299999998</v>
      </c>
      <c r="E777">
        <v>9.627561</v>
      </c>
      <c r="N777">
        <v>183.79777000000001</v>
      </c>
      <c r="O777">
        <v>8.5069049999999997</v>
      </c>
    </row>
    <row r="778" spans="1:15" x14ac:dyDescent="0.25">
      <c r="A778">
        <v>777</v>
      </c>
      <c r="D778">
        <v>173.45045299999998</v>
      </c>
      <c r="E778">
        <v>9.627561</v>
      </c>
      <c r="N778">
        <v>183.79777000000001</v>
      </c>
      <c r="O778">
        <v>8.5069049999999997</v>
      </c>
    </row>
    <row r="779" spans="1:15" x14ac:dyDescent="0.25">
      <c r="A779">
        <v>778</v>
      </c>
      <c r="D779">
        <v>173.45045299999998</v>
      </c>
      <c r="E779">
        <v>9.627561</v>
      </c>
      <c r="N779">
        <v>183.79777000000001</v>
      </c>
      <c r="O779">
        <v>8.5069049999999997</v>
      </c>
    </row>
    <row r="780" spans="1:15" x14ac:dyDescent="0.25">
      <c r="A780">
        <v>779</v>
      </c>
      <c r="D780">
        <v>173.45045299999998</v>
      </c>
      <c r="E780">
        <v>9.627561</v>
      </c>
      <c r="N780">
        <v>183.79777000000001</v>
      </c>
      <c r="O780">
        <v>8.5069049999999997</v>
      </c>
    </row>
    <row r="781" spans="1:15" x14ac:dyDescent="0.25">
      <c r="A781">
        <v>780</v>
      </c>
      <c r="B781">
        <v>167.69677200000001</v>
      </c>
      <c r="C781">
        <v>6.5941979999999996</v>
      </c>
      <c r="D781">
        <v>173.45045299999998</v>
      </c>
      <c r="E781">
        <v>9.627561</v>
      </c>
      <c r="N781">
        <v>183.79777000000001</v>
      </c>
      <c r="O781">
        <v>8.5069049999999997</v>
      </c>
    </row>
    <row r="782" spans="1:15" x14ac:dyDescent="0.25">
      <c r="A782">
        <v>781</v>
      </c>
      <c r="B782">
        <v>167.66616099999999</v>
      </c>
      <c r="C782">
        <v>6.5664949999999997</v>
      </c>
      <c r="D782">
        <v>173.45045299999998</v>
      </c>
      <c r="E782">
        <v>9.627561</v>
      </c>
      <c r="N782">
        <v>183.79777000000001</v>
      </c>
      <c r="O782">
        <v>8.5069049999999997</v>
      </c>
    </row>
    <row r="783" spans="1:15" x14ac:dyDescent="0.25">
      <c r="A783">
        <v>782</v>
      </c>
      <c r="B783">
        <v>167.66616099999999</v>
      </c>
      <c r="C783">
        <v>6.5664949999999997</v>
      </c>
      <c r="D783">
        <v>173.45045299999998</v>
      </c>
      <c r="E783">
        <v>9.627561</v>
      </c>
      <c r="N783">
        <v>183.79777000000001</v>
      </c>
      <c r="O783">
        <v>8.5069049999999997</v>
      </c>
    </row>
    <row r="784" spans="1:15" x14ac:dyDescent="0.25">
      <c r="A784">
        <v>783</v>
      </c>
      <c r="B784">
        <v>167.66616099999999</v>
      </c>
      <c r="C784">
        <v>6.5664949999999997</v>
      </c>
      <c r="D784">
        <v>173.45045299999998</v>
      </c>
      <c r="E784">
        <v>9.627561</v>
      </c>
      <c r="N784">
        <v>183.79777000000001</v>
      </c>
      <c r="O784">
        <v>8.5069049999999997</v>
      </c>
    </row>
    <row r="785" spans="1:15" x14ac:dyDescent="0.25">
      <c r="A785">
        <v>784</v>
      </c>
      <c r="B785">
        <v>167.66616099999999</v>
      </c>
      <c r="C785">
        <v>6.5664949999999997</v>
      </c>
      <c r="D785">
        <v>173.45045299999998</v>
      </c>
      <c r="E785">
        <v>9.627561</v>
      </c>
      <c r="N785">
        <v>183.79777000000001</v>
      </c>
      <c r="O785">
        <v>8.5069049999999997</v>
      </c>
    </row>
    <row r="786" spans="1:15" x14ac:dyDescent="0.25">
      <c r="A786">
        <v>785</v>
      </c>
      <c r="B786">
        <v>167.66616099999999</v>
      </c>
      <c r="C786">
        <v>6.5664949999999997</v>
      </c>
      <c r="D786">
        <v>173.45045299999998</v>
      </c>
      <c r="E786">
        <v>9.627561</v>
      </c>
      <c r="N786">
        <v>183.79777000000001</v>
      </c>
      <c r="O786">
        <v>8.5069049999999997</v>
      </c>
    </row>
    <row r="787" spans="1:15" x14ac:dyDescent="0.25">
      <c r="A787">
        <v>786</v>
      </c>
      <c r="B787">
        <v>167.66616099999999</v>
      </c>
      <c r="C787">
        <v>6.5664949999999997</v>
      </c>
      <c r="D787">
        <v>173.45045299999998</v>
      </c>
      <c r="E787">
        <v>9.627561</v>
      </c>
      <c r="N787">
        <v>183.79777000000001</v>
      </c>
      <c r="O787">
        <v>8.5069049999999997</v>
      </c>
    </row>
    <row r="788" spans="1:15" x14ac:dyDescent="0.25">
      <c r="A788">
        <v>787</v>
      </c>
      <c r="B788">
        <v>167.66616099999999</v>
      </c>
      <c r="C788">
        <v>6.5664949999999997</v>
      </c>
      <c r="D788">
        <v>173.45045299999998</v>
      </c>
      <c r="E788">
        <v>9.627561</v>
      </c>
      <c r="N788">
        <v>183.79777000000001</v>
      </c>
      <c r="O788">
        <v>8.5069049999999997</v>
      </c>
    </row>
    <row r="789" spans="1:15" x14ac:dyDescent="0.25">
      <c r="A789">
        <v>788</v>
      </c>
      <c r="B789">
        <v>167.66616099999999</v>
      </c>
      <c r="C789">
        <v>6.5664949999999997</v>
      </c>
      <c r="D789">
        <v>173.45045299999998</v>
      </c>
      <c r="E789">
        <v>9.627561</v>
      </c>
      <c r="N789">
        <v>183.79777000000001</v>
      </c>
      <c r="O789">
        <v>8.5069049999999997</v>
      </c>
    </row>
    <row r="790" spans="1:15" x14ac:dyDescent="0.25">
      <c r="A790">
        <v>789</v>
      </c>
      <c r="B790">
        <v>167.66616099999999</v>
      </c>
      <c r="C790">
        <v>6.5664949999999997</v>
      </c>
      <c r="D790">
        <v>173.45045299999998</v>
      </c>
      <c r="E790">
        <v>9.627561</v>
      </c>
      <c r="N790">
        <v>183.79777000000001</v>
      </c>
      <c r="O790">
        <v>8.5069049999999997</v>
      </c>
    </row>
    <row r="791" spans="1:15" x14ac:dyDescent="0.25">
      <c r="A791">
        <v>790</v>
      </c>
      <c r="B791">
        <v>167.66616099999999</v>
      </c>
      <c r="C791">
        <v>6.5664949999999997</v>
      </c>
      <c r="D791">
        <v>173.45045299999998</v>
      </c>
      <c r="E791">
        <v>9.627561</v>
      </c>
      <c r="F791">
        <v>177.80104299999999</v>
      </c>
      <c r="G791">
        <v>4.4928780000000001</v>
      </c>
      <c r="N791">
        <v>183.79777000000001</v>
      </c>
      <c r="O791">
        <v>8.5069049999999997</v>
      </c>
    </row>
    <row r="792" spans="1:15" x14ac:dyDescent="0.25">
      <c r="A792">
        <v>791</v>
      </c>
      <c r="B792">
        <v>167.66616099999999</v>
      </c>
      <c r="C792">
        <v>6.5664949999999997</v>
      </c>
      <c r="D792">
        <v>173.58947599999999</v>
      </c>
      <c r="E792">
        <v>9.6446500000000004</v>
      </c>
      <c r="F792">
        <v>177.80104299999999</v>
      </c>
      <c r="G792">
        <v>4.4928780000000001</v>
      </c>
      <c r="N792">
        <v>183.79777000000001</v>
      </c>
      <c r="O792">
        <v>8.5069049999999997</v>
      </c>
    </row>
    <row r="793" spans="1:15" x14ac:dyDescent="0.25">
      <c r="A793">
        <v>792</v>
      </c>
      <c r="B793">
        <v>167.66616099999999</v>
      </c>
      <c r="C793">
        <v>6.5664949999999997</v>
      </c>
      <c r="F793">
        <v>177.80104299999999</v>
      </c>
      <c r="G793">
        <v>4.4928780000000001</v>
      </c>
      <c r="N793">
        <v>183.79777000000001</v>
      </c>
      <c r="O793">
        <v>8.5069049999999997</v>
      </c>
    </row>
    <row r="794" spans="1:15" x14ac:dyDescent="0.25">
      <c r="A794">
        <v>793</v>
      </c>
      <c r="B794">
        <v>167.66616099999999</v>
      </c>
      <c r="C794">
        <v>6.5664949999999997</v>
      </c>
      <c r="F794">
        <v>177.80104299999999</v>
      </c>
      <c r="G794">
        <v>4.4928780000000001</v>
      </c>
      <c r="N794">
        <v>183.79777000000001</v>
      </c>
      <c r="O794">
        <v>8.5069049999999997</v>
      </c>
    </row>
    <row r="795" spans="1:15" x14ac:dyDescent="0.25">
      <c r="A795">
        <v>794</v>
      </c>
      <c r="B795">
        <v>167.66616099999999</v>
      </c>
      <c r="C795">
        <v>6.5664949999999997</v>
      </c>
      <c r="F795">
        <v>177.80104299999999</v>
      </c>
      <c r="G795">
        <v>4.4928780000000001</v>
      </c>
      <c r="N795">
        <v>183.79777000000001</v>
      </c>
      <c r="O795">
        <v>8.5069049999999997</v>
      </c>
    </row>
    <row r="796" spans="1:15" x14ac:dyDescent="0.25">
      <c r="A796">
        <v>795</v>
      </c>
      <c r="B796">
        <v>167.66616099999999</v>
      </c>
      <c r="C796">
        <v>6.5664949999999997</v>
      </c>
      <c r="F796">
        <v>177.80104299999999</v>
      </c>
      <c r="G796">
        <v>4.4928780000000001</v>
      </c>
      <c r="N796">
        <v>183.79777000000001</v>
      </c>
      <c r="O796">
        <v>8.5069049999999997</v>
      </c>
    </row>
    <row r="797" spans="1:15" x14ac:dyDescent="0.25">
      <c r="A797">
        <v>796</v>
      </c>
      <c r="B797">
        <v>167.66616099999999</v>
      </c>
      <c r="C797">
        <v>6.5664949999999997</v>
      </c>
      <c r="F797">
        <v>177.80104299999999</v>
      </c>
      <c r="G797">
        <v>4.4928780000000001</v>
      </c>
      <c r="N797">
        <v>183.79777000000001</v>
      </c>
      <c r="O797">
        <v>8.5069049999999997</v>
      </c>
    </row>
    <row r="798" spans="1:15" x14ac:dyDescent="0.25">
      <c r="A798">
        <v>797</v>
      </c>
      <c r="B798">
        <v>167.66616099999999</v>
      </c>
      <c r="C798">
        <v>6.5664949999999997</v>
      </c>
      <c r="F798">
        <v>177.80104299999999</v>
      </c>
      <c r="G798">
        <v>4.4928780000000001</v>
      </c>
      <c r="N798">
        <v>183.79777000000001</v>
      </c>
      <c r="O798">
        <v>8.5069049999999997</v>
      </c>
    </row>
    <row r="799" spans="1:15" x14ac:dyDescent="0.25">
      <c r="A799">
        <v>798</v>
      </c>
      <c r="B799">
        <v>167.66616099999999</v>
      </c>
      <c r="C799">
        <v>6.5664949999999997</v>
      </c>
      <c r="F799">
        <v>177.80104299999999</v>
      </c>
      <c r="G799">
        <v>4.4928780000000001</v>
      </c>
      <c r="N799">
        <v>183.79777000000001</v>
      </c>
      <c r="O799">
        <v>8.5069049999999997</v>
      </c>
    </row>
    <row r="800" spans="1:15" x14ac:dyDescent="0.25">
      <c r="A800">
        <v>799</v>
      </c>
      <c r="B800">
        <v>167.66616099999999</v>
      </c>
      <c r="C800">
        <v>6.5664949999999997</v>
      </c>
      <c r="F800">
        <v>177.80104299999999</v>
      </c>
      <c r="G800">
        <v>4.4928780000000001</v>
      </c>
      <c r="N800">
        <v>183.79777000000001</v>
      </c>
      <c r="O800">
        <v>8.5069049999999997</v>
      </c>
    </row>
    <row r="801" spans="1:15" x14ac:dyDescent="0.25">
      <c r="A801">
        <v>800</v>
      </c>
      <c r="B801">
        <v>167.66616099999999</v>
      </c>
      <c r="C801">
        <v>6.5664949999999997</v>
      </c>
      <c r="D801">
        <v>162.641323</v>
      </c>
      <c r="E801">
        <v>10.298188</v>
      </c>
      <c r="F801">
        <v>177.80104299999999</v>
      </c>
      <c r="G801">
        <v>4.4928780000000001</v>
      </c>
      <c r="N801">
        <v>183.79777000000001</v>
      </c>
      <c r="O801">
        <v>8.5069049999999997</v>
      </c>
    </row>
    <row r="802" spans="1:15" x14ac:dyDescent="0.25">
      <c r="A802">
        <v>801</v>
      </c>
      <c r="B802">
        <v>167.66616099999999</v>
      </c>
      <c r="C802">
        <v>6.5664949999999997</v>
      </c>
      <c r="D802">
        <v>162.52454299999999</v>
      </c>
      <c r="E802">
        <v>10.269361999999999</v>
      </c>
      <c r="F802">
        <v>177.80104299999999</v>
      </c>
      <c r="G802">
        <v>4.4928780000000001</v>
      </c>
      <c r="N802">
        <v>183.79777000000001</v>
      </c>
      <c r="O802">
        <v>8.5069049999999997</v>
      </c>
    </row>
    <row r="803" spans="1:15" x14ac:dyDescent="0.25">
      <c r="A803">
        <v>802</v>
      </c>
      <c r="B803">
        <v>167.66616099999999</v>
      </c>
      <c r="C803">
        <v>6.5664949999999997</v>
      </c>
      <c r="D803">
        <v>162.52454299999999</v>
      </c>
      <c r="E803">
        <v>10.269361999999999</v>
      </c>
      <c r="F803">
        <v>177.80104299999999</v>
      </c>
      <c r="G803">
        <v>4.4928780000000001</v>
      </c>
    </row>
    <row r="804" spans="1:15" x14ac:dyDescent="0.25">
      <c r="A804">
        <v>803</v>
      </c>
      <c r="B804">
        <v>167.66616099999999</v>
      </c>
      <c r="C804">
        <v>6.5664949999999997</v>
      </c>
      <c r="D804">
        <v>162.52454299999999</v>
      </c>
      <c r="E804">
        <v>10.269361999999999</v>
      </c>
      <c r="F804">
        <v>177.80104299999999</v>
      </c>
      <c r="G804">
        <v>4.4928780000000001</v>
      </c>
    </row>
    <row r="805" spans="1:15" x14ac:dyDescent="0.25">
      <c r="A805">
        <v>804</v>
      </c>
      <c r="B805">
        <v>167.66616099999999</v>
      </c>
      <c r="C805">
        <v>6.5664949999999997</v>
      </c>
      <c r="D805">
        <v>162.52454299999999</v>
      </c>
      <c r="E805">
        <v>10.269361999999999</v>
      </c>
      <c r="F805">
        <v>177.80104299999999</v>
      </c>
      <c r="G805">
        <v>4.4928780000000001</v>
      </c>
    </row>
    <row r="806" spans="1:15" x14ac:dyDescent="0.25">
      <c r="A806">
        <v>805</v>
      </c>
      <c r="B806">
        <v>167.66616099999999</v>
      </c>
      <c r="C806">
        <v>6.5664949999999997</v>
      </c>
      <c r="D806">
        <v>162.52454299999999</v>
      </c>
      <c r="E806">
        <v>10.269361999999999</v>
      </c>
      <c r="F806">
        <v>177.80104299999999</v>
      </c>
      <c r="G806">
        <v>4.4928780000000001</v>
      </c>
    </row>
    <row r="807" spans="1:15" x14ac:dyDescent="0.25">
      <c r="A807">
        <v>806</v>
      </c>
      <c r="B807">
        <v>167.69677200000001</v>
      </c>
      <c r="C807">
        <v>6.5941979999999996</v>
      </c>
      <c r="D807">
        <v>162.52454299999999</v>
      </c>
      <c r="E807">
        <v>10.269361999999999</v>
      </c>
      <c r="F807">
        <v>177.80104299999999</v>
      </c>
      <c r="G807">
        <v>4.4928780000000001</v>
      </c>
    </row>
    <row r="808" spans="1:15" x14ac:dyDescent="0.25">
      <c r="A808">
        <v>807</v>
      </c>
      <c r="D808">
        <v>162.52454299999999</v>
      </c>
      <c r="E808">
        <v>10.269361999999999</v>
      </c>
      <c r="F808">
        <v>177.80104299999999</v>
      </c>
      <c r="G808">
        <v>4.4928780000000001</v>
      </c>
    </row>
    <row r="809" spans="1:15" x14ac:dyDescent="0.25">
      <c r="A809">
        <v>808</v>
      </c>
      <c r="D809">
        <v>162.52454299999999</v>
      </c>
      <c r="E809">
        <v>10.269361999999999</v>
      </c>
      <c r="F809">
        <v>177.80104299999999</v>
      </c>
      <c r="G809">
        <v>4.4928780000000001</v>
      </c>
    </row>
    <row r="810" spans="1:15" x14ac:dyDescent="0.25">
      <c r="A810">
        <v>809</v>
      </c>
      <c r="D810">
        <v>162.52454299999999</v>
      </c>
      <c r="E810">
        <v>10.269361999999999</v>
      </c>
      <c r="F810">
        <v>177.80104299999999</v>
      </c>
      <c r="G810">
        <v>4.4928780000000001</v>
      </c>
    </row>
    <row r="811" spans="1:15" x14ac:dyDescent="0.25">
      <c r="A811">
        <v>810</v>
      </c>
      <c r="D811">
        <v>162.52454299999999</v>
      </c>
      <c r="E811">
        <v>10.269361999999999</v>
      </c>
      <c r="F811">
        <v>177.80104299999999</v>
      </c>
      <c r="G811">
        <v>4.4928780000000001</v>
      </c>
    </row>
    <row r="812" spans="1:15" x14ac:dyDescent="0.25">
      <c r="A812">
        <v>811</v>
      </c>
      <c r="D812">
        <v>162.52454299999999</v>
      </c>
      <c r="E812">
        <v>10.269361999999999</v>
      </c>
      <c r="F812">
        <v>177.80104299999999</v>
      </c>
      <c r="G812">
        <v>4.4928780000000001</v>
      </c>
    </row>
    <row r="813" spans="1:15" x14ac:dyDescent="0.25">
      <c r="A813">
        <v>812</v>
      </c>
      <c r="D813">
        <v>162.52454299999999</v>
      </c>
      <c r="E813">
        <v>10.269361999999999</v>
      </c>
      <c r="F813">
        <v>177.80104299999999</v>
      </c>
      <c r="G813">
        <v>4.4928780000000001</v>
      </c>
    </row>
    <row r="814" spans="1:15" x14ac:dyDescent="0.25">
      <c r="A814">
        <v>813</v>
      </c>
      <c r="D814">
        <v>162.52454299999999</v>
      </c>
      <c r="E814">
        <v>10.269361999999999</v>
      </c>
      <c r="F814">
        <v>177.80104299999999</v>
      </c>
      <c r="G814">
        <v>4.4928780000000001</v>
      </c>
    </row>
    <row r="815" spans="1:15" x14ac:dyDescent="0.25">
      <c r="A815">
        <v>814</v>
      </c>
      <c r="D815">
        <v>162.52454299999999</v>
      </c>
      <c r="E815">
        <v>10.269361999999999</v>
      </c>
      <c r="F815">
        <v>177.80104299999999</v>
      </c>
      <c r="G815">
        <v>4.4928780000000001</v>
      </c>
    </row>
    <row r="816" spans="1:15" x14ac:dyDescent="0.25">
      <c r="A816">
        <v>815</v>
      </c>
      <c r="D816">
        <v>162.52454299999999</v>
      </c>
      <c r="E816">
        <v>10.269361999999999</v>
      </c>
      <c r="F816">
        <v>177.80104299999999</v>
      </c>
      <c r="G816">
        <v>4.4928780000000001</v>
      </c>
    </row>
    <row r="817" spans="1:15" x14ac:dyDescent="0.25">
      <c r="A817">
        <v>816</v>
      </c>
      <c r="D817">
        <v>162.52454299999999</v>
      </c>
      <c r="E817">
        <v>10.269361999999999</v>
      </c>
      <c r="F817">
        <v>177.80104299999999</v>
      </c>
      <c r="G817">
        <v>4.4928780000000001</v>
      </c>
    </row>
    <row r="818" spans="1:15" x14ac:dyDescent="0.25">
      <c r="A818">
        <v>817</v>
      </c>
      <c r="B818">
        <v>157.44791900000001</v>
      </c>
      <c r="C818">
        <v>7.2207980000000003</v>
      </c>
      <c r="D818">
        <v>162.52454299999999</v>
      </c>
      <c r="E818">
        <v>10.269361999999999</v>
      </c>
      <c r="F818">
        <v>177.80104299999999</v>
      </c>
      <c r="G818">
        <v>4.4928780000000001</v>
      </c>
    </row>
    <row r="819" spans="1:15" x14ac:dyDescent="0.25">
      <c r="A819">
        <v>818</v>
      </c>
      <c r="B819">
        <v>157.44791900000001</v>
      </c>
      <c r="C819">
        <v>7.2207980000000003</v>
      </c>
      <c r="D819">
        <v>162.52454299999999</v>
      </c>
      <c r="E819">
        <v>10.269361999999999</v>
      </c>
      <c r="F819">
        <v>177.80104299999999</v>
      </c>
      <c r="G819">
        <v>4.4928780000000001</v>
      </c>
      <c r="N819">
        <v>169.000991</v>
      </c>
      <c r="O819">
        <v>9.1831949999999996</v>
      </c>
    </row>
    <row r="820" spans="1:15" x14ac:dyDescent="0.25">
      <c r="A820">
        <v>819</v>
      </c>
      <c r="B820">
        <v>157.44791900000001</v>
      </c>
      <c r="C820">
        <v>7.2207980000000003</v>
      </c>
      <c r="D820">
        <v>162.52454299999999</v>
      </c>
      <c r="E820">
        <v>10.269361999999999</v>
      </c>
      <c r="F820">
        <v>177.80104299999999</v>
      </c>
      <c r="G820">
        <v>4.4928780000000001</v>
      </c>
      <c r="N820">
        <v>169.000991</v>
      </c>
      <c r="O820">
        <v>9.1831949999999996</v>
      </c>
    </row>
    <row r="821" spans="1:15" x14ac:dyDescent="0.25">
      <c r="A821">
        <v>820</v>
      </c>
      <c r="B821">
        <v>157.44791900000001</v>
      </c>
      <c r="C821">
        <v>7.2207980000000003</v>
      </c>
      <c r="D821">
        <v>162.52454299999999</v>
      </c>
      <c r="E821">
        <v>10.269361999999999</v>
      </c>
      <c r="N821">
        <v>169.000991</v>
      </c>
      <c r="O821">
        <v>9.1831949999999996</v>
      </c>
    </row>
    <row r="822" spans="1:15" x14ac:dyDescent="0.25">
      <c r="A822">
        <v>821</v>
      </c>
      <c r="B822">
        <v>157.44791900000001</v>
      </c>
      <c r="C822">
        <v>7.2207980000000003</v>
      </c>
      <c r="D822">
        <v>162.52454299999999</v>
      </c>
      <c r="E822">
        <v>10.269361999999999</v>
      </c>
      <c r="N822">
        <v>169.000991</v>
      </c>
      <c r="O822">
        <v>9.1831949999999996</v>
      </c>
    </row>
    <row r="823" spans="1:15" x14ac:dyDescent="0.25">
      <c r="A823">
        <v>822</v>
      </c>
      <c r="B823">
        <v>157.44791900000001</v>
      </c>
      <c r="C823">
        <v>7.2207980000000003</v>
      </c>
      <c r="D823">
        <v>162.52454299999999</v>
      </c>
      <c r="E823">
        <v>10.269361999999999</v>
      </c>
      <c r="N823">
        <v>169.000991</v>
      </c>
      <c r="O823">
        <v>9.1831949999999996</v>
      </c>
    </row>
    <row r="824" spans="1:15" x14ac:dyDescent="0.25">
      <c r="A824">
        <v>823</v>
      </c>
      <c r="B824">
        <v>157.44791900000001</v>
      </c>
      <c r="C824">
        <v>7.2207980000000003</v>
      </c>
      <c r="D824">
        <v>162.52454299999999</v>
      </c>
      <c r="E824">
        <v>10.269361999999999</v>
      </c>
      <c r="N824">
        <v>169.000991</v>
      </c>
      <c r="O824">
        <v>9.1831949999999996</v>
      </c>
    </row>
    <row r="825" spans="1:15" x14ac:dyDescent="0.25">
      <c r="A825">
        <v>824</v>
      </c>
      <c r="B825">
        <v>157.44791900000001</v>
      </c>
      <c r="C825">
        <v>7.2207980000000003</v>
      </c>
      <c r="D825">
        <v>162.52454299999999</v>
      </c>
      <c r="E825">
        <v>10.269361999999999</v>
      </c>
      <c r="N825">
        <v>169.000991</v>
      </c>
      <c r="O825">
        <v>9.1831949999999996</v>
      </c>
    </row>
    <row r="826" spans="1:15" x14ac:dyDescent="0.25">
      <c r="A826">
        <v>825</v>
      </c>
      <c r="B826">
        <v>157.44791900000001</v>
      </c>
      <c r="C826">
        <v>7.2207980000000003</v>
      </c>
      <c r="D826">
        <v>162.52454299999999</v>
      </c>
      <c r="E826">
        <v>10.269361999999999</v>
      </c>
    </row>
    <row r="827" spans="1:15" x14ac:dyDescent="0.25">
      <c r="A827">
        <v>826</v>
      </c>
      <c r="B827">
        <v>157.44791900000001</v>
      </c>
      <c r="C827">
        <v>7.2207980000000003</v>
      </c>
      <c r="D827">
        <v>162.641323</v>
      </c>
      <c r="E827">
        <v>10.298188</v>
      </c>
    </row>
    <row r="828" spans="1:15" x14ac:dyDescent="0.25">
      <c r="A828">
        <v>827</v>
      </c>
      <c r="B828">
        <v>157.44791900000001</v>
      </c>
      <c r="C828">
        <v>7.2207980000000003</v>
      </c>
    </row>
    <row r="829" spans="1:15" x14ac:dyDescent="0.25">
      <c r="A829">
        <v>828</v>
      </c>
      <c r="B829">
        <v>157.44791900000001</v>
      </c>
      <c r="C829">
        <v>7.2207980000000003</v>
      </c>
      <c r="N829">
        <v>166.67738800000001</v>
      </c>
      <c r="O829">
        <v>9.3313000000000006</v>
      </c>
    </row>
    <row r="830" spans="1:15" x14ac:dyDescent="0.25">
      <c r="A830">
        <v>829</v>
      </c>
      <c r="B830">
        <v>157.44791900000001</v>
      </c>
      <c r="C830">
        <v>7.2207980000000003</v>
      </c>
      <c r="N830">
        <v>166.67738800000001</v>
      </c>
      <c r="O830">
        <v>9.3313000000000006</v>
      </c>
    </row>
    <row r="831" spans="1:15" x14ac:dyDescent="0.25">
      <c r="A831">
        <v>830</v>
      </c>
      <c r="B831">
        <v>157.44791900000001</v>
      </c>
      <c r="C831">
        <v>7.2207980000000003</v>
      </c>
      <c r="L831">
        <v>168.568207</v>
      </c>
      <c r="M831">
        <v>4.8617369999999998</v>
      </c>
      <c r="N831">
        <v>166.67738800000001</v>
      </c>
      <c r="O831">
        <v>9.3313000000000006</v>
      </c>
    </row>
    <row r="832" spans="1:15" x14ac:dyDescent="0.25">
      <c r="A832">
        <v>831</v>
      </c>
      <c r="B832">
        <v>157.44791900000001</v>
      </c>
      <c r="C832">
        <v>7.2207980000000003</v>
      </c>
      <c r="L832">
        <v>168.568207</v>
      </c>
      <c r="M832">
        <v>4.8617369999999998</v>
      </c>
      <c r="N832">
        <v>166.67738800000001</v>
      </c>
      <c r="O832">
        <v>9.3313000000000006</v>
      </c>
    </row>
    <row r="833" spans="1:15" x14ac:dyDescent="0.25">
      <c r="A833">
        <v>832</v>
      </c>
      <c r="B833">
        <v>157.44791900000001</v>
      </c>
      <c r="C833">
        <v>7.2207980000000003</v>
      </c>
      <c r="L833">
        <v>168.65493800000002</v>
      </c>
      <c r="M833">
        <v>4.7397020000000003</v>
      </c>
      <c r="N833">
        <v>166.67738800000001</v>
      </c>
      <c r="O833">
        <v>9.3313000000000006</v>
      </c>
    </row>
    <row r="834" spans="1:15" x14ac:dyDescent="0.25">
      <c r="A834">
        <v>833</v>
      </c>
      <c r="B834">
        <v>157.44791900000001</v>
      </c>
      <c r="C834">
        <v>7.2207980000000003</v>
      </c>
      <c r="L834">
        <v>168.65493800000002</v>
      </c>
      <c r="M834">
        <v>4.7397020000000003</v>
      </c>
      <c r="N834">
        <v>166.67738800000001</v>
      </c>
      <c r="O834">
        <v>9.3313000000000006</v>
      </c>
    </row>
    <row r="835" spans="1:15" x14ac:dyDescent="0.25">
      <c r="A835">
        <v>834</v>
      </c>
      <c r="B835">
        <v>157.44791900000001</v>
      </c>
      <c r="C835">
        <v>7.2207980000000003</v>
      </c>
      <c r="L835">
        <v>168.65493800000002</v>
      </c>
      <c r="M835">
        <v>4.7397020000000003</v>
      </c>
      <c r="N835">
        <v>166.67738800000001</v>
      </c>
      <c r="O835">
        <v>9.3313000000000006</v>
      </c>
    </row>
    <row r="836" spans="1:15" x14ac:dyDescent="0.25">
      <c r="A836">
        <v>835</v>
      </c>
      <c r="B836">
        <v>157.44791900000001</v>
      </c>
      <c r="C836">
        <v>7.2207980000000003</v>
      </c>
      <c r="L836">
        <v>168.65493800000002</v>
      </c>
      <c r="M836">
        <v>4.7397020000000003</v>
      </c>
      <c r="N836">
        <v>166.67738800000001</v>
      </c>
      <c r="O836">
        <v>9.3313000000000006</v>
      </c>
    </row>
    <row r="837" spans="1:15" x14ac:dyDescent="0.25">
      <c r="A837">
        <v>836</v>
      </c>
      <c r="B837">
        <v>157.44791900000001</v>
      </c>
      <c r="C837">
        <v>7.2207980000000003</v>
      </c>
      <c r="D837">
        <v>154.16834599999999</v>
      </c>
      <c r="E837">
        <v>10.599448000000001</v>
      </c>
      <c r="L837">
        <v>168.65493800000002</v>
      </c>
      <c r="M837">
        <v>4.7397020000000003</v>
      </c>
      <c r="N837">
        <v>166.67738800000001</v>
      </c>
      <c r="O837">
        <v>9.3313000000000006</v>
      </c>
    </row>
    <row r="838" spans="1:15" x14ac:dyDescent="0.25">
      <c r="A838">
        <v>837</v>
      </c>
      <c r="B838">
        <v>157.44791900000001</v>
      </c>
      <c r="C838">
        <v>7.2207980000000003</v>
      </c>
      <c r="D838">
        <v>154.16834599999999</v>
      </c>
      <c r="E838">
        <v>10.599448000000001</v>
      </c>
      <c r="L838">
        <v>168.65493800000002</v>
      </c>
      <c r="M838">
        <v>4.7397020000000003</v>
      </c>
      <c r="N838">
        <v>166.67738800000001</v>
      </c>
      <c r="O838">
        <v>9.3313000000000006</v>
      </c>
    </row>
    <row r="839" spans="1:15" x14ac:dyDescent="0.25">
      <c r="A839">
        <v>838</v>
      </c>
      <c r="B839">
        <v>157.44791900000001</v>
      </c>
      <c r="C839">
        <v>7.2207980000000003</v>
      </c>
      <c r="D839">
        <v>154.16834599999999</v>
      </c>
      <c r="E839">
        <v>10.599448000000001</v>
      </c>
      <c r="L839">
        <v>168.65493800000002</v>
      </c>
      <c r="M839">
        <v>4.7397020000000003</v>
      </c>
      <c r="N839">
        <v>166.67738800000001</v>
      </c>
      <c r="O839">
        <v>9.3313000000000006</v>
      </c>
    </row>
    <row r="840" spans="1:15" x14ac:dyDescent="0.25">
      <c r="A840">
        <v>839</v>
      </c>
      <c r="B840">
        <v>157.44791900000001</v>
      </c>
      <c r="C840">
        <v>7.2207980000000003</v>
      </c>
      <c r="D840">
        <v>154.16834599999999</v>
      </c>
      <c r="E840">
        <v>10.599448000000001</v>
      </c>
      <c r="L840">
        <v>168.65493800000002</v>
      </c>
      <c r="M840">
        <v>4.7397020000000003</v>
      </c>
      <c r="N840">
        <v>166.67738800000001</v>
      </c>
      <c r="O840">
        <v>9.3313000000000006</v>
      </c>
    </row>
    <row r="841" spans="1:15" x14ac:dyDescent="0.25">
      <c r="A841">
        <v>840</v>
      </c>
      <c r="B841">
        <v>157.44791900000001</v>
      </c>
      <c r="C841">
        <v>7.2207980000000003</v>
      </c>
      <c r="D841">
        <v>154.16834599999999</v>
      </c>
      <c r="E841">
        <v>10.599448000000001</v>
      </c>
      <c r="L841">
        <v>168.65493800000002</v>
      </c>
      <c r="M841">
        <v>4.7397020000000003</v>
      </c>
      <c r="N841">
        <v>166.67738800000001</v>
      </c>
      <c r="O841">
        <v>9.3313000000000006</v>
      </c>
    </row>
    <row r="842" spans="1:15" x14ac:dyDescent="0.25">
      <c r="A842">
        <v>841</v>
      </c>
      <c r="B842">
        <v>157.44791900000001</v>
      </c>
      <c r="C842">
        <v>7.2207980000000003</v>
      </c>
      <c r="D842">
        <v>154.16834599999999</v>
      </c>
      <c r="E842">
        <v>10.599448000000001</v>
      </c>
      <c r="L842">
        <v>168.65493800000002</v>
      </c>
      <c r="M842">
        <v>4.7397020000000003</v>
      </c>
      <c r="N842">
        <v>166.67738800000001</v>
      </c>
      <c r="O842">
        <v>9.3313000000000006</v>
      </c>
    </row>
    <row r="843" spans="1:15" x14ac:dyDescent="0.25">
      <c r="A843">
        <v>842</v>
      </c>
      <c r="B843">
        <v>157.44791900000001</v>
      </c>
      <c r="C843">
        <v>7.2207980000000003</v>
      </c>
      <c r="D843">
        <v>154.16834599999999</v>
      </c>
      <c r="E843">
        <v>10.599448000000001</v>
      </c>
      <c r="L843">
        <v>168.65493800000002</v>
      </c>
      <c r="M843">
        <v>4.7397020000000003</v>
      </c>
      <c r="N843">
        <v>166.67738800000001</v>
      </c>
      <c r="O843">
        <v>9.3313000000000006</v>
      </c>
    </row>
    <row r="844" spans="1:15" x14ac:dyDescent="0.25">
      <c r="A844">
        <v>843</v>
      </c>
      <c r="B844">
        <v>157.44791900000001</v>
      </c>
      <c r="C844">
        <v>7.2207980000000003</v>
      </c>
      <c r="D844">
        <v>154.16834599999999</v>
      </c>
      <c r="E844">
        <v>10.599448000000001</v>
      </c>
      <c r="L844">
        <v>168.65493800000002</v>
      </c>
      <c r="M844">
        <v>4.7397020000000003</v>
      </c>
      <c r="N844">
        <v>166.67738800000001</v>
      </c>
      <c r="O844">
        <v>9.3313000000000006</v>
      </c>
    </row>
    <row r="845" spans="1:15" x14ac:dyDescent="0.25">
      <c r="A845">
        <v>844</v>
      </c>
      <c r="B845">
        <v>157.44791900000001</v>
      </c>
      <c r="C845">
        <v>7.2207980000000003</v>
      </c>
      <c r="D845">
        <v>154.16834599999999</v>
      </c>
      <c r="E845">
        <v>10.599448000000001</v>
      </c>
      <c r="L845">
        <v>168.65493800000002</v>
      </c>
      <c r="M845">
        <v>4.7397020000000003</v>
      </c>
      <c r="N845">
        <v>166.67738800000001</v>
      </c>
      <c r="O845">
        <v>9.3313000000000006</v>
      </c>
    </row>
    <row r="846" spans="1:15" x14ac:dyDescent="0.25">
      <c r="A846">
        <v>845</v>
      </c>
      <c r="B846">
        <v>157.44791900000001</v>
      </c>
      <c r="C846">
        <v>7.2207980000000003</v>
      </c>
      <c r="D846">
        <v>154.16834599999999</v>
      </c>
      <c r="E846">
        <v>10.599448000000001</v>
      </c>
      <c r="L846">
        <v>168.65493800000002</v>
      </c>
      <c r="M846">
        <v>4.7397020000000003</v>
      </c>
      <c r="N846">
        <v>166.67738800000001</v>
      </c>
      <c r="O846">
        <v>9.3313000000000006</v>
      </c>
    </row>
    <row r="847" spans="1:15" x14ac:dyDescent="0.25">
      <c r="A847">
        <v>846</v>
      </c>
      <c r="B847">
        <v>157.44791900000001</v>
      </c>
      <c r="C847">
        <v>7.2207980000000003</v>
      </c>
      <c r="D847">
        <v>154.16834599999999</v>
      </c>
      <c r="E847">
        <v>10.599448000000001</v>
      </c>
      <c r="L847">
        <v>168.65493800000002</v>
      </c>
      <c r="M847">
        <v>4.7397020000000003</v>
      </c>
      <c r="N847">
        <v>166.67738800000001</v>
      </c>
      <c r="O847">
        <v>9.3313000000000006</v>
      </c>
    </row>
    <row r="848" spans="1:15" x14ac:dyDescent="0.25">
      <c r="A848">
        <v>847</v>
      </c>
      <c r="B848">
        <v>157.44791900000001</v>
      </c>
      <c r="C848">
        <v>7.2207980000000003</v>
      </c>
      <c r="D848">
        <v>154.16834599999999</v>
      </c>
      <c r="E848">
        <v>10.599448000000001</v>
      </c>
      <c r="L848">
        <v>168.65493800000002</v>
      </c>
      <c r="M848">
        <v>4.7397020000000003</v>
      </c>
      <c r="N848">
        <v>166.67738800000001</v>
      </c>
      <c r="O848">
        <v>9.3313000000000006</v>
      </c>
    </row>
    <row r="849" spans="1:15" x14ac:dyDescent="0.25">
      <c r="A849">
        <v>848</v>
      </c>
      <c r="B849">
        <v>157.44791900000001</v>
      </c>
      <c r="C849">
        <v>7.2207980000000003</v>
      </c>
      <c r="D849">
        <v>154.16834599999999</v>
      </c>
      <c r="E849">
        <v>10.599448000000001</v>
      </c>
      <c r="L849">
        <v>168.65493800000002</v>
      </c>
      <c r="M849">
        <v>4.7397020000000003</v>
      </c>
      <c r="N849">
        <v>166.67738800000001</v>
      </c>
      <c r="O849">
        <v>9.3313000000000006</v>
      </c>
    </row>
    <row r="850" spans="1:15" x14ac:dyDescent="0.25">
      <c r="A850">
        <v>849</v>
      </c>
      <c r="B850">
        <v>157.44791900000001</v>
      </c>
      <c r="C850">
        <v>7.2207980000000003</v>
      </c>
      <c r="D850">
        <v>154.16834599999999</v>
      </c>
      <c r="E850">
        <v>10.599448000000001</v>
      </c>
      <c r="L850">
        <v>168.65493800000002</v>
      </c>
      <c r="M850">
        <v>4.7397020000000003</v>
      </c>
      <c r="N850">
        <v>166.67738800000001</v>
      </c>
      <c r="O850">
        <v>9.3313000000000006</v>
      </c>
    </row>
    <row r="851" spans="1:15" x14ac:dyDescent="0.25">
      <c r="A851">
        <v>850</v>
      </c>
      <c r="B851">
        <v>157.44791900000001</v>
      </c>
      <c r="C851">
        <v>7.2207980000000003</v>
      </c>
      <c r="D851">
        <v>154.16834599999999</v>
      </c>
      <c r="E851">
        <v>10.599448000000001</v>
      </c>
      <c r="L851">
        <v>168.65493800000002</v>
      </c>
      <c r="M851">
        <v>4.7397020000000003</v>
      </c>
    </row>
    <row r="852" spans="1:15" x14ac:dyDescent="0.25">
      <c r="A852">
        <v>851</v>
      </c>
      <c r="B852">
        <v>157.44791900000001</v>
      </c>
      <c r="C852">
        <v>7.2207980000000003</v>
      </c>
      <c r="D852">
        <v>154.16834599999999</v>
      </c>
      <c r="E852">
        <v>10.599448000000001</v>
      </c>
      <c r="L852">
        <v>168.65493800000002</v>
      </c>
      <c r="M852">
        <v>4.7397020000000003</v>
      </c>
    </row>
    <row r="853" spans="1:15" x14ac:dyDescent="0.25">
      <c r="A853">
        <v>852</v>
      </c>
      <c r="D853">
        <v>154.16834599999999</v>
      </c>
      <c r="E853">
        <v>10.599448000000001</v>
      </c>
      <c r="L853">
        <v>168.65493800000002</v>
      </c>
      <c r="M853">
        <v>4.7397020000000003</v>
      </c>
    </row>
    <row r="854" spans="1:15" x14ac:dyDescent="0.25">
      <c r="A854">
        <v>853</v>
      </c>
      <c r="D854">
        <v>154.16834599999999</v>
      </c>
      <c r="E854">
        <v>10.599448000000001</v>
      </c>
      <c r="L854">
        <v>168.65493800000002</v>
      </c>
      <c r="M854">
        <v>4.7397020000000003</v>
      </c>
    </row>
    <row r="855" spans="1:15" x14ac:dyDescent="0.25">
      <c r="A855">
        <v>854</v>
      </c>
      <c r="D855">
        <v>154.16834599999999</v>
      </c>
      <c r="E855">
        <v>10.599448000000001</v>
      </c>
      <c r="L855">
        <v>168.65493800000002</v>
      </c>
      <c r="M855">
        <v>4.7397020000000003</v>
      </c>
    </row>
    <row r="856" spans="1:15" x14ac:dyDescent="0.25">
      <c r="A856">
        <v>855</v>
      </c>
      <c r="D856">
        <v>154.16834599999999</v>
      </c>
      <c r="E856">
        <v>10.599448000000001</v>
      </c>
      <c r="L856">
        <v>168.568207</v>
      </c>
      <c r="M856">
        <v>4.8617369999999998</v>
      </c>
    </row>
    <row r="857" spans="1:15" x14ac:dyDescent="0.25">
      <c r="A857">
        <v>856</v>
      </c>
      <c r="D857">
        <v>154.16834599999999</v>
      </c>
      <c r="E857">
        <v>10.599448000000001</v>
      </c>
    </row>
    <row r="858" spans="1:15" x14ac:dyDescent="0.25">
      <c r="A858">
        <v>857</v>
      </c>
      <c r="D858">
        <v>154.16834599999999</v>
      </c>
      <c r="E858">
        <v>10.599448000000001</v>
      </c>
    </row>
    <row r="859" spans="1:15" x14ac:dyDescent="0.25">
      <c r="A859">
        <v>858</v>
      </c>
      <c r="D859">
        <v>154.16834599999999</v>
      </c>
      <c r="E859">
        <v>10.599448000000001</v>
      </c>
    </row>
    <row r="860" spans="1:15" x14ac:dyDescent="0.25">
      <c r="A860">
        <v>859</v>
      </c>
      <c r="B860">
        <v>150.94621699999999</v>
      </c>
      <c r="C860">
        <v>7.0726930000000001</v>
      </c>
      <c r="D860">
        <v>154.16834599999999</v>
      </c>
      <c r="E860">
        <v>10.599448000000001</v>
      </c>
    </row>
    <row r="861" spans="1:15" x14ac:dyDescent="0.25">
      <c r="A861">
        <v>860</v>
      </c>
      <c r="B861">
        <v>150.857089</v>
      </c>
      <c r="C861">
        <v>6.9614739999999999</v>
      </c>
      <c r="D861">
        <v>154.16834599999999</v>
      </c>
      <c r="E861">
        <v>10.599448000000001</v>
      </c>
    </row>
    <row r="862" spans="1:15" x14ac:dyDescent="0.25">
      <c r="A862">
        <v>861</v>
      </c>
      <c r="B862">
        <v>150.857089</v>
      </c>
      <c r="C862">
        <v>6.9614739999999999</v>
      </c>
      <c r="D862">
        <v>154.16834599999999</v>
      </c>
      <c r="E862">
        <v>10.599448000000001</v>
      </c>
    </row>
    <row r="863" spans="1:15" x14ac:dyDescent="0.25">
      <c r="A863">
        <v>862</v>
      </c>
      <c r="B863">
        <v>150.857089</v>
      </c>
      <c r="C863">
        <v>6.9614739999999999</v>
      </c>
      <c r="D863">
        <v>154.16834599999999</v>
      </c>
      <c r="E863">
        <v>10.599448000000001</v>
      </c>
    </row>
    <row r="864" spans="1:15" x14ac:dyDescent="0.25">
      <c r="A864">
        <v>863</v>
      </c>
      <c r="B864">
        <v>150.857089</v>
      </c>
      <c r="C864">
        <v>6.9614739999999999</v>
      </c>
      <c r="D864">
        <v>154.16834599999999</v>
      </c>
      <c r="E864">
        <v>10.599448000000001</v>
      </c>
    </row>
    <row r="865" spans="1:15" x14ac:dyDescent="0.25">
      <c r="A865">
        <v>864</v>
      </c>
      <c r="B865">
        <v>150.857089</v>
      </c>
      <c r="C865">
        <v>6.9614739999999999</v>
      </c>
      <c r="D865">
        <v>154.16834599999999</v>
      </c>
      <c r="E865">
        <v>10.599448000000001</v>
      </c>
    </row>
    <row r="866" spans="1:15" x14ac:dyDescent="0.25">
      <c r="A866">
        <v>865</v>
      </c>
      <c r="B866">
        <v>150.857089</v>
      </c>
      <c r="C866">
        <v>6.9614739999999999</v>
      </c>
      <c r="D866">
        <v>154.16834599999999</v>
      </c>
      <c r="E866">
        <v>10.599448000000001</v>
      </c>
      <c r="N866">
        <v>159.12813800000001</v>
      </c>
      <c r="O866">
        <v>11.000958000000001</v>
      </c>
    </row>
    <row r="867" spans="1:15" x14ac:dyDescent="0.25">
      <c r="A867">
        <v>866</v>
      </c>
      <c r="B867">
        <v>150.857089</v>
      </c>
      <c r="C867">
        <v>6.9614739999999999</v>
      </c>
      <c r="D867">
        <v>154.16834599999999</v>
      </c>
      <c r="E867">
        <v>10.599448000000001</v>
      </c>
      <c r="N867">
        <v>159.12813800000001</v>
      </c>
      <c r="O867">
        <v>11.000958000000001</v>
      </c>
    </row>
    <row r="868" spans="1:15" x14ac:dyDescent="0.25">
      <c r="A868">
        <v>867</v>
      </c>
      <c r="B868">
        <v>150.857089</v>
      </c>
      <c r="C868">
        <v>6.9614739999999999</v>
      </c>
      <c r="D868">
        <v>154.16834599999999</v>
      </c>
      <c r="E868">
        <v>10.599448000000001</v>
      </c>
      <c r="N868">
        <v>159.12813800000001</v>
      </c>
      <c r="O868">
        <v>11.000958000000001</v>
      </c>
    </row>
    <row r="869" spans="1:15" x14ac:dyDescent="0.25">
      <c r="A869">
        <v>868</v>
      </c>
      <c r="B869">
        <v>150.857089</v>
      </c>
      <c r="C869">
        <v>6.9614739999999999</v>
      </c>
      <c r="D869">
        <v>154.16834599999999</v>
      </c>
      <c r="E869">
        <v>10.599448000000001</v>
      </c>
      <c r="N869">
        <v>159.12813800000001</v>
      </c>
      <c r="O869">
        <v>11.000958000000001</v>
      </c>
    </row>
    <row r="870" spans="1:15" x14ac:dyDescent="0.25">
      <c r="A870">
        <v>869</v>
      </c>
      <c r="B870">
        <v>150.857089</v>
      </c>
      <c r="C870">
        <v>6.9614739999999999</v>
      </c>
      <c r="D870">
        <v>154.16834599999999</v>
      </c>
      <c r="E870">
        <v>10.599448000000001</v>
      </c>
      <c r="N870">
        <v>159.12813800000001</v>
      </c>
      <c r="O870">
        <v>11.000958000000001</v>
      </c>
    </row>
    <row r="871" spans="1:15" x14ac:dyDescent="0.25">
      <c r="A871">
        <v>870</v>
      </c>
      <c r="B871">
        <v>150.857089</v>
      </c>
      <c r="C871">
        <v>6.9614739999999999</v>
      </c>
      <c r="D871">
        <v>154.16834599999999</v>
      </c>
      <c r="E871">
        <v>10.599448000000001</v>
      </c>
      <c r="N871">
        <v>159.12813800000001</v>
      </c>
      <c r="O871">
        <v>11.000958000000001</v>
      </c>
    </row>
    <row r="872" spans="1:15" x14ac:dyDescent="0.25">
      <c r="A872">
        <v>871</v>
      </c>
      <c r="B872">
        <v>150.857089</v>
      </c>
      <c r="C872">
        <v>6.9614739999999999</v>
      </c>
      <c r="D872">
        <v>154.16834599999999</v>
      </c>
      <c r="E872">
        <v>10.599448000000001</v>
      </c>
      <c r="L872">
        <v>158.73300599999999</v>
      </c>
      <c r="M872">
        <v>6.5711880000000003</v>
      </c>
      <c r="N872">
        <v>159.12813800000001</v>
      </c>
      <c r="O872">
        <v>11.000958000000001</v>
      </c>
    </row>
    <row r="873" spans="1:15" x14ac:dyDescent="0.25">
      <c r="A873">
        <v>872</v>
      </c>
      <c r="B873">
        <v>150.857089</v>
      </c>
      <c r="C873">
        <v>6.9614739999999999</v>
      </c>
      <c r="D873">
        <v>154.16834599999999</v>
      </c>
      <c r="E873">
        <v>10.599448000000001</v>
      </c>
      <c r="L873">
        <v>158.816675</v>
      </c>
      <c r="M873">
        <v>6.5664949999999997</v>
      </c>
      <c r="N873">
        <v>159.12813800000001</v>
      </c>
      <c r="O873">
        <v>11.000958000000001</v>
      </c>
    </row>
    <row r="874" spans="1:15" x14ac:dyDescent="0.25">
      <c r="A874">
        <v>873</v>
      </c>
      <c r="B874">
        <v>150.857089</v>
      </c>
      <c r="C874">
        <v>6.9614739999999999</v>
      </c>
      <c r="D874">
        <v>154.16834599999999</v>
      </c>
      <c r="E874">
        <v>10.599448000000001</v>
      </c>
      <c r="L874">
        <v>158.816675</v>
      </c>
      <c r="M874">
        <v>6.5664949999999997</v>
      </c>
      <c r="N874">
        <v>159.12813800000001</v>
      </c>
      <c r="O874">
        <v>11.000958000000001</v>
      </c>
    </row>
    <row r="875" spans="1:15" x14ac:dyDescent="0.25">
      <c r="A875">
        <v>874</v>
      </c>
      <c r="B875">
        <v>150.857089</v>
      </c>
      <c r="C875">
        <v>6.9614739999999999</v>
      </c>
      <c r="D875">
        <v>154.16834599999999</v>
      </c>
      <c r="E875">
        <v>10.599448000000001</v>
      </c>
      <c r="L875">
        <v>158.816675</v>
      </c>
      <c r="M875">
        <v>6.5664949999999997</v>
      </c>
      <c r="N875">
        <v>159.12813800000001</v>
      </c>
      <c r="O875">
        <v>11.000958000000001</v>
      </c>
    </row>
    <row r="876" spans="1:15" x14ac:dyDescent="0.25">
      <c r="A876">
        <v>875</v>
      </c>
      <c r="B876">
        <v>150.857089</v>
      </c>
      <c r="C876">
        <v>6.9614739999999999</v>
      </c>
      <c r="D876">
        <v>154.16834599999999</v>
      </c>
      <c r="E876">
        <v>10.599448000000001</v>
      </c>
      <c r="L876">
        <v>158.816675</v>
      </c>
      <c r="M876">
        <v>6.5664949999999997</v>
      </c>
      <c r="N876">
        <v>159.12813800000001</v>
      </c>
      <c r="O876">
        <v>11.000958000000001</v>
      </c>
    </row>
    <row r="877" spans="1:15" x14ac:dyDescent="0.25">
      <c r="A877">
        <v>876</v>
      </c>
      <c r="B877">
        <v>150.857089</v>
      </c>
      <c r="C877">
        <v>6.9614739999999999</v>
      </c>
      <c r="L877">
        <v>158.816675</v>
      </c>
      <c r="M877">
        <v>6.5664949999999997</v>
      </c>
      <c r="N877">
        <v>159.12813800000001</v>
      </c>
      <c r="O877">
        <v>11.000958000000001</v>
      </c>
    </row>
    <row r="878" spans="1:15" x14ac:dyDescent="0.25">
      <c r="A878">
        <v>877</v>
      </c>
      <c r="B878">
        <v>150.857089</v>
      </c>
      <c r="C878">
        <v>6.9614739999999999</v>
      </c>
      <c r="L878">
        <v>158.816675</v>
      </c>
      <c r="M878">
        <v>6.5664949999999997</v>
      </c>
      <c r="N878">
        <v>159.12813800000001</v>
      </c>
      <c r="O878">
        <v>11.000958000000001</v>
      </c>
    </row>
    <row r="879" spans="1:15" x14ac:dyDescent="0.25">
      <c r="A879">
        <v>878</v>
      </c>
      <c r="B879">
        <v>150.857089</v>
      </c>
      <c r="C879">
        <v>6.9614739999999999</v>
      </c>
      <c r="L879">
        <v>158.816675</v>
      </c>
      <c r="M879">
        <v>6.5664949999999997</v>
      </c>
      <c r="N879">
        <v>159.12813800000001</v>
      </c>
      <c r="O879">
        <v>11.000958000000001</v>
      </c>
    </row>
    <row r="880" spans="1:15" x14ac:dyDescent="0.25">
      <c r="A880">
        <v>879</v>
      </c>
      <c r="B880">
        <v>150.857089</v>
      </c>
      <c r="C880">
        <v>6.9614739999999999</v>
      </c>
      <c r="L880">
        <v>158.816675</v>
      </c>
      <c r="M880">
        <v>6.5664949999999997</v>
      </c>
      <c r="N880">
        <v>159.12813800000001</v>
      </c>
      <c r="O880">
        <v>11.000958000000001</v>
      </c>
    </row>
    <row r="881" spans="1:15" x14ac:dyDescent="0.25">
      <c r="A881">
        <v>880</v>
      </c>
      <c r="B881">
        <v>150.857089</v>
      </c>
      <c r="C881">
        <v>6.9614739999999999</v>
      </c>
      <c r="L881">
        <v>158.816675</v>
      </c>
      <c r="M881">
        <v>6.5664949999999997</v>
      </c>
      <c r="N881">
        <v>159.12813800000001</v>
      </c>
      <c r="O881">
        <v>11.000958000000001</v>
      </c>
    </row>
    <row r="882" spans="1:15" x14ac:dyDescent="0.25">
      <c r="A882">
        <v>881</v>
      </c>
      <c r="B882">
        <v>150.857089</v>
      </c>
      <c r="C882">
        <v>6.9614739999999999</v>
      </c>
      <c r="L882">
        <v>158.816675</v>
      </c>
      <c r="M882">
        <v>6.5664949999999997</v>
      </c>
      <c r="N882">
        <v>159.12813800000001</v>
      </c>
      <c r="O882">
        <v>11.000958000000001</v>
      </c>
    </row>
    <row r="883" spans="1:15" x14ac:dyDescent="0.25">
      <c r="A883">
        <v>882</v>
      </c>
      <c r="B883">
        <v>150.857089</v>
      </c>
      <c r="C883">
        <v>6.9614739999999999</v>
      </c>
      <c r="L883">
        <v>158.816675</v>
      </c>
      <c r="M883">
        <v>6.5664949999999997</v>
      </c>
      <c r="N883">
        <v>159.12813800000001</v>
      </c>
      <c r="O883">
        <v>11.000958000000001</v>
      </c>
    </row>
    <row r="884" spans="1:15" x14ac:dyDescent="0.25">
      <c r="A884">
        <v>883</v>
      </c>
      <c r="B884">
        <v>150.857089</v>
      </c>
      <c r="C884">
        <v>6.9614739999999999</v>
      </c>
      <c r="L884">
        <v>158.816675</v>
      </c>
      <c r="M884">
        <v>6.5664949999999997</v>
      </c>
      <c r="N884">
        <v>159.12813800000001</v>
      </c>
      <c r="O884">
        <v>11.000958000000001</v>
      </c>
    </row>
    <row r="885" spans="1:15" x14ac:dyDescent="0.25">
      <c r="A885">
        <v>884</v>
      </c>
      <c r="B885">
        <v>150.857089</v>
      </c>
      <c r="C885">
        <v>6.9614739999999999</v>
      </c>
      <c r="L885">
        <v>158.816675</v>
      </c>
      <c r="M885">
        <v>6.5664949999999997</v>
      </c>
      <c r="N885">
        <v>159.12813800000001</v>
      </c>
      <c r="O885">
        <v>11.000958000000001</v>
      </c>
    </row>
    <row r="886" spans="1:15" x14ac:dyDescent="0.25">
      <c r="A886">
        <v>885</v>
      </c>
      <c r="B886">
        <v>150.857089</v>
      </c>
      <c r="C886">
        <v>6.9614739999999999</v>
      </c>
      <c r="L886">
        <v>158.816675</v>
      </c>
      <c r="M886">
        <v>6.5664949999999997</v>
      </c>
      <c r="N886">
        <v>159.12813800000001</v>
      </c>
      <c r="O886">
        <v>11.000958000000001</v>
      </c>
    </row>
    <row r="887" spans="1:15" x14ac:dyDescent="0.25">
      <c r="A887">
        <v>886</v>
      </c>
      <c r="B887">
        <v>150.857089</v>
      </c>
      <c r="C887">
        <v>6.9614739999999999</v>
      </c>
      <c r="L887">
        <v>158.816675</v>
      </c>
      <c r="M887">
        <v>6.5664949999999997</v>
      </c>
      <c r="N887">
        <v>159.12813800000001</v>
      </c>
      <c r="O887">
        <v>11.000958000000001</v>
      </c>
    </row>
    <row r="888" spans="1:15" x14ac:dyDescent="0.25">
      <c r="A888">
        <v>887</v>
      </c>
      <c r="B888">
        <v>150.857089</v>
      </c>
      <c r="C888">
        <v>6.9614739999999999</v>
      </c>
      <c r="D888">
        <v>134.59607700000001</v>
      </c>
      <c r="E888">
        <v>9.0086739999999992</v>
      </c>
      <c r="L888">
        <v>158.816675</v>
      </c>
      <c r="M888">
        <v>6.5664949999999997</v>
      </c>
      <c r="N888">
        <v>159.12813800000001</v>
      </c>
      <c r="O888">
        <v>11.000958000000001</v>
      </c>
    </row>
    <row r="889" spans="1:15" x14ac:dyDescent="0.25">
      <c r="A889">
        <v>888</v>
      </c>
      <c r="B889">
        <v>150.857089</v>
      </c>
      <c r="C889">
        <v>6.9614739999999999</v>
      </c>
      <c r="D889">
        <v>134.59607700000001</v>
      </c>
      <c r="E889">
        <v>9.0086739999999992</v>
      </c>
      <c r="L889">
        <v>158.816675</v>
      </c>
      <c r="M889">
        <v>6.5664949999999997</v>
      </c>
      <c r="N889">
        <v>159.12813800000001</v>
      </c>
      <c r="O889">
        <v>11.000958000000001</v>
      </c>
    </row>
    <row r="890" spans="1:15" x14ac:dyDescent="0.25">
      <c r="A890">
        <v>889</v>
      </c>
      <c r="B890">
        <v>150.857089</v>
      </c>
      <c r="C890">
        <v>6.9614739999999999</v>
      </c>
      <c r="D890">
        <v>134.59607700000001</v>
      </c>
      <c r="E890">
        <v>9.0086739999999992</v>
      </c>
      <c r="L890">
        <v>158.816675</v>
      </c>
      <c r="M890">
        <v>6.5664949999999997</v>
      </c>
      <c r="N890">
        <v>159.12813800000001</v>
      </c>
      <c r="O890">
        <v>11.000958000000001</v>
      </c>
    </row>
    <row r="891" spans="1:15" x14ac:dyDescent="0.25">
      <c r="A891">
        <v>890</v>
      </c>
      <c r="B891">
        <v>150.857089</v>
      </c>
      <c r="C891">
        <v>6.9614739999999999</v>
      </c>
      <c r="D891">
        <v>134.59607700000001</v>
      </c>
      <c r="E891">
        <v>9.0086739999999992</v>
      </c>
      <c r="L891">
        <v>158.816675</v>
      </c>
      <c r="M891">
        <v>6.5664949999999997</v>
      </c>
      <c r="N891">
        <v>159.12813800000001</v>
      </c>
      <c r="O891">
        <v>11.000958000000001</v>
      </c>
    </row>
    <row r="892" spans="1:15" x14ac:dyDescent="0.25">
      <c r="A892">
        <v>891</v>
      </c>
      <c r="B892">
        <v>150.857089</v>
      </c>
      <c r="C892">
        <v>6.9614739999999999</v>
      </c>
      <c r="D892">
        <v>134.59607700000001</v>
      </c>
      <c r="E892">
        <v>9.0086739999999992</v>
      </c>
      <c r="L892">
        <v>158.816675</v>
      </c>
      <c r="M892">
        <v>6.5664949999999997</v>
      </c>
      <c r="N892">
        <v>159.12813800000001</v>
      </c>
      <c r="O892">
        <v>11.000958000000001</v>
      </c>
    </row>
    <row r="893" spans="1:15" x14ac:dyDescent="0.25">
      <c r="A893">
        <v>892</v>
      </c>
      <c r="B893">
        <v>150.857089</v>
      </c>
      <c r="C893">
        <v>6.9614739999999999</v>
      </c>
      <c r="D893">
        <v>134.59607700000001</v>
      </c>
      <c r="E893">
        <v>9.0086739999999992</v>
      </c>
      <c r="L893">
        <v>158.73300599999999</v>
      </c>
      <c r="M893">
        <v>6.5711880000000003</v>
      </c>
      <c r="N893">
        <v>159.12813800000001</v>
      </c>
      <c r="O893">
        <v>11.000958000000001</v>
      </c>
    </row>
    <row r="894" spans="1:15" x14ac:dyDescent="0.25">
      <c r="A894">
        <v>893</v>
      </c>
      <c r="B894">
        <v>150.94621699999999</v>
      </c>
      <c r="C894">
        <v>7.0726930000000001</v>
      </c>
      <c r="D894">
        <v>134.59607700000001</v>
      </c>
      <c r="E894">
        <v>9.0086739999999992</v>
      </c>
      <c r="N894">
        <v>159.12813800000001</v>
      </c>
      <c r="O894">
        <v>11.000958000000001</v>
      </c>
    </row>
    <row r="895" spans="1:15" x14ac:dyDescent="0.25">
      <c r="A895">
        <v>894</v>
      </c>
      <c r="D895">
        <v>134.59607700000001</v>
      </c>
      <c r="E895">
        <v>9.0086739999999992</v>
      </c>
      <c r="N895">
        <v>159.12813800000001</v>
      </c>
      <c r="O895">
        <v>11.000958000000001</v>
      </c>
    </row>
    <row r="896" spans="1:15" x14ac:dyDescent="0.25">
      <c r="A896">
        <v>895</v>
      </c>
      <c r="D896">
        <v>134.59607700000001</v>
      </c>
      <c r="E896">
        <v>9.0086739999999992</v>
      </c>
      <c r="N896">
        <v>159.12813800000001</v>
      </c>
      <c r="O896">
        <v>11.000958000000001</v>
      </c>
    </row>
    <row r="897" spans="1:15" x14ac:dyDescent="0.25">
      <c r="A897">
        <v>896</v>
      </c>
      <c r="D897">
        <v>134.59607700000001</v>
      </c>
      <c r="E897">
        <v>9.0086739999999992</v>
      </c>
      <c r="N897">
        <v>159.12813800000001</v>
      </c>
      <c r="O897">
        <v>11.000958000000001</v>
      </c>
    </row>
    <row r="898" spans="1:15" x14ac:dyDescent="0.25">
      <c r="A898">
        <v>897</v>
      </c>
      <c r="D898">
        <v>134.59607700000001</v>
      </c>
      <c r="E898">
        <v>9.0086739999999992</v>
      </c>
      <c r="N898">
        <v>159.12813800000001</v>
      </c>
      <c r="O898">
        <v>11.000958000000001</v>
      </c>
    </row>
    <row r="899" spans="1:15" x14ac:dyDescent="0.25">
      <c r="A899">
        <v>898</v>
      </c>
      <c r="D899">
        <v>134.59607700000001</v>
      </c>
      <c r="E899">
        <v>9.0086739999999992</v>
      </c>
      <c r="N899">
        <v>159.12813800000001</v>
      </c>
      <c r="O899">
        <v>11.000958000000001</v>
      </c>
    </row>
    <row r="900" spans="1:15" x14ac:dyDescent="0.25">
      <c r="A900">
        <v>899</v>
      </c>
      <c r="D900">
        <v>134.59607700000001</v>
      </c>
      <c r="E900">
        <v>9.0086739999999992</v>
      </c>
      <c r="N900">
        <v>159.12813800000001</v>
      </c>
      <c r="O900">
        <v>11.000958000000001</v>
      </c>
    </row>
    <row r="901" spans="1:15" x14ac:dyDescent="0.25">
      <c r="A901">
        <v>900</v>
      </c>
      <c r="D901">
        <v>134.59607700000001</v>
      </c>
      <c r="E901">
        <v>9.0086739999999992</v>
      </c>
      <c r="N901">
        <v>159.12813800000001</v>
      </c>
      <c r="O901">
        <v>11.000958000000001</v>
      </c>
    </row>
    <row r="902" spans="1:15" x14ac:dyDescent="0.25">
      <c r="A902">
        <v>901</v>
      </c>
      <c r="D902">
        <v>134.59607700000001</v>
      </c>
      <c r="E902">
        <v>9.0086739999999992</v>
      </c>
    </row>
    <row r="903" spans="1:15" x14ac:dyDescent="0.25">
      <c r="A903">
        <v>902</v>
      </c>
      <c r="D903">
        <v>134.59607700000001</v>
      </c>
      <c r="E903">
        <v>9.0086739999999992</v>
      </c>
      <c r="L903">
        <v>152.322778</v>
      </c>
      <c r="M903">
        <v>7.141057</v>
      </c>
    </row>
    <row r="904" spans="1:15" x14ac:dyDescent="0.25">
      <c r="A904">
        <v>903</v>
      </c>
      <c r="D904">
        <v>134.59607700000001</v>
      </c>
      <c r="E904">
        <v>9.0086739999999992</v>
      </c>
      <c r="L904">
        <v>152.322778</v>
      </c>
      <c r="M904">
        <v>7.141057</v>
      </c>
    </row>
    <row r="905" spans="1:15" x14ac:dyDescent="0.25">
      <c r="A905">
        <v>904</v>
      </c>
      <c r="D905">
        <v>134.59607700000001</v>
      </c>
      <c r="E905">
        <v>9.0086739999999992</v>
      </c>
      <c r="L905">
        <v>152.322778</v>
      </c>
      <c r="M905">
        <v>7.141057</v>
      </c>
    </row>
    <row r="906" spans="1:15" x14ac:dyDescent="0.25">
      <c r="A906">
        <v>905</v>
      </c>
      <c r="B906">
        <v>129.82005700000002</v>
      </c>
      <c r="C906">
        <v>5.7525000000000004</v>
      </c>
      <c r="D906">
        <v>134.59607700000001</v>
      </c>
      <c r="E906">
        <v>9.0086739999999992</v>
      </c>
      <c r="L906">
        <v>152.322778</v>
      </c>
      <c r="M906">
        <v>7.141057</v>
      </c>
    </row>
    <row r="907" spans="1:15" x14ac:dyDescent="0.25">
      <c r="A907">
        <v>906</v>
      </c>
      <c r="B907">
        <v>129.76229499999999</v>
      </c>
      <c r="C907">
        <v>5.727449</v>
      </c>
      <c r="D907">
        <v>134.59607700000001</v>
      </c>
      <c r="E907">
        <v>9.0086739999999992</v>
      </c>
      <c r="L907">
        <v>152.322778</v>
      </c>
      <c r="M907">
        <v>7.141057</v>
      </c>
    </row>
    <row r="908" spans="1:15" x14ac:dyDescent="0.25">
      <c r="A908">
        <v>907</v>
      </c>
      <c r="B908">
        <v>129.76229499999999</v>
      </c>
      <c r="C908">
        <v>5.727449</v>
      </c>
      <c r="D908">
        <v>134.59607700000001</v>
      </c>
      <c r="E908">
        <v>9.0086739999999992</v>
      </c>
      <c r="L908">
        <v>152.322778</v>
      </c>
      <c r="M908">
        <v>7.141057</v>
      </c>
    </row>
    <row r="909" spans="1:15" x14ac:dyDescent="0.25">
      <c r="A909">
        <v>908</v>
      </c>
      <c r="B909">
        <v>129.76229499999999</v>
      </c>
      <c r="C909">
        <v>5.727449</v>
      </c>
      <c r="D909">
        <v>134.59607700000001</v>
      </c>
      <c r="E909">
        <v>9.0086739999999992</v>
      </c>
      <c r="L909">
        <v>152.322778</v>
      </c>
      <c r="M909">
        <v>7.141057</v>
      </c>
    </row>
    <row r="910" spans="1:15" x14ac:dyDescent="0.25">
      <c r="A910">
        <v>909</v>
      </c>
      <c r="B910">
        <v>129.76229499999999</v>
      </c>
      <c r="C910">
        <v>5.727449</v>
      </c>
      <c r="D910">
        <v>134.59607700000001</v>
      </c>
      <c r="E910">
        <v>9.0086739999999992</v>
      </c>
      <c r="L910">
        <v>152.322778</v>
      </c>
      <c r="M910">
        <v>7.141057</v>
      </c>
    </row>
    <row r="911" spans="1:15" x14ac:dyDescent="0.25">
      <c r="A911">
        <v>910</v>
      </c>
      <c r="B911">
        <v>129.76229499999999</v>
      </c>
      <c r="C911">
        <v>5.727449</v>
      </c>
      <c r="D911">
        <v>134.59607700000001</v>
      </c>
      <c r="E911">
        <v>9.0086739999999992</v>
      </c>
      <c r="L911">
        <v>152.322778</v>
      </c>
      <c r="M911">
        <v>7.141057</v>
      </c>
    </row>
    <row r="912" spans="1:15" x14ac:dyDescent="0.25">
      <c r="A912">
        <v>911</v>
      </c>
      <c r="B912">
        <v>129.76229499999999</v>
      </c>
      <c r="C912">
        <v>5.727449</v>
      </c>
      <c r="D912">
        <v>134.59607700000001</v>
      </c>
      <c r="E912">
        <v>9.0086739999999992</v>
      </c>
      <c r="L912">
        <v>152.322778</v>
      </c>
      <c r="M912">
        <v>7.141057</v>
      </c>
    </row>
    <row r="913" spans="1:13" x14ac:dyDescent="0.25">
      <c r="A913">
        <v>912</v>
      </c>
      <c r="B913">
        <v>129.76229499999999</v>
      </c>
      <c r="C913">
        <v>5.727449</v>
      </c>
      <c r="D913">
        <v>134.59607700000001</v>
      </c>
      <c r="E913">
        <v>9.0086739999999992</v>
      </c>
      <c r="L913">
        <v>152.322778</v>
      </c>
      <c r="M913">
        <v>7.141057</v>
      </c>
    </row>
    <row r="914" spans="1:13" x14ac:dyDescent="0.25">
      <c r="A914">
        <v>913</v>
      </c>
      <c r="B914">
        <v>129.76229499999999</v>
      </c>
      <c r="C914">
        <v>5.727449</v>
      </c>
      <c r="D914">
        <v>134.59607700000001</v>
      </c>
      <c r="E914">
        <v>9.0086739999999992</v>
      </c>
      <c r="L914">
        <v>152.322778</v>
      </c>
      <c r="M914">
        <v>7.141057</v>
      </c>
    </row>
    <row r="915" spans="1:13" x14ac:dyDescent="0.25">
      <c r="A915">
        <v>914</v>
      </c>
      <c r="B915">
        <v>129.76229499999999</v>
      </c>
      <c r="C915">
        <v>5.727449</v>
      </c>
      <c r="D915">
        <v>134.59607700000001</v>
      </c>
      <c r="E915">
        <v>9.0086739999999992</v>
      </c>
      <c r="L915">
        <v>152.322778</v>
      </c>
      <c r="M915">
        <v>7.141057</v>
      </c>
    </row>
    <row r="916" spans="1:13" x14ac:dyDescent="0.25">
      <c r="A916">
        <v>915</v>
      </c>
      <c r="B916">
        <v>129.76229499999999</v>
      </c>
      <c r="C916">
        <v>5.727449</v>
      </c>
      <c r="D916">
        <v>134.59607700000001</v>
      </c>
      <c r="E916">
        <v>9.0086739999999992</v>
      </c>
      <c r="L916">
        <v>152.322778</v>
      </c>
      <c r="M916">
        <v>7.141057</v>
      </c>
    </row>
    <row r="917" spans="1:13" x14ac:dyDescent="0.25">
      <c r="A917">
        <v>916</v>
      </c>
      <c r="B917">
        <v>129.76229499999999</v>
      </c>
      <c r="C917">
        <v>5.727449</v>
      </c>
      <c r="D917">
        <v>134.59607700000001</v>
      </c>
      <c r="E917">
        <v>9.0086739999999992</v>
      </c>
      <c r="L917">
        <v>152.322778</v>
      </c>
      <c r="M917">
        <v>7.141057</v>
      </c>
    </row>
    <row r="918" spans="1:13" x14ac:dyDescent="0.25">
      <c r="A918">
        <v>917</v>
      </c>
      <c r="B918">
        <v>129.76229499999999</v>
      </c>
      <c r="C918">
        <v>5.727449</v>
      </c>
      <c r="D918">
        <v>134.59607700000001</v>
      </c>
      <c r="E918">
        <v>9.0086739999999992</v>
      </c>
      <c r="L918">
        <v>152.322778</v>
      </c>
      <c r="M918">
        <v>7.141057</v>
      </c>
    </row>
    <row r="919" spans="1:13" x14ac:dyDescent="0.25">
      <c r="A919">
        <v>918</v>
      </c>
      <c r="B919">
        <v>129.76229499999999</v>
      </c>
      <c r="C919">
        <v>5.727449</v>
      </c>
      <c r="L919">
        <v>152.322778</v>
      </c>
      <c r="M919">
        <v>7.141057</v>
      </c>
    </row>
    <row r="920" spans="1:13" x14ac:dyDescent="0.25">
      <c r="A920">
        <v>919</v>
      </c>
      <c r="B920">
        <v>129.76229499999999</v>
      </c>
      <c r="C920">
        <v>5.727449</v>
      </c>
      <c r="L920">
        <v>152.322778</v>
      </c>
      <c r="M920">
        <v>7.141057</v>
      </c>
    </row>
    <row r="921" spans="1:13" x14ac:dyDescent="0.25">
      <c r="A921">
        <v>920</v>
      </c>
      <c r="B921">
        <v>129.76229499999999</v>
      </c>
      <c r="C921">
        <v>5.727449</v>
      </c>
      <c r="L921">
        <v>152.322778</v>
      </c>
      <c r="M921">
        <v>7.141057</v>
      </c>
    </row>
    <row r="922" spans="1:13" x14ac:dyDescent="0.25">
      <c r="A922">
        <v>921</v>
      </c>
      <c r="B922">
        <v>129.76229499999999</v>
      </c>
      <c r="C922">
        <v>5.727449</v>
      </c>
      <c r="L922">
        <v>152.322778</v>
      </c>
      <c r="M922">
        <v>7.141057</v>
      </c>
    </row>
    <row r="923" spans="1:13" x14ac:dyDescent="0.25">
      <c r="A923">
        <v>922</v>
      </c>
      <c r="B923">
        <v>129.76229499999999</v>
      </c>
      <c r="C923">
        <v>5.727449</v>
      </c>
      <c r="H923">
        <v>136.89791099999999</v>
      </c>
      <c r="I923">
        <v>8.3713259999999998</v>
      </c>
      <c r="L923">
        <v>152.322778</v>
      </c>
      <c r="M923">
        <v>7.141057</v>
      </c>
    </row>
    <row r="924" spans="1:13" x14ac:dyDescent="0.25">
      <c r="A924">
        <v>923</v>
      </c>
      <c r="B924">
        <v>129.76229499999999</v>
      </c>
      <c r="C924">
        <v>5.727449</v>
      </c>
      <c r="H924">
        <v>136.881844</v>
      </c>
      <c r="I924">
        <v>8.4430610000000001</v>
      </c>
      <c r="L924">
        <v>152.322778</v>
      </c>
      <c r="M924">
        <v>7.141057</v>
      </c>
    </row>
    <row r="925" spans="1:13" x14ac:dyDescent="0.25">
      <c r="A925">
        <v>924</v>
      </c>
      <c r="B925">
        <v>129.76229499999999</v>
      </c>
      <c r="C925">
        <v>5.727449</v>
      </c>
      <c r="H925">
        <v>136.881844</v>
      </c>
      <c r="I925">
        <v>8.4430610000000001</v>
      </c>
      <c r="L925">
        <v>152.322778</v>
      </c>
      <c r="M925">
        <v>7.141057</v>
      </c>
    </row>
    <row r="926" spans="1:13" x14ac:dyDescent="0.25">
      <c r="A926">
        <v>925</v>
      </c>
      <c r="B926">
        <v>129.76229499999999</v>
      </c>
      <c r="C926">
        <v>5.727449</v>
      </c>
      <c r="H926">
        <v>136.881844</v>
      </c>
      <c r="I926">
        <v>8.4430610000000001</v>
      </c>
      <c r="L926">
        <v>152.322778</v>
      </c>
      <c r="M926">
        <v>7.141057</v>
      </c>
    </row>
    <row r="927" spans="1:13" x14ac:dyDescent="0.25">
      <c r="A927">
        <v>926</v>
      </c>
      <c r="B927">
        <v>129.76229499999999</v>
      </c>
      <c r="C927">
        <v>5.727449</v>
      </c>
      <c r="H927">
        <v>136.881844</v>
      </c>
      <c r="I927">
        <v>8.4430610000000001</v>
      </c>
      <c r="L927">
        <v>152.322778</v>
      </c>
      <c r="M927">
        <v>7.141057</v>
      </c>
    </row>
    <row r="928" spans="1:13" x14ac:dyDescent="0.25">
      <c r="A928">
        <v>927</v>
      </c>
      <c r="B928">
        <v>129.76229499999999</v>
      </c>
      <c r="C928">
        <v>5.727449</v>
      </c>
      <c r="H928">
        <v>136.881844</v>
      </c>
      <c r="I928">
        <v>8.4430610000000001</v>
      </c>
      <c r="L928">
        <v>152.322778</v>
      </c>
      <c r="M928">
        <v>7.141057</v>
      </c>
    </row>
    <row r="929" spans="1:9" x14ac:dyDescent="0.25">
      <c r="A929">
        <v>928</v>
      </c>
      <c r="B929">
        <v>129.76229499999999</v>
      </c>
      <c r="C929">
        <v>5.727449</v>
      </c>
      <c r="H929">
        <v>136.881844</v>
      </c>
      <c r="I929">
        <v>8.4430610000000001</v>
      </c>
    </row>
    <row r="930" spans="1:9" x14ac:dyDescent="0.25">
      <c r="A930">
        <v>929</v>
      </c>
      <c r="B930">
        <v>129.76229499999999</v>
      </c>
      <c r="C930">
        <v>5.727449</v>
      </c>
      <c r="D930">
        <v>122.286991</v>
      </c>
      <c r="E930">
        <v>8.6048980000000004</v>
      </c>
      <c r="H930">
        <v>136.881844</v>
      </c>
      <c r="I930">
        <v>8.4430610000000001</v>
      </c>
    </row>
    <row r="931" spans="1:9" x14ac:dyDescent="0.25">
      <c r="A931">
        <v>930</v>
      </c>
      <c r="B931">
        <v>129.76229499999999</v>
      </c>
      <c r="C931">
        <v>5.727449</v>
      </c>
      <c r="D931">
        <v>122.247299</v>
      </c>
      <c r="E931">
        <v>8.6405609999999999</v>
      </c>
      <c r="H931">
        <v>136.881844</v>
      </c>
      <c r="I931">
        <v>8.4430610000000001</v>
      </c>
    </row>
    <row r="932" spans="1:9" x14ac:dyDescent="0.25">
      <c r="A932">
        <v>931</v>
      </c>
      <c r="B932">
        <v>129.76229499999999</v>
      </c>
      <c r="C932">
        <v>5.727449</v>
      </c>
      <c r="D932">
        <v>122.247299</v>
      </c>
      <c r="E932">
        <v>8.6405609999999999</v>
      </c>
      <c r="H932">
        <v>136.881844</v>
      </c>
      <c r="I932">
        <v>8.4430610000000001</v>
      </c>
    </row>
    <row r="933" spans="1:9" x14ac:dyDescent="0.25">
      <c r="A933">
        <v>932</v>
      </c>
      <c r="B933">
        <v>129.82005700000002</v>
      </c>
      <c r="C933">
        <v>5.7525000000000004</v>
      </c>
      <c r="D933">
        <v>122.247299</v>
      </c>
      <c r="E933">
        <v>8.6405609999999999</v>
      </c>
      <c r="H933">
        <v>136.881844</v>
      </c>
      <c r="I933">
        <v>8.4430610000000001</v>
      </c>
    </row>
    <row r="934" spans="1:9" x14ac:dyDescent="0.25">
      <c r="A934">
        <v>933</v>
      </c>
      <c r="D934">
        <v>122.247299</v>
      </c>
      <c r="E934">
        <v>8.6405609999999999</v>
      </c>
      <c r="H934">
        <v>136.881844</v>
      </c>
      <c r="I934">
        <v>8.4430610000000001</v>
      </c>
    </row>
    <row r="935" spans="1:9" x14ac:dyDescent="0.25">
      <c r="A935">
        <v>934</v>
      </c>
      <c r="D935">
        <v>122.247299</v>
      </c>
      <c r="E935">
        <v>8.6405609999999999</v>
      </c>
      <c r="H935">
        <v>136.881844</v>
      </c>
      <c r="I935">
        <v>8.4430610000000001</v>
      </c>
    </row>
    <row r="936" spans="1:9" x14ac:dyDescent="0.25">
      <c r="A936">
        <v>935</v>
      </c>
      <c r="D936">
        <v>122.247299</v>
      </c>
      <c r="E936">
        <v>8.6405609999999999</v>
      </c>
      <c r="H936">
        <v>136.881844</v>
      </c>
      <c r="I936">
        <v>8.4430610000000001</v>
      </c>
    </row>
    <row r="937" spans="1:9" x14ac:dyDescent="0.25">
      <c r="A937">
        <v>936</v>
      </c>
      <c r="D937">
        <v>122.247299</v>
      </c>
      <c r="E937">
        <v>8.6405609999999999</v>
      </c>
      <c r="H937">
        <v>136.881844</v>
      </c>
      <c r="I937">
        <v>8.4430610000000001</v>
      </c>
    </row>
    <row r="938" spans="1:9" x14ac:dyDescent="0.25">
      <c r="A938">
        <v>937</v>
      </c>
      <c r="D938">
        <v>122.247299</v>
      </c>
      <c r="E938">
        <v>8.6405609999999999</v>
      </c>
      <c r="H938">
        <v>136.881844</v>
      </c>
      <c r="I938">
        <v>8.4430610000000001</v>
      </c>
    </row>
    <row r="939" spans="1:9" x14ac:dyDescent="0.25">
      <c r="A939">
        <v>938</v>
      </c>
      <c r="D939">
        <v>122.247299</v>
      </c>
      <c r="E939">
        <v>8.6405609999999999</v>
      </c>
      <c r="H939">
        <v>136.881844</v>
      </c>
      <c r="I939">
        <v>8.4430610000000001</v>
      </c>
    </row>
    <row r="940" spans="1:9" x14ac:dyDescent="0.25">
      <c r="A940">
        <v>939</v>
      </c>
      <c r="D940">
        <v>122.247299</v>
      </c>
      <c r="E940">
        <v>8.6405609999999999</v>
      </c>
      <c r="H940">
        <v>136.881844</v>
      </c>
      <c r="I940">
        <v>8.4430610000000001</v>
      </c>
    </row>
    <row r="941" spans="1:9" x14ac:dyDescent="0.25">
      <c r="A941">
        <v>940</v>
      </c>
      <c r="D941">
        <v>122.247299</v>
      </c>
      <c r="E941">
        <v>8.6405609999999999</v>
      </c>
      <c r="H941">
        <v>136.881844</v>
      </c>
      <c r="I941">
        <v>8.4430610000000001</v>
      </c>
    </row>
    <row r="942" spans="1:9" x14ac:dyDescent="0.25">
      <c r="A942">
        <v>941</v>
      </c>
      <c r="D942">
        <v>122.247299</v>
      </c>
      <c r="E942">
        <v>8.6405609999999999</v>
      </c>
      <c r="H942">
        <v>136.881844</v>
      </c>
      <c r="I942">
        <v>8.4430610000000001</v>
      </c>
    </row>
    <row r="943" spans="1:9" x14ac:dyDescent="0.25">
      <c r="A943">
        <v>942</v>
      </c>
      <c r="D943">
        <v>122.247299</v>
      </c>
      <c r="E943">
        <v>8.6405609999999999</v>
      </c>
      <c r="H943">
        <v>136.881844</v>
      </c>
      <c r="I943">
        <v>8.4430610000000001</v>
      </c>
    </row>
    <row r="944" spans="1:9" x14ac:dyDescent="0.25">
      <c r="A944">
        <v>943</v>
      </c>
      <c r="D944">
        <v>122.247299</v>
      </c>
      <c r="E944">
        <v>8.6405609999999999</v>
      </c>
      <c r="H944">
        <v>136.881844</v>
      </c>
      <c r="I944">
        <v>8.4430610000000001</v>
      </c>
    </row>
    <row r="945" spans="1:9" x14ac:dyDescent="0.25">
      <c r="A945">
        <v>944</v>
      </c>
      <c r="D945">
        <v>122.247299</v>
      </c>
      <c r="E945">
        <v>8.6405609999999999</v>
      </c>
      <c r="F945">
        <v>128.987301</v>
      </c>
      <c r="G945">
        <v>4.8358160000000003</v>
      </c>
      <c r="H945">
        <v>136.89791099999999</v>
      </c>
      <c r="I945">
        <v>8.3713259999999998</v>
      </c>
    </row>
    <row r="946" spans="1:9" x14ac:dyDescent="0.25">
      <c r="A946">
        <v>945</v>
      </c>
      <c r="B946">
        <v>114.965103</v>
      </c>
      <c r="C946">
        <v>5.8972959999999999</v>
      </c>
      <c r="D946">
        <v>122.247299</v>
      </c>
      <c r="E946">
        <v>8.6405609999999999</v>
      </c>
      <c r="F946">
        <v>129.02071799999999</v>
      </c>
      <c r="G946">
        <v>4.7399490000000002</v>
      </c>
      <c r="H946">
        <v>136.89791099999999</v>
      </c>
      <c r="I946">
        <v>8.3713259999999998</v>
      </c>
    </row>
    <row r="947" spans="1:9" x14ac:dyDescent="0.25">
      <c r="A947">
        <v>946</v>
      </c>
      <c r="B947">
        <v>114.880562</v>
      </c>
      <c r="C947">
        <v>5.826225</v>
      </c>
      <c r="D947">
        <v>122.247299</v>
      </c>
      <c r="E947">
        <v>8.6405609999999999</v>
      </c>
      <c r="F947">
        <v>129.02071799999999</v>
      </c>
      <c r="G947">
        <v>4.7399490000000002</v>
      </c>
    </row>
    <row r="948" spans="1:9" x14ac:dyDescent="0.25">
      <c r="A948">
        <v>947</v>
      </c>
      <c r="B948">
        <v>114.880562</v>
      </c>
      <c r="C948">
        <v>5.826225</v>
      </c>
      <c r="D948">
        <v>122.247299</v>
      </c>
      <c r="E948">
        <v>8.6405609999999999</v>
      </c>
      <c r="F948">
        <v>129.02071799999999</v>
      </c>
      <c r="G948">
        <v>4.7399490000000002</v>
      </c>
    </row>
    <row r="949" spans="1:9" x14ac:dyDescent="0.25">
      <c r="A949">
        <v>948</v>
      </c>
      <c r="B949">
        <v>114.880562</v>
      </c>
      <c r="C949">
        <v>5.826225</v>
      </c>
      <c r="D949">
        <v>122.247299</v>
      </c>
      <c r="E949">
        <v>8.6405609999999999</v>
      </c>
      <c r="F949">
        <v>129.02071799999999</v>
      </c>
      <c r="G949">
        <v>4.7399490000000002</v>
      </c>
    </row>
    <row r="950" spans="1:9" x14ac:dyDescent="0.25">
      <c r="A950">
        <v>949</v>
      </c>
      <c r="B950">
        <v>114.880562</v>
      </c>
      <c r="C950">
        <v>5.826225</v>
      </c>
      <c r="D950">
        <v>122.247299</v>
      </c>
      <c r="E950">
        <v>8.6405609999999999</v>
      </c>
      <c r="F950">
        <v>129.02071799999999</v>
      </c>
      <c r="G950">
        <v>4.7399490000000002</v>
      </c>
    </row>
    <row r="951" spans="1:9" x14ac:dyDescent="0.25">
      <c r="A951">
        <v>950</v>
      </c>
      <c r="B951">
        <v>114.880562</v>
      </c>
      <c r="C951">
        <v>5.826225</v>
      </c>
      <c r="D951">
        <v>122.286991</v>
      </c>
      <c r="E951">
        <v>8.6048980000000004</v>
      </c>
      <c r="F951">
        <v>129.02071799999999</v>
      </c>
      <c r="G951">
        <v>4.7399490000000002</v>
      </c>
    </row>
    <row r="952" spans="1:9" x14ac:dyDescent="0.25">
      <c r="A952">
        <v>951</v>
      </c>
      <c r="B952">
        <v>114.880562</v>
      </c>
      <c r="C952">
        <v>5.826225</v>
      </c>
      <c r="F952">
        <v>129.02071799999999</v>
      </c>
      <c r="G952">
        <v>4.7399490000000002</v>
      </c>
    </row>
    <row r="953" spans="1:9" x14ac:dyDescent="0.25">
      <c r="A953">
        <v>952</v>
      </c>
      <c r="B953">
        <v>114.880562</v>
      </c>
      <c r="C953">
        <v>5.826225</v>
      </c>
      <c r="F953">
        <v>129.02071799999999</v>
      </c>
      <c r="G953">
        <v>4.7399490000000002</v>
      </c>
    </row>
    <row r="954" spans="1:9" x14ac:dyDescent="0.25">
      <c r="A954">
        <v>953</v>
      </c>
      <c r="B954">
        <v>114.880562</v>
      </c>
      <c r="C954">
        <v>5.826225</v>
      </c>
      <c r="F954">
        <v>129.02071799999999</v>
      </c>
      <c r="G954">
        <v>4.7399490000000002</v>
      </c>
    </row>
    <row r="955" spans="1:9" x14ac:dyDescent="0.25">
      <c r="A955">
        <v>954</v>
      </c>
      <c r="B955">
        <v>114.880562</v>
      </c>
      <c r="C955">
        <v>5.826225</v>
      </c>
      <c r="F955">
        <v>129.02071799999999</v>
      </c>
      <c r="G955">
        <v>4.7399490000000002</v>
      </c>
    </row>
    <row r="956" spans="1:9" x14ac:dyDescent="0.25">
      <c r="A956">
        <v>955</v>
      </c>
      <c r="B956">
        <v>114.880562</v>
      </c>
      <c r="C956">
        <v>5.826225</v>
      </c>
      <c r="F956">
        <v>129.02071799999999</v>
      </c>
      <c r="G956">
        <v>4.7399490000000002</v>
      </c>
    </row>
    <row r="957" spans="1:9" x14ac:dyDescent="0.25">
      <c r="A957">
        <v>956</v>
      </c>
      <c r="B957">
        <v>114.880562</v>
      </c>
      <c r="C957">
        <v>5.826225</v>
      </c>
      <c r="F957">
        <v>129.02071799999999</v>
      </c>
      <c r="G957">
        <v>4.7399490000000002</v>
      </c>
    </row>
    <row r="958" spans="1:9" x14ac:dyDescent="0.25">
      <c r="A958">
        <v>957</v>
      </c>
      <c r="B958">
        <v>114.880562</v>
      </c>
      <c r="C958">
        <v>5.826225</v>
      </c>
      <c r="F958">
        <v>129.02071799999999</v>
      </c>
      <c r="G958">
        <v>4.7399490000000002</v>
      </c>
    </row>
    <row r="959" spans="1:9" x14ac:dyDescent="0.25">
      <c r="A959">
        <v>958</v>
      </c>
      <c r="B959">
        <v>114.880562</v>
      </c>
      <c r="C959">
        <v>5.826225</v>
      </c>
      <c r="F959">
        <v>129.02071799999999</v>
      </c>
      <c r="G959">
        <v>4.7399490000000002</v>
      </c>
    </row>
    <row r="960" spans="1:9" x14ac:dyDescent="0.25">
      <c r="A960">
        <v>959</v>
      </c>
      <c r="B960">
        <v>114.880562</v>
      </c>
      <c r="C960">
        <v>5.826225</v>
      </c>
      <c r="F960">
        <v>129.02071799999999</v>
      </c>
      <c r="G960">
        <v>4.7399490000000002</v>
      </c>
    </row>
    <row r="961" spans="1:9" x14ac:dyDescent="0.25">
      <c r="A961">
        <v>960</v>
      </c>
      <c r="B961">
        <v>114.880562</v>
      </c>
      <c r="C961">
        <v>5.826225</v>
      </c>
      <c r="F961">
        <v>129.02071799999999</v>
      </c>
      <c r="G961">
        <v>4.7399490000000002</v>
      </c>
    </row>
    <row r="962" spans="1:9" x14ac:dyDescent="0.25">
      <c r="A962">
        <v>961</v>
      </c>
      <c r="B962">
        <v>114.880562</v>
      </c>
      <c r="C962">
        <v>5.826225</v>
      </c>
      <c r="F962">
        <v>129.02071799999999</v>
      </c>
      <c r="G962">
        <v>4.7399490000000002</v>
      </c>
    </row>
    <row r="963" spans="1:9" x14ac:dyDescent="0.25">
      <c r="A963">
        <v>962</v>
      </c>
      <c r="B963">
        <v>114.880562</v>
      </c>
      <c r="C963">
        <v>5.826225</v>
      </c>
      <c r="D963">
        <v>107.167298</v>
      </c>
      <c r="E963">
        <v>8.6763270000000006</v>
      </c>
      <c r="F963">
        <v>129.02071799999999</v>
      </c>
      <c r="G963">
        <v>4.7399490000000002</v>
      </c>
      <c r="H963">
        <v>120.753163</v>
      </c>
      <c r="I963">
        <v>7.8953569999999997</v>
      </c>
    </row>
    <row r="964" spans="1:9" x14ac:dyDescent="0.25">
      <c r="A964">
        <v>963</v>
      </c>
      <c r="B964">
        <v>114.880562</v>
      </c>
      <c r="C964">
        <v>5.826225</v>
      </c>
      <c r="D964">
        <v>107.118317</v>
      </c>
      <c r="E964">
        <v>8.5417860000000001</v>
      </c>
      <c r="F964">
        <v>128.987301</v>
      </c>
      <c r="G964">
        <v>4.8358160000000003</v>
      </c>
      <c r="H964">
        <v>120.764031</v>
      </c>
      <c r="I964">
        <v>7.9492859999999999</v>
      </c>
    </row>
    <row r="965" spans="1:9" x14ac:dyDescent="0.25">
      <c r="A965">
        <v>964</v>
      </c>
      <c r="B965">
        <v>114.880562</v>
      </c>
      <c r="C965">
        <v>5.826225</v>
      </c>
      <c r="D965">
        <v>107.118317</v>
      </c>
      <c r="E965">
        <v>8.5417860000000001</v>
      </c>
      <c r="H965">
        <v>120.764031</v>
      </c>
      <c r="I965">
        <v>7.9492859999999999</v>
      </c>
    </row>
    <row r="966" spans="1:9" x14ac:dyDescent="0.25">
      <c r="A966">
        <v>965</v>
      </c>
      <c r="B966">
        <v>114.965103</v>
      </c>
      <c r="C966">
        <v>5.8972959999999999</v>
      </c>
      <c r="D966">
        <v>107.118317</v>
      </c>
      <c r="E966">
        <v>8.5417860000000001</v>
      </c>
      <c r="H966">
        <v>120.764031</v>
      </c>
      <c r="I966">
        <v>7.9492859999999999</v>
      </c>
    </row>
    <row r="967" spans="1:9" x14ac:dyDescent="0.25">
      <c r="A967">
        <v>966</v>
      </c>
      <c r="D967">
        <v>107.118317</v>
      </c>
      <c r="E967">
        <v>8.5417860000000001</v>
      </c>
      <c r="H967">
        <v>120.764031</v>
      </c>
      <c r="I967">
        <v>7.9492859999999999</v>
      </c>
    </row>
    <row r="968" spans="1:9" x14ac:dyDescent="0.25">
      <c r="A968">
        <v>967</v>
      </c>
      <c r="D968">
        <v>107.118317</v>
      </c>
      <c r="E968">
        <v>8.5417860000000001</v>
      </c>
      <c r="H968">
        <v>120.764031</v>
      </c>
      <c r="I968">
        <v>7.9492859999999999</v>
      </c>
    </row>
    <row r="969" spans="1:9" x14ac:dyDescent="0.25">
      <c r="A969">
        <v>968</v>
      </c>
      <c r="D969">
        <v>107.118317</v>
      </c>
      <c r="E969">
        <v>8.5417860000000001</v>
      </c>
      <c r="H969">
        <v>120.764031</v>
      </c>
      <c r="I969">
        <v>7.9492859999999999</v>
      </c>
    </row>
    <row r="970" spans="1:9" x14ac:dyDescent="0.25">
      <c r="A970">
        <v>969</v>
      </c>
      <c r="D970">
        <v>107.118317</v>
      </c>
      <c r="E970">
        <v>8.5417860000000001</v>
      </c>
      <c r="H970">
        <v>120.764031</v>
      </c>
      <c r="I970">
        <v>7.9492859999999999</v>
      </c>
    </row>
    <row r="971" spans="1:9" x14ac:dyDescent="0.25">
      <c r="A971">
        <v>970</v>
      </c>
      <c r="D971">
        <v>107.118317</v>
      </c>
      <c r="E971">
        <v>8.5417860000000001</v>
      </c>
      <c r="H971">
        <v>120.764031</v>
      </c>
      <c r="I971">
        <v>7.9492859999999999</v>
      </c>
    </row>
    <row r="972" spans="1:9" x14ac:dyDescent="0.25">
      <c r="A972">
        <v>971</v>
      </c>
      <c r="D972">
        <v>107.118317</v>
      </c>
      <c r="E972">
        <v>8.5417860000000001</v>
      </c>
      <c r="H972">
        <v>120.764031</v>
      </c>
      <c r="I972">
        <v>7.9492859999999999</v>
      </c>
    </row>
    <row r="973" spans="1:9" x14ac:dyDescent="0.25">
      <c r="A973">
        <v>972</v>
      </c>
      <c r="D973">
        <v>107.118317</v>
      </c>
      <c r="E973">
        <v>8.5417860000000001</v>
      </c>
      <c r="H973">
        <v>120.764031</v>
      </c>
      <c r="I973">
        <v>7.9492859999999999</v>
      </c>
    </row>
    <row r="974" spans="1:9" x14ac:dyDescent="0.25">
      <c r="A974">
        <v>973</v>
      </c>
      <c r="D974">
        <v>107.118317</v>
      </c>
      <c r="E974">
        <v>8.5417860000000001</v>
      </c>
      <c r="H974">
        <v>120.764031</v>
      </c>
      <c r="I974">
        <v>7.9492859999999999</v>
      </c>
    </row>
    <row r="975" spans="1:9" x14ac:dyDescent="0.25">
      <c r="A975">
        <v>974</v>
      </c>
      <c r="D975">
        <v>107.118317</v>
      </c>
      <c r="E975">
        <v>8.5417860000000001</v>
      </c>
      <c r="H975">
        <v>120.764031</v>
      </c>
      <c r="I975">
        <v>7.9492859999999999</v>
      </c>
    </row>
    <row r="976" spans="1:9" x14ac:dyDescent="0.25">
      <c r="A976">
        <v>975</v>
      </c>
      <c r="B976">
        <v>99.718113000000017</v>
      </c>
      <c r="C976">
        <v>6.1954079999999996</v>
      </c>
      <c r="D976">
        <v>107.118317</v>
      </c>
      <c r="E976">
        <v>8.5417860000000001</v>
      </c>
      <c r="H976">
        <v>120.764031</v>
      </c>
      <c r="I976">
        <v>7.9492859999999999</v>
      </c>
    </row>
    <row r="977" spans="1:9" x14ac:dyDescent="0.25">
      <c r="A977">
        <v>976</v>
      </c>
      <c r="B977">
        <v>99.702145000000002</v>
      </c>
      <c r="C977">
        <v>6.2211730000000003</v>
      </c>
      <c r="D977">
        <v>107.118317</v>
      </c>
      <c r="E977">
        <v>8.5417860000000001</v>
      </c>
      <c r="H977">
        <v>120.764031</v>
      </c>
      <c r="I977">
        <v>7.9492859999999999</v>
      </c>
    </row>
    <row r="978" spans="1:9" x14ac:dyDescent="0.25">
      <c r="A978">
        <v>977</v>
      </c>
      <c r="B978">
        <v>99.702145000000002</v>
      </c>
      <c r="C978">
        <v>6.2211730000000003</v>
      </c>
      <c r="D978">
        <v>107.118317</v>
      </c>
      <c r="E978">
        <v>8.5417860000000001</v>
      </c>
      <c r="H978">
        <v>120.764031</v>
      </c>
      <c r="I978">
        <v>7.9492859999999999</v>
      </c>
    </row>
    <row r="979" spans="1:9" x14ac:dyDescent="0.25">
      <c r="A979">
        <v>978</v>
      </c>
      <c r="B979">
        <v>99.702145000000002</v>
      </c>
      <c r="C979">
        <v>6.2211730000000003</v>
      </c>
      <c r="D979">
        <v>107.118317</v>
      </c>
      <c r="E979">
        <v>8.5417860000000001</v>
      </c>
      <c r="H979">
        <v>120.764031</v>
      </c>
      <c r="I979">
        <v>7.9492859999999999</v>
      </c>
    </row>
    <row r="980" spans="1:9" x14ac:dyDescent="0.25">
      <c r="A980">
        <v>979</v>
      </c>
      <c r="B980">
        <v>99.702145000000002</v>
      </c>
      <c r="C980">
        <v>6.2211730000000003</v>
      </c>
      <c r="D980">
        <v>107.118317</v>
      </c>
      <c r="E980">
        <v>8.5417860000000001</v>
      </c>
      <c r="H980">
        <v>120.764031</v>
      </c>
      <c r="I980">
        <v>7.9492859999999999</v>
      </c>
    </row>
    <row r="981" spans="1:9" x14ac:dyDescent="0.25">
      <c r="A981">
        <v>980</v>
      </c>
      <c r="B981">
        <v>99.702145000000002</v>
      </c>
      <c r="C981">
        <v>6.2211730000000003</v>
      </c>
      <c r="D981">
        <v>107.167298</v>
      </c>
      <c r="E981">
        <v>8.6763270000000006</v>
      </c>
      <c r="H981">
        <v>120.764031</v>
      </c>
      <c r="I981">
        <v>7.9492859999999999</v>
      </c>
    </row>
    <row r="982" spans="1:9" x14ac:dyDescent="0.25">
      <c r="A982">
        <v>981</v>
      </c>
      <c r="B982">
        <v>99.702145000000002</v>
      </c>
      <c r="C982">
        <v>6.2211730000000003</v>
      </c>
      <c r="H982">
        <v>120.764031</v>
      </c>
      <c r="I982">
        <v>7.9492859999999999</v>
      </c>
    </row>
    <row r="983" spans="1:9" x14ac:dyDescent="0.25">
      <c r="A983">
        <v>982</v>
      </c>
      <c r="B983">
        <v>99.702145000000002</v>
      </c>
      <c r="C983">
        <v>6.2211730000000003</v>
      </c>
      <c r="H983">
        <v>120.753163</v>
      </c>
      <c r="I983">
        <v>7.8953569999999997</v>
      </c>
    </row>
    <row r="984" spans="1:9" x14ac:dyDescent="0.25">
      <c r="A984">
        <v>983</v>
      </c>
      <c r="B984">
        <v>99.702145000000002</v>
      </c>
      <c r="C984">
        <v>6.2211730000000003</v>
      </c>
      <c r="F984">
        <v>110.42525500000001</v>
      </c>
      <c r="G984">
        <v>4.8997960000000003</v>
      </c>
      <c r="H984">
        <v>120.753163</v>
      </c>
      <c r="I984">
        <v>7.8953569999999997</v>
      </c>
    </row>
    <row r="985" spans="1:9" x14ac:dyDescent="0.25">
      <c r="A985">
        <v>984</v>
      </c>
      <c r="B985">
        <v>99.702145000000002</v>
      </c>
      <c r="C985">
        <v>6.2211730000000003</v>
      </c>
      <c r="F985">
        <v>110.42525500000001</v>
      </c>
      <c r="G985">
        <v>4.8997960000000003</v>
      </c>
    </row>
    <row r="986" spans="1:9" x14ac:dyDescent="0.25">
      <c r="A986">
        <v>985</v>
      </c>
      <c r="B986">
        <v>99.702145000000002</v>
      </c>
      <c r="C986">
        <v>6.2211730000000003</v>
      </c>
      <c r="F986">
        <v>110.43087</v>
      </c>
      <c r="G986">
        <v>4.6905609999999998</v>
      </c>
    </row>
    <row r="987" spans="1:9" x14ac:dyDescent="0.25">
      <c r="A987">
        <v>986</v>
      </c>
      <c r="B987">
        <v>99.702145000000002</v>
      </c>
      <c r="C987">
        <v>6.2211730000000003</v>
      </c>
      <c r="F987">
        <v>110.43087</v>
      </c>
      <c r="G987">
        <v>4.6905609999999998</v>
      </c>
    </row>
    <row r="988" spans="1:9" x14ac:dyDescent="0.25">
      <c r="A988">
        <v>987</v>
      </c>
      <c r="B988">
        <v>99.702145000000002</v>
      </c>
      <c r="C988">
        <v>6.2211730000000003</v>
      </c>
      <c r="F988">
        <v>110.43087</v>
      </c>
      <c r="G988">
        <v>4.6905609999999998</v>
      </c>
    </row>
    <row r="989" spans="1:9" x14ac:dyDescent="0.25">
      <c r="A989">
        <v>988</v>
      </c>
      <c r="B989">
        <v>99.702145000000002</v>
      </c>
      <c r="C989">
        <v>6.2211730000000003</v>
      </c>
      <c r="F989">
        <v>110.43087</v>
      </c>
      <c r="G989">
        <v>4.6905609999999998</v>
      </c>
    </row>
    <row r="990" spans="1:9" x14ac:dyDescent="0.25">
      <c r="A990">
        <v>989</v>
      </c>
      <c r="B990">
        <v>99.702145000000002</v>
      </c>
      <c r="C990">
        <v>6.2211730000000003</v>
      </c>
      <c r="F990">
        <v>110.43087</v>
      </c>
      <c r="G990">
        <v>4.6905609999999998</v>
      </c>
    </row>
    <row r="991" spans="1:9" x14ac:dyDescent="0.25">
      <c r="A991">
        <v>990</v>
      </c>
      <c r="B991">
        <v>99.702145000000002</v>
      </c>
      <c r="C991">
        <v>6.2211730000000003</v>
      </c>
      <c r="F991">
        <v>110.43087</v>
      </c>
      <c r="G991">
        <v>4.6905609999999998</v>
      </c>
    </row>
    <row r="992" spans="1:9" x14ac:dyDescent="0.25">
      <c r="A992">
        <v>991</v>
      </c>
      <c r="B992">
        <v>99.702145000000002</v>
      </c>
      <c r="C992">
        <v>6.2211730000000003</v>
      </c>
      <c r="D992">
        <v>92.330714999999998</v>
      </c>
      <c r="E992">
        <v>9.3310200000000005</v>
      </c>
      <c r="F992">
        <v>110.43087</v>
      </c>
      <c r="G992">
        <v>4.6905609999999998</v>
      </c>
    </row>
    <row r="993" spans="1:15" x14ac:dyDescent="0.25">
      <c r="A993">
        <v>992</v>
      </c>
      <c r="B993">
        <v>99.702145000000002</v>
      </c>
      <c r="C993">
        <v>6.2211730000000003</v>
      </c>
      <c r="D993">
        <v>92.286020000000008</v>
      </c>
      <c r="E993">
        <v>9.3317859999999992</v>
      </c>
      <c r="F993">
        <v>110.43087</v>
      </c>
      <c r="G993">
        <v>4.6905609999999998</v>
      </c>
    </row>
    <row r="994" spans="1:15" x14ac:dyDescent="0.25">
      <c r="A994">
        <v>993</v>
      </c>
      <c r="B994">
        <v>99.702145000000002</v>
      </c>
      <c r="C994">
        <v>6.2211730000000003</v>
      </c>
      <c r="D994">
        <v>92.286020000000008</v>
      </c>
      <c r="E994">
        <v>9.3317859999999992</v>
      </c>
      <c r="F994">
        <v>110.43087</v>
      </c>
      <c r="G994">
        <v>4.6905609999999998</v>
      </c>
    </row>
    <row r="995" spans="1:15" x14ac:dyDescent="0.25">
      <c r="A995">
        <v>994</v>
      </c>
      <c r="B995">
        <v>99.718113000000017</v>
      </c>
      <c r="C995">
        <v>6.1954079999999996</v>
      </c>
      <c r="D995">
        <v>92.286020000000008</v>
      </c>
      <c r="E995">
        <v>9.3317859999999992</v>
      </c>
      <c r="F995">
        <v>110.43087</v>
      </c>
      <c r="G995">
        <v>4.6905609999999998</v>
      </c>
    </row>
    <row r="996" spans="1:15" x14ac:dyDescent="0.25">
      <c r="A996">
        <v>995</v>
      </c>
      <c r="B996">
        <v>99.718113000000017</v>
      </c>
      <c r="C996">
        <v>6.1954079999999996</v>
      </c>
      <c r="D996">
        <v>92.286020000000008</v>
      </c>
      <c r="E996">
        <v>9.3317859999999992</v>
      </c>
      <c r="F996">
        <v>110.43087</v>
      </c>
      <c r="G996">
        <v>4.6905609999999998</v>
      </c>
    </row>
    <row r="997" spans="1:15" x14ac:dyDescent="0.25">
      <c r="A997">
        <v>996</v>
      </c>
      <c r="D997">
        <v>92.286020000000008</v>
      </c>
      <c r="E997">
        <v>9.3317859999999992</v>
      </c>
      <c r="F997">
        <v>110.43087</v>
      </c>
      <c r="G997">
        <v>4.6905609999999998</v>
      </c>
    </row>
    <row r="998" spans="1:15" x14ac:dyDescent="0.25">
      <c r="A998">
        <v>997</v>
      </c>
      <c r="D998">
        <v>92.286020000000008</v>
      </c>
      <c r="E998">
        <v>9.3317859999999992</v>
      </c>
      <c r="F998">
        <v>110.43087</v>
      </c>
      <c r="G998">
        <v>4.6905609999999998</v>
      </c>
    </row>
    <row r="999" spans="1:15" x14ac:dyDescent="0.25">
      <c r="A999">
        <v>998</v>
      </c>
      <c r="D999">
        <v>92.286020000000008</v>
      </c>
      <c r="E999">
        <v>9.3317859999999992</v>
      </c>
      <c r="F999">
        <v>110.43087</v>
      </c>
      <c r="G999">
        <v>4.6905609999999998</v>
      </c>
    </row>
    <row r="1000" spans="1:15" x14ac:dyDescent="0.25">
      <c r="A1000">
        <v>999</v>
      </c>
      <c r="D1000">
        <v>92.286020000000008</v>
      </c>
      <c r="E1000">
        <v>9.3317859999999992</v>
      </c>
      <c r="F1000">
        <v>110.43087</v>
      </c>
      <c r="G1000">
        <v>4.6905609999999998</v>
      </c>
    </row>
    <row r="1001" spans="1:15" x14ac:dyDescent="0.25">
      <c r="A1001">
        <v>1000</v>
      </c>
      <c r="D1001">
        <v>92.286020000000008</v>
      </c>
      <c r="E1001">
        <v>9.3317859999999992</v>
      </c>
      <c r="F1001">
        <v>110.43087</v>
      </c>
      <c r="G1001">
        <v>4.6905609999999998</v>
      </c>
    </row>
    <row r="1002" spans="1:15" x14ac:dyDescent="0.25">
      <c r="A1002">
        <v>1001</v>
      </c>
      <c r="D1002">
        <v>92.286020000000008</v>
      </c>
      <c r="E1002">
        <v>9.3317859999999992</v>
      </c>
      <c r="F1002">
        <v>110.42525500000001</v>
      </c>
      <c r="G1002">
        <v>4.8997960000000003</v>
      </c>
    </row>
    <row r="1003" spans="1:15" x14ac:dyDescent="0.25">
      <c r="A1003">
        <v>1002</v>
      </c>
      <c r="D1003">
        <v>92.286020000000008</v>
      </c>
      <c r="E1003">
        <v>9.3317859999999992</v>
      </c>
    </row>
    <row r="1004" spans="1:15" x14ac:dyDescent="0.25">
      <c r="A1004">
        <v>1003</v>
      </c>
      <c r="D1004">
        <v>92.286020000000008</v>
      </c>
      <c r="E1004">
        <v>9.3317859999999992</v>
      </c>
    </row>
    <row r="1005" spans="1:15" x14ac:dyDescent="0.25">
      <c r="A1005">
        <v>1004</v>
      </c>
      <c r="D1005">
        <v>92.286020000000008</v>
      </c>
      <c r="E1005">
        <v>9.3317859999999992</v>
      </c>
      <c r="N1005">
        <v>100.63592200000001</v>
      </c>
      <c r="O1005">
        <v>9.1741329999999994</v>
      </c>
    </row>
    <row r="1006" spans="1:15" x14ac:dyDescent="0.25">
      <c r="A1006">
        <v>1005</v>
      </c>
      <c r="D1006">
        <v>92.286020000000008</v>
      </c>
      <c r="E1006">
        <v>9.3317859999999992</v>
      </c>
      <c r="N1006">
        <v>100.63592200000001</v>
      </c>
      <c r="O1006">
        <v>9.1741329999999994</v>
      </c>
    </row>
    <row r="1007" spans="1:15" x14ac:dyDescent="0.25">
      <c r="A1007">
        <v>1006</v>
      </c>
      <c r="D1007">
        <v>92.286020000000008</v>
      </c>
      <c r="E1007">
        <v>9.3317859999999992</v>
      </c>
      <c r="N1007">
        <v>100.63592200000001</v>
      </c>
      <c r="O1007">
        <v>9.1741329999999994</v>
      </c>
    </row>
    <row r="1008" spans="1:15" x14ac:dyDescent="0.25">
      <c r="A1008">
        <v>1007</v>
      </c>
      <c r="D1008">
        <v>92.286020000000008</v>
      </c>
      <c r="E1008">
        <v>9.3317859999999992</v>
      </c>
      <c r="N1008">
        <v>100.63592200000001</v>
      </c>
      <c r="O1008">
        <v>9.1741329999999994</v>
      </c>
    </row>
    <row r="1009" spans="1:15" x14ac:dyDescent="0.25">
      <c r="A1009">
        <v>1008</v>
      </c>
      <c r="D1009">
        <v>92.286020000000008</v>
      </c>
      <c r="E1009">
        <v>9.3317859999999992</v>
      </c>
      <c r="N1009">
        <v>100.63592200000001</v>
      </c>
      <c r="O1009">
        <v>9.1741329999999994</v>
      </c>
    </row>
    <row r="1010" spans="1:15" x14ac:dyDescent="0.25">
      <c r="A1010">
        <v>1009</v>
      </c>
      <c r="D1010">
        <v>92.286020000000008</v>
      </c>
      <c r="E1010">
        <v>9.3317859999999992</v>
      </c>
      <c r="N1010">
        <v>100.63592200000001</v>
      </c>
      <c r="O1010">
        <v>9.1741329999999994</v>
      </c>
    </row>
    <row r="1011" spans="1:15" x14ac:dyDescent="0.25">
      <c r="A1011">
        <v>1010</v>
      </c>
      <c r="B1011">
        <v>84.751021000000009</v>
      </c>
      <c r="C1011">
        <v>8.8078579999999995</v>
      </c>
      <c r="D1011">
        <v>92.286020000000008</v>
      </c>
      <c r="E1011">
        <v>9.3317859999999992</v>
      </c>
      <c r="N1011">
        <v>100.63592200000001</v>
      </c>
      <c r="O1011">
        <v>9.1741329999999994</v>
      </c>
    </row>
    <row r="1012" spans="1:15" x14ac:dyDescent="0.25">
      <c r="A1012">
        <v>1011</v>
      </c>
      <c r="B1012">
        <v>84.721531000000013</v>
      </c>
      <c r="C1012">
        <v>8.7886729999999993</v>
      </c>
      <c r="D1012">
        <v>92.286020000000008</v>
      </c>
      <c r="E1012">
        <v>9.3317859999999992</v>
      </c>
      <c r="N1012">
        <v>100.63592200000001</v>
      </c>
      <c r="O1012">
        <v>9.1741329999999994</v>
      </c>
    </row>
    <row r="1013" spans="1:15" x14ac:dyDescent="0.25">
      <c r="A1013">
        <v>1012</v>
      </c>
      <c r="B1013">
        <v>84.721531000000013</v>
      </c>
      <c r="C1013">
        <v>8.7886729999999993</v>
      </c>
      <c r="D1013">
        <v>92.286020000000008</v>
      </c>
      <c r="E1013">
        <v>9.3317859999999992</v>
      </c>
    </row>
    <row r="1014" spans="1:15" x14ac:dyDescent="0.25">
      <c r="A1014">
        <v>1013</v>
      </c>
      <c r="B1014">
        <v>84.721531000000013</v>
      </c>
      <c r="C1014">
        <v>8.7886729999999993</v>
      </c>
      <c r="D1014">
        <v>92.286020000000008</v>
      </c>
      <c r="E1014">
        <v>9.3317859999999992</v>
      </c>
    </row>
    <row r="1015" spans="1:15" x14ac:dyDescent="0.25">
      <c r="A1015">
        <v>1014</v>
      </c>
      <c r="B1015">
        <v>84.721531000000013</v>
      </c>
      <c r="C1015">
        <v>8.7886729999999993</v>
      </c>
      <c r="D1015">
        <v>92.330714999999998</v>
      </c>
      <c r="E1015">
        <v>9.3310200000000005</v>
      </c>
    </row>
    <row r="1016" spans="1:15" x14ac:dyDescent="0.25">
      <c r="A1016">
        <v>1015</v>
      </c>
      <c r="B1016">
        <v>84.721531000000013</v>
      </c>
      <c r="C1016">
        <v>8.7886729999999993</v>
      </c>
    </row>
    <row r="1017" spans="1:15" x14ac:dyDescent="0.25">
      <c r="A1017">
        <v>1016</v>
      </c>
      <c r="B1017">
        <v>84.721531000000013</v>
      </c>
      <c r="C1017">
        <v>8.7886729999999993</v>
      </c>
    </row>
    <row r="1018" spans="1:15" x14ac:dyDescent="0.25">
      <c r="A1018">
        <v>1017</v>
      </c>
      <c r="B1018">
        <v>84.721531000000013</v>
      </c>
      <c r="C1018">
        <v>8.7886729999999993</v>
      </c>
      <c r="F1018">
        <v>95.149594000000008</v>
      </c>
      <c r="G1018">
        <v>5.5533679999999999</v>
      </c>
      <c r="N1018">
        <v>97.538724999999999</v>
      </c>
      <c r="O1018">
        <v>9.2124489999999994</v>
      </c>
    </row>
    <row r="1019" spans="1:15" x14ac:dyDescent="0.25">
      <c r="A1019">
        <v>1018</v>
      </c>
      <c r="B1019">
        <v>84.721531000000013</v>
      </c>
      <c r="C1019">
        <v>8.7886729999999993</v>
      </c>
      <c r="F1019">
        <v>94.955815999999999</v>
      </c>
      <c r="G1019">
        <v>5.4312250000000004</v>
      </c>
      <c r="N1019">
        <v>97.538724999999999</v>
      </c>
      <c r="O1019">
        <v>9.2124489999999994</v>
      </c>
    </row>
    <row r="1020" spans="1:15" x14ac:dyDescent="0.25">
      <c r="A1020">
        <v>1019</v>
      </c>
      <c r="B1020">
        <v>84.721531000000013</v>
      </c>
      <c r="C1020">
        <v>8.7886729999999993</v>
      </c>
      <c r="F1020">
        <v>94.955815999999999</v>
      </c>
      <c r="G1020">
        <v>5.4312250000000004</v>
      </c>
      <c r="N1020">
        <v>97.538724999999999</v>
      </c>
      <c r="O1020">
        <v>9.2124489999999994</v>
      </c>
    </row>
    <row r="1021" spans="1:15" x14ac:dyDescent="0.25">
      <c r="A1021">
        <v>1020</v>
      </c>
      <c r="B1021">
        <v>84.721531000000013</v>
      </c>
      <c r="C1021">
        <v>8.7886729999999993</v>
      </c>
      <c r="F1021">
        <v>94.955815999999999</v>
      </c>
      <c r="G1021">
        <v>5.4312250000000004</v>
      </c>
      <c r="N1021">
        <v>97.538724999999999</v>
      </c>
      <c r="O1021">
        <v>9.2124489999999994</v>
      </c>
    </row>
    <row r="1022" spans="1:15" x14ac:dyDescent="0.25">
      <c r="A1022">
        <v>1021</v>
      </c>
      <c r="B1022">
        <v>84.721531000000013</v>
      </c>
      <c r="C1022">
        <v>8.7886729999999993</v>
      </c>
      <c r="F1022">
        <v>94.955815999999999</v>
      </c>
      <c r="G1022">
        <v>5.4312250000000004</v>
      </c>
      <c r="N1022">
        <v>97.538724999999999</v>
      </c>
      <c r="O1022">
        <v>9.2124489999999994</v>
      </c>
    </row>
    <row r="1023" spans="1:15" x14ac:dyDescent="0.25">
      <c r="A1023">
        <v>1022</v>
      </c>
      <c r="B1023">
        <v>84.721531000000013</v>
      </c>
      <c r="C1023">
        <v>8.7886729999999993</v>
      </c>
      <c r="F1023">
        <v>94.955815999999999</v>
      </c>
      <c r="G1023">
        <v>5.4312250000000004</v>
      </c>
      <c r="N1023">
        <v>97.538724999999999</v>
      </c>
      <c r="O1023">
        <v>9.2124489999999994</v>
      </c>
    </row>
    <row r="1024" spans="1:15" x14ac:dyDescent="0.25">
      <c r="A1024">
        <v>1023</v>
      </c>
      <c r="B1024">
        <v>84.721531000000013</v>
      </c>
      <c r="C1024">
        <v>8.7886729999999993</v>
      </c>
      <c r="D1024">
        <v>82.263571000000013</v>
      </c>
      <c r="E1024">
        <v>12.003622</v>
      </c>
      <c r="F1024">
        <v>94.955815999999999</v>
      </c>
      <c r="G1024">
        <v>5.4312250000000004</v>
      </c>
      <c r="N1024">
        <v>97.538724999999999</v>
      </c>
      <c r="O1024">
        <v>9.2124489999999994</v>
      </c>
    </row>
    <row r="1025" spans="1:15" x14ac:dyDescent="0.25">
      <c r="A1025">
        <v>1024</v>
      </c>
      <c r="B1025">
        <v>84.721531000000013</v>
      </c>
      <c r="C1025">
        <v>8.7886729999999993</v>
      </c>
      <c r="D1025">
        <v>82.249491000000006</v>
      </c>
      <c r="E1025">
        <v>11.998011</v>
      </c>
      <c r="F1025">
        <v>94.955815999999999</v>
      </c>
      <c r="G1025">
        <v>5.4312250000000004</v>
      </c>
      <c r="N1025">
        <v>97.538724999999999</v>
      </c>
      <c r="O1025">
        <v>9.2124489999999994</v>
      </c>
    </row>
    <row r="1026" spans="1:15" x14ac:dyDescent="0.25">
      <c r="A1026">
        <v>1025</v>
      </c>
      <c r="B1026">
        <v>84.721531000000013</v>
      </c>
      <c r="C1026">
        <v>8.7886729999999993</v>
      </c>
      <c r="D1026">
        <v>82.249491000000006</v>
      </c>
      <c r="E1026">
        <v>11.998011</v>
      </c>
      <c r="F1026">
        <v>94.955815999999999</v>
      </c>
      <c r="G1026">
        <v>5.4312250000000004</v>
      </c>
      <c r="N1026">
        <v>97.538724999999999</v>
      </c>
      <c r="O1026">
        <v>9.2124489999999994</v>
      </c>
    </row>
    <row r="1027" spans="1:15" x14ac:dyDescent="0.25">
      <c r="A1027">
        <v>1026</v>
      </c>
      <c r="B1027">
        <v>84.721531000000013</v>
      </c>
      <c r="C1027">
        <v>8.7886729999999993</v>
      </c>
      <c r="D1027">
        <v>82.249491000000006</v>
      </c>
      <c r="E1027">
        <v>11.998011</v>
      </c>
      <c r="F1027">
        <v>94.955815999999999</v>
      </c>
      <c r="G1027">
        <v>5.4312250000000004</v>
      </c>
      <c r="N1027">
        <v>97.538724999999999</v>
      </c>
      <c r="O1027">
        <v>9.2124489999999994</v>
      </c>
    </row>
    <row r="1028" spans="1:15" x14ac:dyDescent="0.25">
      <c r="A1028">
        <v>1027</v>
      </c>
      <c r="B1028">
        <v>84.721531000000013</v>
      </c>
      <c r="C1028">
        <v>8.7886729999999993</v>
      </c>
      <c r="D1028">
        <v>82.249491000000006</v>
      </c>
      <c r="E1028">
        <v>11.998011</v>
      </c>
      <c r="F1028">
        <v>94.955815999999999</v>
      </c>
      <c r="G1028">
        <v>5.4312250000000004</v>
      </c>
      <c r="N1028">
        <v>97.538724999999999</v>
      </c>
      <c r="O1028">
        <v>9.2124489999999994</v>
      </c>
    </row>
    <row r="1029" spans="1:15" x14ac:dyDescent="0.25">
      <c r="A1029">
        <v>1028</v>
      </c>
      <c r="B1029">
        <v>84.721531000000013</v>
      </c>
      <c r="C1029">
        <v>8.7886729999999993</v>
      </c>
      <c r="D1029">
        <v>82.249491000000006</v>
      </c>
      <c r="E1029">
        <v>11.998011</v>
      </c>
      <c r="F1029">
        <v>94.955815999999999</v>
      </c>
      <c r="G1029">
        <v>5.4312250000000004</v>
      </c>
      <c r="N1029">
        <v>97.538724999999999</v>
      </c>
      <c r="O1029">
        <v>9.2124489999999994</v>
      </c>
    </row>
    <row r="1030" spans="1:15" x14ac:dyDescent="0.25">
      <c r="A1030">
        <v>1029</v>
      </c>
      <c r="B1030">
        <v>84.721531000000013</v>
      </c>
      <c r="C1030">
        <v>8.7886729999999993</v>
      </c>
      <c r="D1030">
        <v>82.249491000000006</v>
      </c>
      <c r="E1030">
        <v>11.998011</v>
      </c>
      <c r="F1030">
        <v>94.955815999999999</v>
      </c>
      <c r="G1030">
        <v>5.4312250000000004</v>
      </c>
      <c r="N1030">
        <v>97.538724999999999</v>
      </c>
      <c r="O1030">
        <v>9.2124489999999994</v>
      </c>
    </row>
    <row r="1031" spans="1:15" x14ac:dyDescent="0.25">
      <c r="A1031">
        <v>1030</v>
      </c>
      <c r="B1031">
        <v>84.721531000000013</v>
      </c>
      <c r="C1031">
        <v>8.7886729999999993</v>
      </c>
      <c r="D1031">
        <v>82.249491000000006</v>
      </c>
      <c r="E1031">
        <v>11.998011</v>
      </c>
      <c r="F1031">
        <v>94.955815999999999</v>
      </c>
      <c r="G1031">
        <v>5.4312250000000004</v>
      </c>
      <c r="N1031">
        <v>97.538724999999999</v>
      </c>
      <c r="O1031">
        <v>9.2124489999999994</v>
      </c>
    </row>
    <row r="1032" spans="1:15" x14ac:dyDescent="0.25">
      <c r="A1032">
        <v>1031</v>
      </c>
      <c r="B1032">
        <v>84.721531000000013</v>
      </c>
      <c r="C1032">
        <v>8.7886729999999993</v>
      </c>
      <c r="D1032">
        <v>82.249491000000006</v>
      </c>
      <c r="E1032">
        <v>11.998011</v>
      </c>
      <c r="F1032">
        <v>94.955815999999999</v>
      </c>
      <c r="G1032">
        <v>5.4312250000000004</v>
      </c>
      <c r="N1032">
        <v>97.538724999999999</v>
      </c>
      <c r="O1032">
        <v>9.2124489999999994</v>
      </c>
    </row>
    <row r="1033" spans="1:15" x14ac:dyDescent="0.25">
      <c r="A1033">
        <v>1032</v>
      </c>
      <c r="B1033">
        <v>84.721531000000013</v>
      </c>
      <c r="C1033">
        <v>8.7886729999999993</v>
      </c>
      <c r="D1033">
        <v>82.249491000000006</v>
      </c>
      <c r="E1033">
        <v>11.998011</v>
      </c>
      <c r="F1033">
        <v>94.955815999999999</v>
      </c>
      <c r="G1033">
        <v>5.4312250000000004</v>
      </c>
      <c r="N1033">
        <v>97.538724999999999</v>
      </c>
      <c r="O1033">
        <v>9.2124489999999994</v>
      </c>
    </row>
    <row r="1034" spans="1:15" x14ac:dyDescent="0.25">
      <c r="A1034">
        <v>1033</v>
      </c>
      <c r="B1034">
        <v>84.721531000000013</v>
      </c>
      <c r="C1034">
        <v>8.7886729999999993</v>
      </c>
      <c r="D1034">
        <v>82.249491000000006</v>
      </c>
      <c r="E1034">
        <v>11.998011</v>
      </c>
      <c r="F1034">
        <v>94.955815999999999</v>
      </c>
      <c r="G1034">
        <v>5.4312250000000004</v>
      </c>
      <c r="N1034">
        <v>97.538724999999999</v>
      </c>
      <c r="O1034">
        <v>9.2124489999999994</v>
      </c>
    </row>
    <row r="1035" spans="1:15" x14ac:dyDescent="0.25">
      <c r="A1035">
        <v>1034</v>
      </c>
      <c r="B1035">
        <v>84.721531000000013</v>
      </c>
      <c r="C1035">
        <v>8.7886729999999993</v>
      </c>
      <c r="D1035">
        <v>82.249491000000006</v>
      </c>
      <c r="E1035">
        <v>11.998011</v>
      </c>
      <c r="F1035">
        <v>94.955815999999999</v>
      </c>
      <c r="G1035">
        <v>5.4312250000000004</v>
      </c>
      <c r="N1035">
        <v>97.538724999999999</v>
      </c>
      <c r="O1035">
        <v>9.2124489999999994</v>
      </c>
    </row>
    <row r="1036" spans="1:15" x14ac:dyDescent="0.25">
      <c r="A1036">
        <v>1035</v>
      </c>
      <c r="B1036">
        <v>84.751021000000009</v>
      </c>
      <c r="C1036">
        <v>8.8078579999999995</v>
      </c>
      <c r="D1036">
        <v>82.249491000000006</v>
      </c>
      <c r="E1036">
        <v>11.998011</v>
      </c>
      <c r="F1036">
        <v>94.955815999999999</v>
      </c>
      <c r="G1036">
        <v>5.4312250000000004</v>
      </c>
      <c r="N1036">
        <v>97.538724999999999</v>
      </c>
      <c r="O1036">
        <v>9.2124489999999994</v>
      </c>
    </row>
    <row r="1037" spans="1:15" x14ac:dyDescent="0.25">
      <c r="A1037">
        <v>1036</v>
      </c>
      <c r="D1037">
        <v>82.249491000000006</v>
      </c>
      <c r="E1037">
        <v>11.998011</v>
      </c>
      <c r="F1037">
        <v>94.955815999999999</v>
      </c>
      <c r="G1037">
        <v>5.4312250000000004</v>
      </c>
      <c r="N1037">
        <v>97.538724999999999</v>
      </c>
      <c r="O1037">
        <v>9.2124489999999994</v>
      </c>
    </row>
    <row r="1038" spans="1:15" x14ac:dyDescent="0.25">
      <c r="A1038">
        <v>1037</v>
      </c>
      <c r="D1038">
        <v>82.249491000000006</v>
      </c>
      <c r="E1038">
        <v>11.998011</v>
      </c>
      <c r="F1038">
        <v>94.955815999999999</v>
      </c>
      <c r="G1038">
        <v>5.4312250000000004</v>
      </c>
      <c r="N1038">
        <v>97.538724999999999</v>
      </c>
      <c r="O1038">
        <v>9.2124489999999994</v>
      </c>
    </row>
    <row r="1039" spans="1:15" x14ac:dyDescent="0.25">
      <c r="A1039">
        <v>1038</v>
      </c>
      <c r="D1039">
        <v>82.249491000000006</v>
      </c>
      <c r="E1039">
        <v>11.998011</v>
      </c>
      <c r="F1039">
        <v>94.955815999999999</v>
      </c>
      <c r="G1039">
        <v>5.4312250000000004</v>
      </c>
    </row>
    <row r="1040" spans="1:15" x14ac:dyDescent="0.25">
      <c r="A1040">
        <v>1039</v>
      </c>
      <c r="D1040">
        <v>82.249491000000006</v>
      </c>
      <c r="E1040">
        <v>11.998011</v>
      </c>
      <c r="F1040">
        <v>94.955815999999999</v>
      </c>
      <c r="G1040">
        <v>5.4312250000000004</v>
      </c>
    </row>
    <row r="1041" spans="1:15" x14ac:dyDescent="0.25">
      <c r="A1041">
        <v>1040</v>
      </c>
      <c r="D1041">
        <v>82.249491000000006</v>
      </c>
      <c r="E1041">
        <v>11.998011</v>
      </c>
      <c r="F1041">
        <v>94.955815999999999</v>
      </c>
      <c r="G1041">
        <v>5.4312250000000004</v>
      </c>
    </row>
    <row r="1042" spans="1:15" x14ac:dyDescent="0.25">
      <c r="A1042">
        <v>1041</v>
      </c>
      <c r="D1042">
        <v>82.249491000000006</v>
      </c>
      <c r="E1042">
        <v>11.998011</v>
      </c>
      <c r="F1042">
        <v>94.955815999999999</v>
      </c>
      <c r="G1042">
        <v>5.4312250000000004</v>
      </c>
    </row>
    <row r="1043" spans="1:15" x14ac:dyDescent="0.25">
      <c r="A1043">
        <v>1042</v>
      </c>
      <c r="D1043">
        <v>82.249491000000006</v>
      </c>
      <c r="E1043">
        <v>11.998011</v>
      </c>
      <c r="F1043">
        <v>94.955815999999999</v>
      </c>
      <c r="G1043">
        <v>5.4312250000000004</v>
      </c>
    </row>
    <row r="1044" spans="1:15" x14ac:dyDescent="0.25">
      <c r="A1044">
        <v>1043</v>
      </c>
      <c r="B1044">
        <v>76.420510000000007</v>
      </c>
      <c r="C1044">
        <v>8.1628579999999999</v>
      </c>
      <c r="D1044">
        <v>82.249491000000006</v>
      </c>
      <c r="E1044">
        <v>11.998011</v>
      </c>
      <c r="F1044">
        <v>94.955815999999999</v>
      </c>
      <c r="G1044">
        <v>5.4312250000000004</v>
      </c>
    </row>
    <row r="1045" spans="1:15" x14ac:dyDescent="0.25">
      <c r="A1045">
        <v>1044</v>
      </c>
      <c r="B1045">
        <v>76.420510000000007</v>
      </c>
      <c r="C1045">
        <v>8.1628579999999999</v>
      </c>
      <c r="D1045">
        <v>82.249491000000006</v>
      </c>
      <c r="E1045">
        <v>11.998011</v>
      </c>
      <c r="F1045">
        <v>94.955815999999999</v>
      </c>
      <c r="G1045">
        <v>5.4312250000000004</v>
      </c>
    </row>
    <row r="1046" spans="1:15" x14ac:dyDescent="0.25">
      <c r="A1046">
        <v>1045</v>
      </c>
      <c r="B1046">
        <v>76.420510000000007</v>
      </c>
      <c r="C1046">
        <v>8.1628579999999999</v>
      </c>
      <c r="D1046">
        <v>82.249491000000006</v>
      </c>
      <c r="E1046">
        <v>11.998011</v>
      </c>
      <c r="F1046">
        <v>94.955815999999999</v>
      </c>
      <c r="G1046">
        <v>5.4312250000000004</v>
      </c>
    </row>
    <row r="1047" spans="1:15" x14ac:dyDescent="0.25">
      <c r="A1047">
        <v>1046</v>
      </c>
      <c r="B1047">
        <v>76.420510000000007</v>
      </c>
      <c r="C1047">
        <v>8.1628579999999999</v>
      </c>
      <c r="D1047">
        <v>82.249491000000006</v>
      </c>
      <c r="E1047">
        <v>11.998011</v>
      </c>
      <c r="F1047">
        <v>94.955815999999999</v>
      </c>
      <c r="G1047">
        <v>5.4312250000000004</v>
      </c>
    </row>
    <row r="1048" spans="1:15" x14ac:dyDescent="0.25">
      <c r="A1048">
        <v>1047</v>
      </c>
      <c r="B1048">
        <v>76.420510000000007</v>
      </c>
      <c r="C1048">
        <v>8.1628579999999999</v>
      </c>
      <c r="D1048">
        <v>82.249491000000006</v>
      </c>
      <c r="E1048">
        <v>11.998011</v>
      </c>
      <c r="F1048">
        <v>94.955815999999999</v>
      </c>
      <c r="G1048">
        <v>5.4312250000000004</v>
      </c>
    </row>
    <row r="1049" spans="1:15" x14ac:dyDescent="0.25">
      <c r="A1049">
        <v>1048</v>
      </c>
      <c r="B1049">
        <v>76.420510000000007</v>
      </c>
      <c r="C1049">
        <v>8.1628579999999999</v>
      </c>
      <c r="D1049">
        <v>82.263571000000013</v>
      </c>
      <c r="E1049">
        <v>12.003622</v>
      </c>
      <c r="F1049">
        <v>94.955815999999999</v>
      </c>
      <c r="G1049">
        <v>5.4312250000000004</v>
      </c>
    </row>
    <row r="1050" spans="1:15" x14ac:dyDescent="0.25">
      <c r="A1050">
        <v>1049</v>
      </c>
      <c r="B1050">
        <v>76.420510000000007</v>
      </c>
      <c r="C1050">
        <v>8.1628579999999999</v>
      </c>
      <c r="D1050">
        <v>82.263571000000013</v>
      </c>
      <c r="E1050">
        <v>12.003622</v>
      </c>
      <c r="F1050">
        <v>95.149594000000008</v>
      </c>
      <c r="G1050">
        <v>5.5533679999999999</v>
      </c>
    </row>
    <row r="1051" spans="1:15" x14ac:dyDescent="0.25">
      <c r="A1051">
        <v>1050</v>
      </c>
      <c r="B1051">
        <v>76.420510000000007</v>
      </c>
      <c r="C1051">
        <v>8.1628579999999999</v>
      </c>
    </row>
    <row r="1052" spans="1:15" x14ac:dyDescent="0.25">
      <c r="A1052">
        <v>1051</v>
      </c>
      <c r="B1052">
        <v>76.420510000000007</v>
      </c>
      <c r="C1052">
        <v>8.1628579999999999</v>
      </c>
    </row>
    <row r="1053" spans="1:15" x14ac:dyDescent="0.25">
      <c r="A1053">
        <v>1052</v>
      </c>
      <c r="B1053">
        <v>76.420510000000007</v>
      </c>
      <c r="C1053">
        <v>8.1628579999999999</v>
      </c>
    </row>
    <row r="1054" spans="1:15" x14ac:dyDescent="0.25">
      <c r="A1054">
        <v>1053</v>
      </c>
      <c r="B1054">
        <v>76.420510000000007</v>
      </c>
      <c r="C1054">
        <v>8.1628579999999999</v>
      </c>
    </row>
    <row r="1055" spans="1:15" x14ac:dyDescent="0.25">
      <c r="A1055">
        <v>1054</v>
      </c>
      <c r="B1055">
        <v>76.420510000000007</v>
      </c>
      <c r="C1055">
        <v>8.1628579999999999</v>
      </c>
    </row>
    <row r="1056" spans="1:15" x14ac:dyDescent="0.25">
      <c r="A1056">
        <v>1055</v>
      </c>
      <c r="B1056">
        <v>76.420510000000007</v>
      </c>
      <c r="C1056">
        <v>8.1628579999999999</v>
      </c>
      <c r="N1056">
        <v>84.406634000000011</v>
      </c>
      <c r="O1056">
        <v>10.13495</v>
      </c>
    </row>
    <row r="1057" spans="1:15" x14ac:dyDescent="0.25">
      <c r="A1057">
        <v>1056</v>
      </c>
      <c r="B1057">
        <v>76.420510000000007</v>
      </c>
      <c r="C1057">
        <v>8.1628579999999999</v>
      </c>
      <c r="N1057">
        <v>84.406634000000011</v>
      </c>
      <c r="O1057">
        <v>10.13495</v>
      </c>
    </row>
    <row r="1058" spans="1:15" x14ac:dyDescent="0.25">
      <c r="A1058">
        <v>1057</v>
      </c>
      <c r="B1058">
        <v>76.420510000000007</v>
      </c>
      <c r="C1058">
        <v>8.1628579999999999</v>
      </c>
      <c r="N1058">
        <v>84.406634000000011</v>
      </c>
      <c r="O1058">
        <v>10.13495</v>
      </c>
    </row>
    <row r="1059" spans="1:15" x14ac:dyDescent="0.25">
      <c r="A1059">
        <v>1058</v>
      </c>
      <c r="B1059">
        <v>76.420510000000007</v>
      </c>
      <c r="C1059">
        <v>8.1628579999999999</v>
      </c>
      <c r="N1059">
        <v>84.406634000000011</v>
      </c>
      <c r="O1059">
        <v>10.13495</v>
      </c>
    </row>
    <row r="1060" spans="1:15" x14ac:dyDescent="0.25">
      <c r="A1060">
        <v>1059</v>
      </c>
      <c r="B1060">
        <v>76.420510000000007</v>
      </c>
      <c r="C1060">
        <v>8.1628579999999999</v>
      </c>
      <c r="N1060">
        <v>84.406634000000011</v>
      </c>
      <c r="O1060">
        <v>10.13495</v>
      </c>
    </row>
    <row r="1061" spans="1:15" x14ac:dyDescent="0.25">
      <c r="A1061">
        <v>1060</v>
      </c>
      <c r="B1061">
        <v>76.420510000000007</v>
      </c>
      <c r="C1061">
        <v>8.1628579999999999</v>
      </c>
      <c r="N1061">
        <v>84.406634000000011</v>
      </c>
      <c r="O1061">
        <v>10.13495</v>
      </c>
    </row>
    <row r="1062" spans="1:15" x14ac:dyDescent="0.25">
      <c r="A1062">
        <v>1061</v>
      </c>
      <c r="B1062">
        <v>76.420510000000007</v>
      </c>
      <c r="C1062">
        <v>8.1628579999999999</v>
      </c>
      <c r="N1062">
        <v>84.406634000000011</v>
      </c>
      <c r="O1062">
        <v>10.13495</v>
      </c>
    </row>
    <row r="1063" spans="1:15" x14ac:dyDescent="0.25">
      <c r="A1063">
        <v>1062</v>
      </c>
      <c r="B1063">
        <v>76.420510000000007</v>
      </c>
      <c r="C1063">
        <v>8.1628579999999999</v>
      </c>
      <c r="N1063">
        <v>84.406634000000011</v>
      </c>
      <c r="O1063">
        <v>10.13495</v>
      </c>
    </row>
    <row r="1064" spans="1:15" x14ac:dyDescent="0.25">
      <c r="A1064">
        <v>1063</v>
      </c>
      <c r="B1064">
        <v>76.420510000000007</v>
      </c>
      <c r="C1064">
        <v>8.1628579999999999</v>
      </c>
      <c r="N1064">
        <v>84.406634000000011</v>
      </c>
      <c r="O1064">
        <v>10.13495</v>
      </c>
    </row>
    <row r="1065" spans="1:15" x14ac:dyDescent="0.25">
      <c r="A1065">
        <v>1064</v>
      </c>
      <c r="B1065">
        <v>76.420510000000007</v>
      </c>
      <c r="C1065">
        <v>8.1628579999999999</v>
      </c>
      <c r="D1065">
        <v>71.096275000000006</v>
      </c>
      <c r="E1065">
        <v>9.4846430000000002</v>
      </c>
      <c r="N1065">
        <v>84.406634000000011</v>
      </c>
      <c r="O1065">
        <v>10.13495</v>
      </c>
    </row>
    <row r="1066" spans="1:15" x14ac:dyDescent="0.25">
      <c r="A1066">
        <v>1065</v>
      </c>
      <c r="B1066">
        <v>76.420510000000007</v>
      </c>
      <c r="C1066">
        <v>8.1628579999999999</v>
      </c>
      <c r="D1066">
        <v>71.075816000000003</v>
      </c>
      <c r="E1066">
        <v>9.4798980000000004</v>
      </c>
      <c r="N1066">
        <v>84.406634000000011</v>
      </c>
      <c r="O1066">
        <v>10.13495</v>
      </c>
    </row>
    <row r="1067" spans="1:15" x14ac:dyDescent="0.25">
      <c r="A1067">
        <v>1066</v>
      </c>
      <c r="B1067">
        <v>76.420510000000007</v>
      </c>
      <c r="C1067">
        <v>8.1628579999999999</v>
      </c>
      <c r="D1067">
        <v>71.075816000000003</v>
      </c>
      <c r="E1067">
        <v>9.4798980000000004</v>
      </c>
      <c r="N1067">
        <v>84.406634000000011</v>
      </c>
      <c r="O1067">
        <v>10.13495</v>
      </c>
    </row>
    <row r="1068" spans="1:15" x14ac:dyDescent="0.25">
      <c r="A1068">
        <v>1067</v>
      </c>
      <c r="B1068">
        <v>76.420510000000007</v>
      </c>
      <c r="C1068">
        <v>8.1628579999999999</v>
      </c>
      <c r="D1068">
        <v>71.075816000000003</v>
      </c>
      <c r="E1068">
        <v>9.4798980000000004</v>
      </c>
      <c r="N1068">
        <v>84.406634000000011</v>
      </c>
      <c r="O1068">
        <v>10.13495</v>
      </c>
    </row>
    <row r="1069" spans="1:15" x14ac:dyDescent="0.25">
      <c r="A1069">
        <v>1068</v>
      </c>
      <c r="B1069">
        <v>76.420510000000007</v>
      </c>
      <c r="C1069">
        <v>8.1628579999999999</v>
      </c>
      <c r="D1069">
        <v>71.075816000000003</v>
      </c>
      <c r="E1069">
        <v>9.4798980000000004</v>
      </c>
      <c r="N1069">
        <v>84.406634000000011</v>
      </c>
      <c r="O1069">
        <v>10.13495</v>
      </c>
    </row>
    <row r="1070" spans="1:15" x14ac:dyDescent="0.25">
      <c r="A1070">
        <v>1069</v>
      </c>
      <c r="B1070">
        <v>76.420510000000007</v>
      </c>
      <c r="C1070">
        <v>8.1628579999999999</v>
      </c>
      <c r="D1070">
        <v>71.075816000000003</v>
      </c>
      <c r="E1070">
        <v>9.4798980000000004</v>
      </c>
      <c r="N1070">
        <v>84.406634000000011</v>
      </c>
      <c r="O1070">
        <v>10.13495</v>
      </c>
    </row>
    <row r="1071" spans="1:15" x14ac:dyDescent="0.25">
      <c r="A1071">
        <v>1070</v>
      </c>
      <c r="B1071">
        <v>76.420510000000007</v>
      </c>
      <c r="C1071">
        <v>8.1628579999999999</v>
      </c>
      <c r="D1071">
        <v>71.075816000000003</v>
      </c>
      <c r="E1071">
        <v>9.4798980000000004</v>
      </c>
      <c r="N1071">
        <v>84.406634000000011</v>
      </c>
      <c r="O1071">
        <v>10.13495</v>
      </c>
    </row>
    <row r="1072" spans="1:15" x14ac:dyDescent="0.25">
      <c r="A1072">
        <v>1071</v>
      </c>
      <c r="D1072">
        <v>71.075816000000003</v>
      </c>
      <c r="E1072">
        <v>9.4798980000000004</v>
      </c>
      <c r="N1072">
        <v>84.406634000000011</v>
      </c>
      <c r="O1072">
        <v>10.13495</v>
      </c>
    </row>
    <row r="1073" spans="1:15" x14ac:dyDescent="0.25">
      <c r="A1073">
        <v>1072</v>
      </c>
      <c r="D1073">
        <v>71.075816000000003</v>
      </c>
      <c r="E1073">
        <v>9.4798980000000004</v>
      </c>
      <c r="N1073">
        <v>84.406634000000011</v>
      </c>
      <c r="O1073">
        <v>10.13495</v>
      </c>
    </row>
    <row r="1074" spans="1:15" x14ac:dyDescent="0.25">
      <c r="A1074">
        <v>1073</v>
      </c>
      <c r="D1074">
        <v>71.075816000000003</v>
      </c>
      <c r="E1074">
        <v>9.4798980000000004</v>
      </c>
      <c r="N1074">
        <v>84.406634000000011</v>
      </c>
      <c r="O1074">
        <v>10.13495</v>
      </c>
    </row>
    <row r="1075" spans="1:15" x14ac:dyDescent="0.25">
      <c r="A1075">
        <v>1074</v>
      </c>
      <c r="D1075">
        <v>71.075816000000003</v>
      </c>
      <c r="E1075">
        <v>9.4798980000000004</v>
      </c>
      <c r="F1075">
        <v>78.109847000000002</v>
      </c>
      <c r="G1075">
        <v>6.0807140000000004</v>
      </c>
      <c r="N1075">
        <v>84.406634000000011</v>
      </c>
      <c r="O1075">
        <v>10.13495</v>
      </c>
    </row>
    <row r="1076" spans="1:15" x14ac:dyDescent="0.25">
      <c r="A1076">
        <v>1075</v>
      </c>
      <c r="D1076">
        <v>71.075816000000003</v>
      </c>
      <c r="E1076">
        <v>9.4798980000000004</v>
      </c>
      <c r="F1076">
        <v>78.046990000000008</v>
      </c>
      <c r="G1076">
        <v>5.8755620000000004</v>
      </c>
      <c r="N1076">
        <v>84.406634000000011</v>
      </c>
      <c r="O1076">
        <v>10.13495</v>
      </c>
    </row>
    <row r="1077" spans="1:15" x14ac:dyDescent="0.25">
      <c r="A1077">
        <v>1076</v>
      </c>
      <c r="D1077">
        <v>71.075816000000003</v>
      </c>
      <c r="E1077">
        <v>9.4798980000000004</v>
      </c>
      <c r="F1077">
        <v>78.046990000000008</v>
      </c>
      <c r="G1077">
        <v>5.8755620000000004</v>
      </c>
      <c r="N1077">
        <v>84.406634000000011</v>
      </c>
      <c r="O1077">
        <v>10.13495</v>
      </c>
    </row>
    <row r="1078" spans="1:15" x14ac:dyDescent="0.25">
      <c r="A1078">
        <v>1077</v>
      </c>
      <c r="D1078">
        <v>71.075816000000003</v>
      </c>
      <c r="E1078">
        <v>9.4798980000000004</v>
      </c>
      <c r="F1078">
        <v>78.046990000000008</v>
      </c>
      <c r="G1078">
        <v>5.8755620000000004</v>
      </c>
      <c r="N1078">
        <v>84.406634000000011</v>
      </c>
      <c r="O1078">
        <v>10.13495</v>
      </c>
    </row>
    <row r="1079" spans="1:15" x14ac:dyDescent="0.25">
      <c r="A1079">
        <v>1078</v>
      </c>
      <c r="D1079">
        <v>71.075816000000003</v>
      </c>
      <c r="E1079">
        <v>9.4798980000000004</v>
      </c>
      <c r="F1079">
        <v>78.046990000000008</v>
      </c>
      <c r="G1079">
        <v>5.8755620000000004</v>
      </c>
      <c r="N1079">
        <v>84.406634000000011</v>
      </c>
      <c r="O1079">
        <v>10.13495</v>
      </c>
    </row>
    <row r="1080" spans="1:15" x14ac:dyDescent="0.25">
      <c r="A1080">
        <v>1079</v>
      </c>
      <c r="D1080">
        <v>71.075816000000003</v>
      </c>
      <c r="E1080">
        <v>9.4798980000000004</v>
      </c>
      <c r="F1080">
        <v>78.046990000000008</v>
      </c>
      <c r="G1080">
        <v>5.8755620000000004</v>
      </c>
      <c r="N1080">
        <v>84.406634000000011</v>
      </c>
      <c r="O1080">
        <v>10.13495</v>
      </c>
    </row>
    <row r="1081" spans="1:15" x14ac:dyDescent="0.25">
      <c r="A1081">
        <v>1080</v>
      </c>
      <c r="D1081">
        <v>71.075816000000003</v>
      </c>
      <c r="E1081">
        <v>9.4798980000000004</v>
      </c>
      <c r="F1081">
        <v>78.046990000000008</v>
      </c>
      <c r="G1081">
        <v>5.8755620000000004</v>
      </c>
      <c r="N1081">
        <v>84.406634000000011</v>
      </c>
      <c r="O1081">
        <v>10.13495</v>
      </c>
    </row>
    <row r="1082" spans="1:15" x14ac:dyDescent="0.25">
      <c r="A1082">
        <v>1081</v>
      </c>
      <c r="D1082">
        <v>71.075816000000003</v>
      </c>
      <c r="E1082">
        <v>9.4798980000000004</v>
      </c>
      <c r="F1082">
        <v>78.046990000000008</v>
      </c>
      <c r="G1082">
        <v>5.8755620000000004</v>
      </c>
    </row>
    <row r="1083" spans="1:15" x14ac:dyDescent="0.25">
      <c r="A1083">
        <v>1082</v>
      </c>
      <c r="D1083">
        <v>71.075816000000003</v>
      </c>
      <c r="E1083">
        <v>9.4798980000000004</v>
      </c>
      <c r="F1083">
        <v>78.046990000000008</v>
      </c>
      <c r="G1083">
        <v>5.8755620000000004</v>
      </c>
    </row>
    <row r="1084" spans="1:15" x14ac:dyDescent="0.25">
      <c r="A1084">
        <v>1083</v>
      </c>
      <c r="B1084">
        <v>63.105201000000008</v>
      </c>
      <c r="C1084">
        <v>5.9053969999999998</v>
      </c>
      <c r="D1084">
        <v>71.075816000000003</v>
      </c>
      <c r="E1084">
        <v>9.4798980000000004</v>
      </c>
      <c r="F1084">
        <v>78.046990000000008</v>
      </c>
      <c r="G1084">
        <v>5.8755620000000004</v>
      </c>
    </row>
    <row r="1085" spans="1:15" x14ac:dyDescent="0.25">
      <c r="A1085">
        <v>1084</v>
      </c>
      <c r="B1085">
        <v>63.06455900000001</v>
      </c>
      <c r="C1085">
        <v>5.8920750000000002</v>
      </c>
      <c r="D1085">
        <v>71.075816000000003</v>
      </c>
      <c r="E1085">
        <v>9.4798980000000004</v>
      </c>
      <c r="F1085">
        <v>78.046990000000008</v>
      </c>
      <c r="G1085">
        <v>5.8755620000000004</v>
      </c>
    </row>
    <row r="1086" spans="1:15" x14ac:dyDescent="0.25">
      <c r="A1086">
        <v>1085</v>
      </c>
      <c r="B1086">
        <v>63.06455900000001</v>
      </c>
      <c r="C1086">
        <v>5.8920750000000002</v>
      </c>
      <c r="D1086">
        <v>71.075816000000003</v>
      </c>
      <c r="E1086">
        <v>9.4798980000000004</v>
      </c>
      <c r="F1086">
        <v>78.046990000000008</v>
      </c>
      <c r="G1086">
        <v>5.8755620000000004</v>
      </c>
    </row>
    <row r="1087" spans="1:15" x14ac:dyDescent="0.25">
      <c r="A1087">
        <v>1086</v>
      </c>
      <c r="B1087">
        <v>63.06455900000001</v>
      </c>
      <c r="C1087">
        <v>5.8920750000000002</v>
      </c>
      <c r="D1087">
        <v>71.075816000000003</v>
      </c>
      <c r="E1087">
        <v>9.4798980000000004</v>
      </c>
      <c r="F1087">
        <v>78.046990000000008</v>
      </c>
      <c r="G1087">
        <v>5.8755620000000004</v>
      </c>
    </row>
    <row r="1088" spans="1:15" x14ac:dyDescent="0.25">
      <c r="A1088">
        <v>1087</v>
      </c>
      <c r="B1088">
        <v>63.06455900000001</v>
      </c>
      <c r="C1088">
        <v>5.8920750000000002</v>
      </c>
      <c r="D1088">
        <v>71.075816000000003</v>
      </c>
      <c r="E1088">
        <v>9.4798980000000004</v>
      </c>
      <c r="F1088">
        <v>78.046990000000008</v>
      </c>
      <c r="G1088">
        <v>5.8755620000000004</v>
      </c>
    </row>
    <row r="1089" spans="1:9" x14ac:dyDescent="0.25">
      <c r="A1089">
        <v>1088</v>
      </c>
      <c r="B1089">
        <v>63.06455900000001</v>
      </c>
      <c r="C1089">
        <v>5.8920750000000002</v>
      </c>
      <c r="D1089">
        <v>71.075816000000003</v>
      </c>
      <c r="E1089">
        <v>9.4798980000000004</v>
      </c>
      <c r="F1089">
        <v>78.046990000000008</v>
      </c>
      <c r="G1089">
        <v>5.8755620000000004</v>
      </c>
    </row>
    <row r="1090" spans="1:9" x14ac:dyDescent="0.25">
      <c r="A1090">
        <v>1089</v>
      </c>
      <c r="B1090">
        <v>63.06455900000001</v>
      </c>
      <c r="C1090">
        <v>5.8920750000000002</v>
      </c>
      <c r="D1090">
        <v>71.096275000000006</v>
      </c>
      <c r="E1090">
        <v>9.4846430000000002</v>
      </c>
      <c r="F1090">
        <v>78.046990000000008</v>
      </c>
      <c r="G1090">
        <v>5.8755620000000004</v>
      </c>
    </row>
    <row r="1091" spans="1:9" x14ac:dyDescent="0.25">
      <c r="A1091">
        <v>1090</v>
      </c>
      <c r="B1091">
        <v>63.06455900000001</v>
      </c>
      <c r="C1091">
        <v>5.8920750000000002</v>
      </c>
      <c r="F1091">
        <v>78.046990000000008</v>
      </c>
      <c r="G1091">
        <v>5.8755620000000004</v>
      </c>
    </row>
    <row r="1092" spans="1:9" x14ac:dyDescent="0.25">
      <c r="A1092">
        <v>1091</v>
      </c>
      <c r="B1092">
        <v>63.06455900000001</v>
      </c>
      <c r="C1092">
        <v>5.8920750000000002</v>
      </c>
      <c r="F1092">
        <v>78.046990000000008</v>
      </c>
      <c r="G1092">
        <v>5.8755620000000004</v>
      </c>
    </row>
    <row r="1093" spans="1:9" x14ac:dyDescent="0.25">
      <c r="A1093">
        <v>1092</v>
      </c>
      <c r="B1093">
        <v>63.06455900000001</v>
      </c>
      <c r="C1093">
        <v>5.8920750000000002</v>
      </c>
      <c r="F1093">
        <v>78.046990000000008</v>
      </c>
      <c r="G1093">
        <v>5.8755620000000004</v>
      </c>
    </row>
    <row r="1094" spans="1:9" x14ac:dyDescent="0.25">
      <c r="A1094">
        <v>1093</v>
      </c>
      <c r="B1094">
        <v>63.06455900000001</v>
      </c>
      <c r="C1094">
        <v>5.8920750000000002</v>
      </c>
      <c r="F1094">
        <v>78.046990000000008</v>
      </c>
      <c r="G1094">
        <v>5.8755620000000004</v>
      </c>
    </row>
    <row r="1095" spans="1:9" x14ac:dyDescent="0.25">
      <c r="A1095">
        <v>1094</v>
      </c>
      <c r="B1095">
        <v>63.06455900000001</v>
      </c>
      <c r="C1095">
        <v>5.8920750000000002</v>
      </c>
      <c r="F1095">
        <v>78.046990000000008</v>
      </c>
      <c r="G1095">
        <v>5.8755620000000004</v>
      </c>
    </row>
    <row r="1096" spans="1:9" x14ac:dyDescent="0.25">
      <c r="A1096">
        <v>1095</v>
      </c>
      <c r="B1096">
        <v>63.06455900000001</v>
      </c>
      <c r="C1096">
        <v>5.8920750000000002</v>
      </c>
      <c r="F1096">
        <v>78.046990000000008</v>
      </c>
      <c r="G1096">
        <v>5.8755620000000004</v>
      </c>
    </row>
    <row r="1097" spans="1:9" x14ac:dyDescent="0.25">
      <c r="A1097">
        <v>1096</v>
      </c>
      <c r="B1097">
        <v>63.06455900000001</v>
      </c>
      <c r="C1097">
        <v>5.8920750000000002</v>
      </c>
      <c r="F1097">
        <v>78.046990000000008</v>
      </c>
      <c r="G1097">
        <v>5.8755620000000004</v>
      </c>
      <c r="H1097">
        <v>71.669081000000006</v>
      </c>
      <c r="I1097">
        <v>8.8874490000000002</v>
      </c>
    </row>
    <row r="1098" spans="1:9" x14ac:dyDescent="0.25">
      <c r="A1098">
        <v>1097</v>
      </c>
      <c r="B1098">
        <v>63.06455900000001</v>
      </c>
      <c r="C1098">
        <v>5.8920750000000002</v>
      </c>
      <c r="F1098">
        <v>78.109847000000002</v>
      </c>
      <c r="G1098">
        <v>6.0807140000000004</v>
      </c>
      <c r="H1098">
        <v>71.669081000000006</v>
      </c>
      <c r="I1098">
        <v>8.8874490000000002</v>
      </c>
    </row>
    <row r="1099" spans="1:9" x14ac:dyDescent="0.25">
      <c r="A1099">
        <v>1098</v>
      </c>
      <c r="B1099">
        <v>63.06455900000001</v>
      </c>
      <c r="C1099">
        <v>5.8920750000000002</v>
      </c>
      <c r="H1099">
        <v>71.669081000000006</v>
      </c>
      <c r="I1099">
        <v>8.8874490000000002</v>
      </c>
    </row>
    <row r="1100" spans="1:9" x14ac:dyDescent="0.25">
      <c r="A1100">
        <v>1099</v>
      </c>
      <c r="B1100">
        <v>63.06455900000001</v>
      </c>
      <c r="C1100">
        <v>5.8920750000000002</v>
      </c>
      <c r="H1100">
        <v>71.669081000000006</v>
      </c>
      <c r="I1100">
        <v>8.8874490000000002</v>
      </c>
    </row>
    <row r="1101" spans="1:9" x14ac:dyDescent="0.25">
      <c r="A1101">
        <v>1100</v>
      </c>
      <c r="B1101">
        <v>63.06455900000001</v>
      </c>
      <c r="C1101">
        <v>5.8920750000000002</v>
      </c>
      <c r="D1101">
        <v>56.238189000000013</v>
      </c>
      <c r="E1101">
        <v>9.7442019999999996</v>
      </c>
      <c r="H1101">
        <v>71.669081000000006</v>
      </c>
      <c r="I1101">
        <v>8.8874490000000002</v>
      </c>
    </row>
    <row r="1102" spans="1:9" x14ac:dyDescent="0.25">
      <c r="A1102">
        <v>1101</v>
      </c>
      <c r="B1102">
        <v>63.06455900000001</v>
      </c>
      <c r="C1102">
        <v>5.8920750000000002</v>
      </c>
      <c r="D1102">
        <v>56.206447000000011</v>
      </c>
      <c r="E1102">
        <v>9.719379</v>
      </c>
      <c r="H1102">
        <v>71.669081000000006</v>
      </c>
      <c r="I1102">
        <v>8.8874490000000002</v>
      </c>
    </row>
    <row r="1103" spans="1:9" x14ac:dyDescent="0.25">
      <c r="A1103">
        <v>1102</v>
      </c>
      <c r="B1103">
        <v>63.06455900000001</v>
      </c>
      <c r="C1103">
        <v>5.8920750000000002</v>
      </c>
      <c r="D1103">
        <v>56.206447000000011</v>
      </c>
      <c r="E1103">
        <v>9.719379</v>
      </c>
      <c r="H1103">
        <v>71.669081000000006</v>
      </c>
      <c r="I1103">
        <v>8.8874490000000002</v>
      </c>
    </row>
    <row r="1104" spans="1:9" x14ac:dyDescent="0.25">
      <c r="A1104">
        <v>1103</v>
      </c>
      <c r="B1104">
        <v>63.06455900000001</v>
      </c>
      <c r="C1104">
        <v>5.8920750000000002</v>
      </c>
      <c r="D1104">
        <v>56.206447000000011</v>
      </c>
      <c r="E1104">
        <v>9.719379</v>
      </c>
      <c r="H1104">
        <v>71.669081000000006</v>
      </c>
      <c r="I1104">
        <v>8.8874490000000002</v>
      </c>
    </row>
    <row r="1105" spans="1:9" x14ac:dyDescent="0.25">
      <c r="A1105">
        <v>1104</v>
      </c>
      <c r="B1105">
        <v>63.06455900000001</v>
      </c>
      <c r="C1105">
        <v>5.8920750000000002</v>
      </c>
      <c r="D1105">
        <v>56.206447000000011</v>
      </c>
      <c r="E1105">
        <v>9.719379</v>
      </c>
      <c r="H1105">
        <v>71.669081000000006</v>
      </c>
      <c r="I1105">
        <v>8.8874490000000002</v>
      </c>
    </row>
    <row r="1106" spans="1:9" x14ac:dyDescent="0.25">
      <c r="A1106">
        <v>1105</v>
      </c>
      <c r="B1106">
        <v>63.105201000000008</v>
      </c>
      <c r="C1106">
        <v>5.9053969999999998</v>
      </c>
      <c r="D1106">
        <v>56.206447000000011</v>
      </c>
      <c r="E1106">
        <v>9.719379</v>
      </c>
      <c r="H1106">
        <v>71.669081000000006</v>
      </c>
      <c r="I1106">
        <v>8.8874490000000002</v>
      </c>
    </row>
    <row r="1107" spans="1:9" x14ac:dyDescent="0.25">
      <c r="A1107">
        <v>1106</v>
      </c>
      <c r="D1107">
        <v>56.206447000000011</v>
      </c>
      <c r="E1107">
        <v>9.719379</v>
      </c>
      <c r="H1107">
        <v>71.669081000000006</v>
      </c>
      <c r="I1107">
        <v>8.8874490000000002</v>
      </c>
    </row>
    <row r="1108" spans="1:9" x14ac:dyDescent="0.25">
      <c r="A1108">
        <v>1107</v>
      </c>
      <c r="D1108">
        <v>56.206447000000011</v>
      </c>
      <c r="E1108">
        <v>9.719379</v>
      </c>
      <c r="H1108">
        <v>71.669081000000006</v>
      </c>
      <c r="I1108">
        <v>8.8874490000000002</v>
      </c>
    </row>
    <row r="1109" spans="1:9" x14ac:dyDescent="0.25">
      <c r="A1109">
        <v>1108</v>
      </c>
      <c r="D1109">
        <v>56.206447000000011</v>
      </c>
      <c r="E1109">
        <v>9.719379</v>
      </c>
      <c r="H1109">
        <v>71.669081000000006</v>
      </c>
      <c r="I1109">
        <v>8.8874490000000002</v>
      </c>
    </row>
    <row r="1110" spans="1:9" x14ac:dyDescent="0.25">
      <c r="A1110">
        <v>1109</v>
      </c>
      <c r="D1110">
        <v>56.206447000000011</v>
      </c>
      <c r="E1110">
        <v>9.719379</v>
      </c>
      <c r="H1110">
        <v>71.669081000000006</v>
      </c>
      <c r="I1110">
        <v>8.8874490000000002</v>
      </c>
    </row>
    <row r="1111" spans="1:9" x14ac:dyDescent="0.25">
      <c r="A1111">
        <v>1110</v>
      </c>
      <c r="D1111">
        <v>56.206447000000011</v>
      </c>
      <c r="E1111">
        <v>9.719379</v>
      </c>
      <c r="H1111">
        <v>71.669081000000006</v>
      </c>
      <c r="I1111">
        <v>8.8874490000000002</v>
      </c>
    </row>
    <row r="1112" spans="1:9" x14ac:dyDescent="0.25">
      <c r="A1112">
        <v>1111</v>
      </c>
      <c r="D1112">
        <v>56.206447000000011</v>
      </c>
      <c r="E1112">
        <v>9.719379</v>
      </c>
      <c r="H1112">
        <v>71.669081000000006</v>
      </c>
      <c r="I1112">
        <v>8.8874490000000002</v>
      </c>
    </row>
    <row r="1113" spans="1:9" x14ac:dyDescent="0.25">
      <c r="A1113">
        <v>1112</v>
      </c>
      <c r="D1113">
        <v>56.206447000000011</v>
      </c>
      <c r="E1113">
        <v>9.719379</v>
      </c>
      <c r="H1113">
        <v>71.669081000000006</v>
      </c>
      <c r="I1113">
        <v>8.8874490000000002</v>
      </c>
    </row>
    <row r="1114" spans="1:9" x14ac:dyDescent="0.25">
      <c r="A1114">
        <v>1113</v>
      </c>
      <c r="D1114">
        <v>56.206447000000011</v>
      </c>
      <c r="E1114">
        <v>9.719379</v>
      </c>
      <c r="H1114">
        <v>71.669081000000006</v>
      </c>
      <c r="I1114">
        <v>8.8874490000000002</v>
      </c>
    </row>
    <row r="1115" spans="1:9" x14ac:dyDescent="0.25">
      <c r="A1115">
        <v>1114</v>
      </c>
      <c r="D1115">
        <v>56.206447000000011</v>
      </c>
      <c r="E1115">
        <v>9.719379</v>
      </c>
      <c r="H1115">
        <v>71.669081000000006</v>
      </c>
      <c r="I1115">
        <v>8.8874490000000002</v>
      </c>
    </row>
    <row r="1116" spans="1:9" x14ac:dyDescent="0.25">
      <c r="A1116">
        <v>1115</v>
      </c>
      <c r="D1116">
        <v>56.206447000000011</v>
      </c>
      <c r="E1116">
        <v>9.719379</v>
      </c>
      <c r="H1116">
        <v>71.669081000000006</v>
      </c>
      <c r="I1116">
        <v>8.8874490000000002</v>
      </c>
    </row>
    <row r="1117" spans="1:9" x14ac:dyDescent="0.25">
      <c r="A1117">
        <v>1116</v>
      </c>
      <c r="D1117">
        <v>56.206447000000011</v>
      </c>
      <c r="E1117">
        <v>9.719379</v>
      </c>
      <c r="F1117">
        <v>62.05772300000001</v>
      </c>
      <c r="G1117">
        <v>6.1007999999999996</v>
      </c>
      <c r="H1117">
        <v>71.669081000000006</v>
      </c>
      <c r="I1117">
        <v>8.8874490000000002</v>
      </c>
    </row>
    <row r="1118" spans="1:9" x14ac:dyDescent="0.25">
      <c r="A1118">
        <v>1117</v>
      </c>
      <c r="D1118">
        <v>56.206447000000011</v>
      </c>
      <c r="E1118">
        <v>9.719379</v>
      </c>
      <c r="F1118">
        <v>62.056007000000008</v>
      </c>
      <c r="G1118">
        <v>5.9424479999999997</v>
      </c>
      <c r="H1118">
        <v>71.669081000000006</v>
      </c>
      <c r="I1118">
        <v>8.8874490000000002</v>
      </c>
    </row>
    <row r="1119" spans="1:9" x14ac:dyDescent="0.25">
      <c r="A1119">
        <v>1118</v>
      </c>
      <c r="B1119">
        <v>47.415168000000008</v>
      </c>
      <c r="C1119">
        <v>7.200418</v>
      </c>
      <c r="D1119">
        <v>56.206447000000011</v>
      </c>
      <c r="E1119">
        <v>9.719379</v>
      </c>
      <c r="F1119">
        <v>62.056007000000008</v>
      </c>
      <c r="G1119">
        <v>5.9424479999999997</v>
      </c>
    </row>
    <row r="1120" spans="1:9" x14ac:dyDescent="0.25">
      <c r="A1120">
        <v>1119</v>
      </c>
      <c r="B1120">
        <v>47.432083000000013</v>
      </c>
      <c r="C1120">
        <v>7.2014069999999997</v>
      </c>
      <c r="D1120">
        <v>56.206447000000011</v>
      </c>
      <c r="E1120">
        <v>9.719379</v>
      </c>
      <c r="F1120">
        <v>62.056007000000008</v>
      </c>
      <c r="G1120">
        <v>5.9424479999999997</v>
      </c>
    </row>
    <row r="1121" spans="1:7" x14ac:dyDescent="0.25">
      <c r="A1121">
        <v>1120</v>
      </c>
      <c r="B1121">
        <v>47.432083000000013</v>
      </c>
      <c r="C1121">
        <v>7.2014069999999997</v>
      </c>
      <c r="D1121">
        <v>56.238189000000013</v>
      </c>
      <c r="E1121">
        <v>9.7442019999999996</v>
      </c>
      <c r="F1121">
        <v>62.056007000000008</v>
      </c>
      <c r="G1121">
        <v>5.9424479999999997</v>
      </c>
    </row>
    <row r="1122" spans="1:7" x14ac:dyDescent="0.25">
      <c r="A1122">
        <v>1121</v>
      </c>
      <c r="B1122">
        <v>47.432083000000013</v>
      </c>
      <c r="C1122">
        <v>7.2014069999999997</v>
      </c>
      <c r="F1122">
        <v>62.056007000000008</v>
      </c>
      <c r="G1122">
        <v>5.9424479999999997</v>
      </c>
    </row>
    <row r="1123" spans="1:7" x14ac:dyDescent="0.25">
      <c r="A1123">
        <v>1122</v>
      </c>
      <c r="B1123">
        <v>47.432083000000013</v>
      </c>
      <c r="C1123">
        <v>7.2014069999999997</v>
      </c>
      <c r="F1123">
        <v>62.056007000000008</v>
      </c>
      <c r="G1123">
        <v>5.9424479999999997</v>
      </c>
    </row>
    <row r="1124" spans="1:7" x14ac:dyDescent="0.25">
      <c r="A1124">
        <v>1123</v>
      </c>
      <c r="B1124">
        <v>47.432083000000013</v>
      </c>
      <c r="C1124">
        <v>7.2014069999999997</v>
      </c>
      <c r="F1124">
        <v>62.056007000000008</v>
      </c>
      <c r="G1124">
        <v>5.9424479999999997</v>
      </c>
    </row>
    <row r="1125" spans="1:7" x14ac:dyDescent="0.25">
      <c r="A1125">
        <v>1124</v>
      </c>
      <c r="B1125">
        <v>47.432083000000013</v>
      </c>
      <c r="C1125">
        <v>7.2014069999999997</v>
      </c>
      <c r="F1125">
        <v>62.056007000000008</v>
      </c>
      <c r="G1125">
        <v>5.9424479999999997</v>
      </c>
    </row>
    <row r="1126" spans="1:7" x14ac:dyDescent="0.25">
      <c r="A1126">
        <v>1125</v>
      </c>
      <c r="B1126">
        <v>47.432083000000013</v>
      </c>
      <c r="C1126">
        <v>7.2014069999999997</v>
      </c>
      <c r="F1126">
        <v>62.056007000000008</v>
      </c>
      <c r="G1126">
        <v>5.9424479999999997</v>
      </c>
    </row>
    <row r="1127" spans="1:7" x14ac:dyDescent="0.25">
      <c r="A1127">
        <v>1126</v>
      </c>
      <c r="B1127">
        <v>47.432083000000013</v>
      </c>
      <c r="C1127">
        <v>7.2014069999999997</v>
      </c>
      <c r="F1127">
        <v>62.056007000000008</v>
      </c>
      <c r="G1127">
        <v>5.9424479999999997</v>
      </c>
    </row>
    <row r="1128" spans="1:7" x14ac:dyDescent="0.25">
      <c r="A1128">
        <v>1127</v>
      </c>
      <c r="B1128">
        <v>47.432083000000013</v>
      </c>
      <c r="C1128">
        <v>7.2014069999999997</v>
      </c>
      <c r="F1128">
        <v>62.056007000000008</v>
      </c>
      <c r="G1128">
        <v>5.9424479999999997</v>
      </c>
    </row>
    <row r="1129" spans="1:7" x14ac:dyDescent="0.25">
      <c r="A1129">
        <v>1128</v>
      </c>
      <c r="B1129">
        <v>47.432083000000013</v>
      </c>
      <c r="C1129">
        <v>7.2014069999999997</v>
      </c>
      <c r="F1129">
        <v>62.056007000000008</v>
      </c>
      <c r="G1129">
        <v>5.9424479999999997</v>
      </c>
    </row>
    <row r="1130" spans="1:7" x14ac:dyDescent="0.25">
      <c r="A1130">
        <v>1129</v>
      </c>
      <c r="B1130">
        <v>47.432083000000013</v>
      </c>
      <c r="C1130">
        <v>7.2014069999999997</v>
      </c>
      <c r="F1130">
        <v>62.056007000000008</v>
      </c>
      <c r="G1130">
        <v>5.9424479999999997</v>
      </c>
    </row>
    <row r="1131" spans="1:7" x14ac:dyDescent="0.25">
      <c r="A1131">
        <v>1130</v>
      </c>
      <c r="B1131">
        <v>47.432083000000013</v>
      </c>
      <c r="C1131">
        <v>7.2014069999999997</v>
      </c>
      <c r="F1131">
        <v>62.056007000000008</v>
      </c>
      <c r="G1131">
        <v>5.9424479999999997</v>
      </c>
    </row>
    <row r="1132" spans="1:7" x14ac:dyDescent="0.25">
      <c r="A1132">
        <v>1131</v>
      </c>
      <c r="B1132">
        <v>47.432083000000013</v>
      </c>
      <c r="C1132">
        <v>7.2014069999999997</v>
      </c>
      <c r="D1132">
        <v>41.048610000000011</v>
      </c>
      <c r="E1132">
        <v>10.459987</v>
      </c>
      <c r="F1132">
        <v>62.056007000000008</v>
      </c>
      <c r="G1132">
        <v>5.9424479999999997</v>
      </c>
    </row>
    <row r="1133" spans="1:7" x14ac:dyDescent="0.25">
      <c r="A1133">
        <v>1132</v>
      </c>
      <c r="B1133">
        <v>47.432083000000013</v>
      </c>
      <c r="C1133">
        <v>7.2014069999999997</v>
      </c>
      <c r="D1133">
        <v>41.027847000000008</v>
      </c>
      <c r="E1133">
        <v>10.474765</v>
      </c>
      <c r="F1133">
        <v>62.056007000000008</v>
      </c>
      <c r="G1133">
        <v>5.9424479999999997</v>
      </c>
    </row>
    <row r="1134" spans="1:7" x14ac:dyDescent="0.25">
      <c r="A1134">
        <v>1133</v>
      </c>
      <c r="B1134">
        <v>47.432083000000013</v>
      </c>
      <c r="C1134">
        <v>7.2014069999999997</v>
      </c>
      <c r="D1134">
        <v>41.027847000000008</v>
      </c>
      <c r="E1134">
        <v>10.474765</v>
      </c>
      <c r="F1134">
        <v>62.056007000000008</v>
      </c>
      <c r="G1134">
        <v>5.9424479999999997</v>
      </c>
    </row>
    <row r="1135" spans="1:7" x14ac:dyDescent="0.25">
      <c r="A1135">
        <v>1134</v>
      </c>
      <c r="B1135">
        <v>47.432083000000013</v>
      </c>
      <c r="C1135">
        <v>7.2014069999999997</v>
      </c>
      <c r="D1135">
        <v>41.027847000000008</v>
      </c>
      <c r="E1135">
        <v>10.474765</v>
      </c>
      <c r="F1135">
        <v>62.056007000000008</v>
      </c>
      <c r="G1135">
        <v>5.9424479999999997</v>
      </c>
    </row>
    <row r="1136" spans="1:7" x14ac:dyDescent="0.25">
      <c r="A1136">
        <v>1135</v>
      </c>
      <c r="B1136">
        <v>47.432083000000013</v>
      </c>
      <c r="C1136">
        <v>7.2014069999999997</v>
      </c>
      <c r="D1136">
        <v>41.027847000000008</v>
      </c>
      <c r="E1136">
        <v>10.474765</v>
      </c>
      <c r="F1136">
        <v>62.056007000000008</v>
      </c>
      <c r="G1136">
        <v>5.9424479999999997</v>
      </c>
    </row>
    <row r="1137" spans="1:15" x14ac:dyDescent="0.25">
      <c r="A1137">
        <v>1136</v>
      </c>
      <c r="B1137">
        <v>47.432083000000013</v>
      </c>
      <c r="C1137">
        <v>7.2014069999999997</v>
      </c>
      <c r="D1137">
        <v>41.027847000000008</v>
      </c>
      <c r="E1137">
        <v>10.474765</v>
      </c>
      <c r="F1137">
        <v>62.056007000000008</v>
      </c>
      <c r="G1137">
        <v>5.9424479999999997</v>
      </c>
    </row>
    <row r="1138" spans="1:15" x14ac:dyDescent="0.25">
      <c r="A1138">
        <v>1137</v>
      </c>
      <c r="B1138">
        <v>47.415168000000008</v>
      </c>
      <c r="C1138">
        <v>7.200418</v>
      </c>
      <c r="D1138">
        <v>41.027847000000008</v>
      </c>
      <c r="E1138">
        <v>10.474765</v>
      </c>
      <c r="F1138">
        <v>62.05772300000001</v>
      </c>
      <c r="G1138">
        <v>6.1007999999999996</v>
      </c>
    </row>
    <row r="1139" spans="1:15" x14ac:dyDescent="0.25">
      <c r="A1139">
        <v>1138</v>
      </c>
      <c r="D1139">
        <v>41.027847000000008</v>
      </c>
      <c r="E1139">
        <v>10.474765</v>
      </c>
      <c r="N1139">
        <v>53.394878000000013</v>
      </c>
      <c r="O1139">
        <v>9.5234030000000001</v>
      </c>
    </row>
    <row r="1140" spans="1:15" x14ac:dyDescent="0.25">
      <c r="A1140">
        <v>1139</v>
      </c>
      <c r="D1140">
        <v>41.027847000000008</v>
      </c>
      <c r="E1140">
        <v>10.474765</v>
      </c>
      <c r="N1140">
        <v>53.382545000000007</v>
      </c>
      <c r="O1140">
        <v>9.5179399999999994</v>
      </c>
    </row>
    <row r="1141" spans="1:15" x14ac:dyDescent="0.25">
      <c r="A1141">
        <v>1140</v>
      </c>
      <c r="D1141">
        <v>41.027847000000008</v>
      </c>
      <c r="E1141">
        <v>10.474765</v>
      </c>
      <c r="N1141">
        <v>53.382545000000007</v>
      </c>
      <c r="O1141">
        <v>9.5179399999999994</v>
      </c>
    </row>
    <row r="1142" spans="1:15" x14ac:dyDescent="0.25">
      <c r="A1142">
        <v>1141</v>
      </c>
      <c r="D1142">
        <v>41.027847000000008</v>
      </c>
      <c r="E1142">
        <v>10.474765</v>
      </c>
      <c r="N1142">
        <v>53.382545000000007</v>
      </c>
      <c r="O1142">
        <v>9.5179399999999994</v>
      </c>
    </row>
    <row r="1143" spans="1:15" x14ac:dyDescent="0.25">
      <c r="A1143">
        <v>1142</v>
      </c>
      <c r="D1143">
        <v>41.027847000000008</v>
      </c>
      <c r="E1143">
        <v>10.474765</v>
      </c>
      <c r="N1143">
        <v>53.382545000000007</v>
      </c>
      <c r="O1143">
        <v>9.5179399999999994</v>
      </c>
    </row>
    <row r="1144" spans="1:15" x14ac:dyDescent="0.25">
      <c r="A1144">
        <v>1143</v>
      </c>
      <c r="D1144">
        <v>41.027847000000008</v>
      </c>
      <c r="E1144">
        <v>10.474765</v>
      </c>
      <c r="N1144">
        <v>53.382545000000007</v>
      </c>
      <c r="O1144">
        <v>9.5179399999999994</v>
      </c>
    </row>
    <row r="1145" spans="1:15" x14ac:dyDescent="0.25">
      <c r="A1145">
        <v>1144</v>
      </c>
      <c r="D1145">
        <v>41.027847000000008</v>
      </c>
      <c r="E1145">
        <v>10.474765</v>
      </c>
      <c r="N1145">
        <v>53.382545000000007</v>
      </c>
      <c r="O1145">
        <v>9.5179399999999994</v>
      </c>
    </row>
    <row r="1146" spans="1:15" x14ac:dyDescent="0.25">
      <c r="A1146">
        <v>1145</v>
      </c>
      <c r="D1146">
        <v>41.027847000000008</v>
      </c>
      <c r="E1146">
        <v>10.474765</v>
      </c>
      <c r="N1146">
        <v>53.382545000000007</v>
      </c>
      <c r="O1146">
        <v>9.5179399999999994</v>
      </c>
    </row>
    <row r="1147" spans="1:15" x14ac:dyDescent="0.25">
      <c r="A1147">
        <v>1146</v>
      </c>
      <c r="B1147">
        <v>34.875579000000009</v>
      </c>
      <c r="C1147">
        <v>6.4494040000000004</v>
      </c>
      <c r="D1147">
        <v>41.027847000000008</v>
      </c>
      <c r="E1147">
        <v>10.474765</v>
      </c>
      <c r="N1147">
        <v>53.382545000000007</v>
      </c>
      <c r="O1147">
        <v>9.5179399999999994</v>
      </c>
    </row>
    <row r="1148" spans="1:15" x14ac:dyDescent="0.25">
      <c r="A1148">
        <v>1147</v>
      </c>
      <c r="B1148">
        <v>34.875684000000007</v>
      </c>
      <c r="C1148">
        <v>6.4460220000000001</v>
      </c>
      <c r="D1148">
        <v>41.027847000000008</v>
      </c>
      <c r="E1148">
        <v>10.474765</v>
      </c>
      <c r="N1148">
        <v>53.382545000000007</v>
      </c>
      <c r="O1148">
        <v>9.5179399999999994</v>
      </c>
    </row>
    <row r="1149" spans="1:15" x14ac:dyDescent="0.25">
      <c r="A1149">
        <v>1148</v>
      </c>
      <c r="B1149">
        <v>34.875684000000007</v>
      </c>
      <c r="C1149">
        <v>6.4460220000000001</v>
      </c>
      <c r="D1149">
        <v>41.027847000000008</v>
      </c>
      <c r="E1149">
        <v>10.474765</v>
      </c>
      <c r="N1149">
        <v>53.382545000000007</v>
      </c>
      <c r="O1149">
        <v>9.5179399999999994</v>
      </c>
    </row>
    <row r="1150" spans="1:15" x14ac:dyDescent="0.25">
      <c r="A1150">
        <v>1149</v>
      </c>
      <c r="B1150">
        <v>34.875684000000007</v>
      </c>
      <c r="C1150">
        <v>6.4460220000000001</v>
      </c>
      <c r="D1150">
        <v>41.027847000000008</v>
      </c>
      <c r="E1150">
        <v>10.474765</v>
      </c>
      <c r="N1150">
        <v>53.382545000000007</v>
      </c>
      <c r="O1150">
        <v>9.5179399999999994</v>
      </c>
    </row>
    <row r="1151" spans="1:15" x14ac:dyDescent="0.25">
      <c r="A1151">
        <v>1150</v>
      </c>
      <c r="B1151">
        <v>34.875684000000007</v>
      </c>
      <c r="C1151">
        <v>6.4460220000000001</v>
      </c>
      <c r="D1151">
        <v>41.027847000000008</v>
      </c>
      <c r="E1151">
        <v>10.474765</v>
      </c>
      <c r="N1151">
        <v>53.382545000000007</v>
      </c>
      <c r="O1151">
        <v>9.5179399999999994</v>
      </c>
    </row>
    <row r="1152" spans="1:15" x14ac:dyDescent="0.25">
      <c r="A1152">
        <v>1151</v>
      </c>
      <c r="B1152">
        <v>34.875684000000007</v>
      </c>
      <c r="C1152">
        <v>6.4460220000000001</v>
      </c>
      <c r="D1152">
        <v>41.027847000000008</v>
      </c>
      <c r="E1152">
        <v>10.474765</v>
      </c>
      <c r="N1152">
        <v>53.382545000000007</v>
      </c>
      <c r="O1152">
        <v>9.5179399999999994</v>
      </c>
    </row>
    <row r="1153" spans="1:15" x14ac:dyDescent="0.25">
      <c r="A1153">
        <v>1152</v>
      </c>
      <c r="B1153">
        <v>34.875684000000007</v>
      </c>
      <c r="C1153">
        <v>6.4460220000000001</v>
      </c>
      <c r="D1153">
        <v>41.027847000000008</v>
      </c>
      <c r="E1153">
        <v>10.474765</v>
      </c>
      <c r="N1153">
        <v>53.382545000000007</v>
      </c>
      <c r="O1153">
        <v>9.5179399999999994</v>
      </c>
    </row>
    <row r="1154" spans="1:15" x14ac:dyDescent="0.25">
      <c r="A1154">
        <v>1153</v>
      </c>
      <c r="B1154">
        <v>34.875684000000007</v>
      </c>
      <c r="C1154">
        <v>6.4460220000000001</v>
      </c>
      <c r="D1154">
        <v>41.027847000000008</v>
      </c>
      <c r="E1154">
        <v>10.474765</v>
      </c>
      <c r="N1154">
        <v>53.382545000000007</v>
      </c>
      <c r="O1154">
        <v>9.5179399999999994</v>
      </c>
    </row>
    <row r="1155" spans="1:15" x14ac:dyDescent="0.25">
      <c r="A1155">
        <v>1154</v>
      </c>
      <c r="B1155">
        <v>34.875684000000007</v>
      </c>
      <c r="C1155">
        <v>6.4460220000000001</v>
      </c>
      <c r="D1155">
        <v>41.027847000000008</v>
      </c>
      <c r="E1155">
        <v>10.474765</v>
      </c>
      <c r="L1155">
        <v>46.632411000000012</v>
      </c>
      <c r="M1155">
        <v>5.9456740000000003</v>
      </c>
      <c r="N1155">
        <v>53.382545000000007</v>
      </c>
      <c r="O1155">
        <v>9.5179399999999994</v>
      </c>
    </row>
    <row r="1156" spans="1:15" x14ac:dyDescent="0.25">
      <c r="A1156">
        <v>1155</v>
      </c>
      <c r="B1156">
        <v>34.875684000000007</v>
      </c>
      <c r="C1156">
        <v>6.4460220000000001</v>
      </c>
      <c r="D1156">
        <v>41.027847000000008</v>
      </c>
      <c r="E1156">
        <v>10.474765</v>
      </c>
      <c r="L1156">
        <v>46.726131000000009</v>
      </c>
      <c r="M1156">
        <v>5.5898890000000003</v>
      </c>
      <c r="N1156">
        <v>53.382545000000007</v>
      </c>
      <c r="O1156">
        <v>9.5179399999999994</v>
      </c>
    </row>
    <row r="1157" spans="1:15" x14ac:dyDescent="0.25">
      <c r="A1157">
        <v>1156</v>
      </c>
      <c r="B1157">
        <v>34.875684000000007</v>
      </c>
      <c r="C1157">
        <v>6.4460220000000001</v>
      </c>
      <c r="D1157">
        <v>41.048610000000011</v>
      </c>
      <c r="E1157">
        <v>10.459987</v>
      </c>
      <c r="L1157">
        <v>46.726131000000009</v>
      </c>
      <c r="M1157">
        <v>5.5898890000000003</v>
      </c>
      <c r="N1157">
        <v>53.382545000000007</v>
      </c>
      <c r="O1157">
        <v>9.5179399999999994</v>
      </c>
    </row>
    <row r="1158" spans="1:15" x14ac:dyDescent="0.25">
      <c r="A1158">
        <v>1157</v>
      </c>
      <c r="B1158">
        <v>34.875684000000007</v>
      </c>
      <c r="C1158">
        <v>6.4460220000000001</v>
      </c>
      <c r="L1158">
        <v>46.726131000000009</v>
      </c>
      <c r="M1158">
        <v>5.5898890000000003</v>
      </c>
      <c r="N1158">
        <v>53.382545000000007</v>
      </c>
      <c r="O1158">
        <v>9.5179399999999994</v>
      </c>
    </row>
    <row r="1159" spans="1:15" x14ac:dyDescent="0.25">
      <c r="A1159">
        <v>1158</v>
      </c>
      <c r="B1159">
        <v>34.875684000000007</v>
      </c>
      <c r="C1159">
        <v>6.4460220000000001</v>
      </c>
      <c r="L1159">
        <v>46.726131000000009</v>
      </c>
      <c r="M1159">
        <v>5.5898890000000003</v>
      </c>
      <c r="N1159">
        <v>53.382545000000007</v>
      </c>
      <c r="O1159">
        <v>9.5179399999999994</v>
      </c>
    </row>
    <row r="1160" spans="1:15" x14ac:dyDescent="0.25">
      <c r="A1160">
        <v>1159</v>
      </c>
      <c r="B1160">
        <v>34.875684000000007</v>
      </c>
      <c r="C1160">
        <v>6.4460220000000001</v>
      </c>
      <c r="L1160">
        <v>46.726131000000009</v>
      </c>
      <c r="M1160">
        <v>5.5898890000000003</v>
      </c>
      <c r="N1160">
        <v>53.382545000000007</v>
      </c>
      <c r="O1160">
        <v>9.5179399999999994</v>
      </c>
    </row>
    <row r="1161" spans="1:15" x14ac:dyDescent="0.25">
      <c r="A1161">
        <v>1160</v>
      </c>
      <c r="B1161">
        <v>34.875684000000007</v>
      </c>
      <c r="C1161">
        <v>6.4460220000000001</v>
      </c>
      <c r="L1161">
        <v>46.726131000000009</v>
      </c>
      <c r="M1161">
        <v>5.5898890000000003</v>
      </c>
      <c r="N1161">
        <v>53.394878000000013</v>
      </c>
      <c r="O1161">
        <v>9.5234030000000001</v>
      </c>
    </row>
    <row r="1162" spans="1:15" x14ac:dyDescent="0.25">
      <c r="A1162">
        <v>1161</v>
      </c>
      <c r="B1162">
        <v>34.875684000000007</v>
      </c>
      <c r="C1162">
        <v>6.4460220000000001</v>
      </c>
      <c r="L1162">
        <v>46.726131000000009</v>
      </c>
      <c r="M1162">
        <v>5.5898890000000003</v>
      </c>
    </row>
    <row r="1163" spans="1:15" x14ac:dyDescent="0.25">
      <c r="A1163">
        <v>1162</v>
      </c>
      <c r="B1163">
        <v>34.875684000000007</v>
      </c>
      <c r="C1163">
        <v>6.4460220000000001</v>
      </c>
      <c r="L1163">
        <v>46.726131000000009</v>
      </c>
      <c r="M1163">
        <v>5.5898890000000003</v>
      </c>
    </row>
    <row r="1164" spans="1:15" x14ac:dyDescent="0.25">
      <c r="A1164">
        <v>1163</v>
      </c>
      <c r="B1164">
        <v>34.875684000000007</v>
      </c>
      <c r="C1164">
        <v>6.4460220000000001</v>
      </c>
      <c r="L1164">
        <v>46.726131000000009</v>
      </c>
      <c r="M1164">
        <v>5.5898890000000003</v>
      </c>
    </row>
    <row r="1165" spans="1:15" x14ac:dyDescent="0.25">
      <c r="A1165">
        <v>1164</v>
      </c>
      <c r="B1165">
        <v>34.875684000000007</v>
      </c>
      <c r="C1165">
        <v>6.4460220000000001</v>
      </c>
      <c r="L1165">
        <v>46.726131000000009</v>
      </c>
      <c r="M1165">
        <v>5.5898890000000003</v>
      </c>
    </row>
    <row r="1166" spans="1:15" x14ac:dyDescent="0.25">
      <c r="A1166">
        <v>1165</v>
      </c>
      <c r="B1166">
        <v>34.875684000000007</v>
      </c>
      <c r="C1166">
        <v>6.4460220000000001</v>
      </c>
      <c r="L1166">
        <v>46.726131000000009</v>
      </c>
      <c r="M1166">
        <v>5.5898890000000003</v>
      </c>
    </row>
    <row r="1167" spans="1:15" x14ac:dyDescent="0.25">
      <c r="A1167">
        <v>1166</v>
      </c>
      <c r="B1167">
        <v>34.875684000000007</v>
      </c>
      <c r="C1167">
        <v>6.4460220000000001</v>
      </c>
      <c r="L1167">
        <v>46.726131000000009</v>
      </c>
      <c r="M1167">
        <v>5.5898890000000003</v>
      </c>
    </row>
    <row r="1168" spans="1:15" x14ac:dyDescent="0.25">
      <c r="A1168">
        <v>1167</v>
      </c>
      <c r="B1168">
        <v>34.875684000000007</v>
      </c>
      <c r="C1168">
        <v>6.4460220000000001</v>
      </c>
      <c r="D1168">
        <v>28.39979300000001</v>
      </c>
      <c r="E1168">
        <v>9.8031609999999993</v>
      </c>
      <c r="L1168">
        <v>46.726131000000009</v>
      </c>
      <c r="M1168">
        <v>5.5898890000000003</v>
      </c>
    </row>
    <row r="1169" spans="1:15" x14ac:dyDescent="0.25">
      <c r="A1169">
        <v>1168</v>
      </c>
      <c r="B1169">
        <v>34.875684000000007</v>
      </c>
      <c r="C1169">
        <v>6.4460220000000001</v>
      </c>
      <c r="D1169">
        <v>28.320175000000006</v>
      </c>
      <c r="E1169">
        <v>9.7697529999999997</v>
      </c>
      <c r="L1169">
        <v>46.726131000000009</v>
      </c>
      <c r="M1169">
        <v>5.5898890000000003</v>
      </c>
    </row>
    <row r="1170" spans="1:15" x14ac:dyDescent="0.25">
      <c r="A1170">
        <v>1169</v>
      </c>
      <c r="B1170">
        <v>34.875684000000007</v>
      </c>
      <c r="C1170">
        <v>6.4460220000000001</v>
      </c>
      <c r="D1170">
        <v>28.320175000000006</v>
      </c>
      <c r="E1170">
        <v>9.7697529999999997</v>
      </c>
      <c r="L1170">
        <v>46.726131000000009</v>
      </c>
      <c r="M1170">
        <v>5.5898890000000003</v>
      </c>
    </row>
    <row r="1171" spans="1:15" x14ac:dyDescent="0.25">
      <c r="A1171">
        <v>1170</v>
      </c>
      <c r="B1171">
        <v>34.875684000000007</v>
      </c>
      <c r="C1171">
        <v>6.4460220000000001</v>
      </c>
      <c r="D1171">
        <v>28.320175000000006</v>
      </c>
      <c r="E1171">
        <v>9.7697529999999997</v>
      </c>
      <c r="L1171">
        <v>46.726131000000009</v>
      </c>
      <c r="M1171">
        <v>5.5898890000000003</v>
      </c>
    </row>
    <row r="1172" spans="1:15" x14ac:dyDescent="0.25">
      <c r="A1172">
        <v>1171</v>
      </c>
      <c r="B1172">
        <v>34.875684000000007</v>
      </c>
      <c r="C1172">
        <v>6.4460220000000001</v>
      </c>
      <c r="D1172">
        <v>28.320175000000006</v>
      </c>
      <c r="E1172">
        <v>9.7697529999999997</v>
      </c>
      <c r="L1172">
        <v>46.726131000000009</v>
      </c>
      <c r="M1172">
        <v>5.5898890000000003</v>
      </c>
    </row>
    <row r="1173" spans="1:15" x14ac:dyDescent="0.25">
      <c r="A1173">
        <v>1172</v>
      </c>
      <c r="B1173">
        <v>34.875684000000007</v>
      </c>
      <c r="C1173">
        <v>6.4460220000000001</v>
      </c>
      <c r="D1173">
        <v>28.320175000000006</v>
      </c>
      <c r="E1173">
        <v>9.7697529999999997</v>
      </c>
      <c r="L1173">
        <v>46.726131000000009</v>
      </c>
      <c r="M1173">
        <v>5.5898890000000003</v>
      </c>
    </row>
    <row r="1174" spans="1:15" x14ac:dyDescent="0.25">
      <c r="A1174">
        <v>1173</v>
      </c>
      <c r="B1174">
        <v>34.875684000000007</v>
      </c>
      <c r="C1174">
        <v>6.4460220000000001</v>
      </c>
      <c r="D1174">
        <v>28.320175000000006</v>
      </c>
      <c r="E1174">
        <v>9.7697529999999997</v>
      </c>
      <c r="L1174">
        <v>46.726131000000009</v>
      </c>
      <c r="M1174">
        <v>5.5898890000000003</v>
      </c>
    </row>
    <row r="1175" spans="1:15" x14ac:dyDescent="0.25">
      <c r="A1175">
        <v>1174</v>
      </c>
      <c r="B1175">
        <v>34.875684000000007</v>
      </c>
      <c r="C1175">
        <v>6.4460220000000001</v>
      </c>
      <c r="D1175">
        <v>28.320175000000006</v>
      </c>
      <c r="E1175">
        <v>9.7697529999999997</v>
      </c>
      <c r="L1175">
        <v>46.632411000000012</v>
      </c>
      <c r="M1175">
        <v>5.9456740000000003</v>
      </c>
    </row>
    <row r="1176" spans="1:15" x14ac:dyDescent="0.25">
      <c r="A1176">
        <v>1175</v>
      </c>
      <c r="B1176">
        <v>34.875684000000007</v>
      </c>
      <c r="C1176">
        <v>6.4460220000000001</v>
      </c>
      <c r="D1176">
        <v>28.320175000000006</v>
      </c>
      <c r="E1176">
        <v>9.7697529999999997</v>
      </c>
    </row>
    <row r="1177" spans="1:15" x14ac:dyDescent="0.25">
      <c r="A1177">
        <v>1176</v>
      </c>
      <c r="B1177">
        <v>34.875579000000009</v>
      </c>
      <c r="C1177">
        <v>6.4494040000000004</v>
      </c>
      <c r="D1177">
        <v>28.320175000000006</v>
      </c>
      <c r="E1177">
        <v>9.7697529999999997</v>
      </c>
    </row>
    <row r="1178" spans="1:15" x14ac:dyDescent="0.25">
      <c r="A1178">
        <v>1177</v>
      </c>
      <c r="D1178">
        <v>28.320175000000006</v>
      </c>
      <c r="E1178">
        <v>9.7697529999999997</v>
      </c>
      <c r="N1178">
        <v>38.979209000000012</v>
      </c>
      <c r="O1178">
        <v>9.8375579999999996</v>
      </c>
    </row>
    <row r="1179" spans="1:15" x14ac:dyDescent="0.25">
      <c r="A1179">
        <v>1178</v>
      </c>
      <c r="D1179">
        <v>28.320175000000006</v>
      </c>
      <c r="E1179">
        <v>9.7697529999999997</v>
      </c>
      <c r="N1179">
        <v>39.010742000000008</v>
      </c>
      <c r="O1179">
        <v>9.8704459999999994</v>
      </c>
    </row>
    <row r="1180" spans="1:15" x14ac:dyDescent="0.25">
      <c r="A1180">
        <v>1179</v>
      </c>
      <c r="D1180">
        <v>28.320175000000006</v>
      </c>
      <c r="E1180">
        <v>9.7697529999999997</v>
      </c>
      <c r="N1180">
        <v>39.010742000000008</v>
      </c>
      <c r="O1180">
        <v>9.8704459999999994</v>
      </c>
    </row>
    <row r="1181" spans="1:15" x14ac:dyDescent="0.25">
      <c r="A1181">
        <v>1180</v>
      </c>
      <c r="D1181">
        <v>28.320175000000006</v>
      </c>
      <c r="E1181">
        <v>9.7697529999999997</v>
      </c>
      <c r="N1181">
        <v>39.010742000000008</v>
      </c>
      <c r="O1181">
        <v>9.8704459999999994</v>
      </c>
    </row>
    <row r="1182" spans="1:15" x14ac:dyDescent="0.25">
      <c r="A1182">
        <v>1181</v>
      </c>
      <c r="D1182">
        <v>28.320175000000006</v>
      </c>
      <c r="E1182">
        <v>9.7697529999999997</v>
      </c>
      <c r="N1182">
        <v>39.010742000000008</v>
      </c>
      <c r="O1182">
        <v>9.8704459999999994</v>
      </c>
    </row>
    <row r="1183" spans="1:15" x14ac:dyDescent="0.25">
      <c r="A1183">
        <v>1182</v>
      </c>
      <c r="D1183">
        <v>28.320175000000006</v>
      </c>
      <c r="E1183">
        <v>9.7697529999999997</v>
      </c>
      <c r="L1183">
        <v>38.305938000000012</v>
      </c>
      <c r="M1183">
        <v>6.1764640000000002</v>
      </c>
      <c r="N1183">
        <v>39.010742000000008</v>
      </c>
      <c r="O1183">
        <v>9.8704459999999994</v>
      </c>
    </row>
    <row r="1184" spans="1:15" x14ac:dyDescent="0.25">
      <c r="A1184">
        <v>1183</v>
      </c>
      <c r="D1184">
        <v>28.320175000000006</v>
      </c>
      <c r="E1184">
        <v>9.7697529999999997</v>
      </c>
      <c r="L1184">
        <v>38.203887000000009</v>
      </c>
      <c r="M1184">
        <v>6.093515</v>
      </c>
      <c r="N1184">
        <v>39.010742000000008</v>
      </c>
      <c r="O1184">
        <v>9.8704459999999994</v>
      </c>
    </row>
    <row r="1185" spans="1:15" x14ac:dyDescent="0.25">
      <c r="A1185">
        <v>1184</v>
      </c>
      <c r="D1185">
        <v>28.320175000000006</v>
      </c>
      <c r="E1185">
        <v>9.7697529999999997</v>
      </c>
      <c r="L1185">
        <v>38.203887000000009</v>
      </c>
      <c r="M1185">
        <v>6.093515</v>
      </c>
      <c r="N1185">
        <v>39.010742000000008</v>
      </c>
      <c r="O1185">
        <v>9.8704459999999994</v>
      </c>
    </row>
    <row r="1186" spans="1:15" x14ac:dyDescent="0.25">
      <c r="A1186">
        <v>1185</v>
      </c>
      <c r="D1186">
        <v>28.320175000000006</v>
      </c>
      <c r="E1186">
        <v>9.7697529999999997</v>
      </c>
      <c r="L1186">
        <v>38.203887000000009</v>
      </c>
      <c r="M1186">
        <v>6.093515</v>
      </c>
      <c r="N1186">
        <v>39.010742000000008</v>
      </c>
      <c r="O1186">
        <v>9.8704459999999994</v>
      </c>
    </row>
    <row r="1187" spans="1:15" x14ac:dyDescent="0.25">
      <c r="A1187">
        <v>1186</v>
      </c>
      <c r="D1187">
        <v>28.320175000000006</v>
      </c>
      <c r="E1187">
        <v>9.7697529999999997</v>
      </c>
      <c r="L1187">
        <v>38.203887000000009</v>
      </c>
      <c r="M1187">
        <v>6.093515</v>
      </c>
      <c r="N1187">
        <v>39.010742000000008</v>
      </c>
      <c r="O1187">
        <v>9.8704459999999994</v>
      </c>
    </row>
    <row r="1188" spans="1:15" x14ac:dyDescent="0.25">
      <c r="A1188">
        <v>1187</v>
      </c>
      <c r="B1188">
        <v>22.935523000000011</v>
      </c>
      <c r="C1188">
        <v>7.16113</v>
      </c>
      <c r="D1188">
        <v>28.320175000000006</v>
      </c>
      <c r="E1188">
        <v>9.7697529999999997</v>
      </c>
      <c r="L1188">
        <v>38.203887000000009</v>
      </c>
      <c r="M1188">
        <v>6.093515</v>
      </c>
      <c r="N1188">
        <v>39.010742000000008</v>
      </c>
      <c r="O1188">
        <v>9.8704459999999994</v>
      </c>
    </row>
    <row r="1189" spans="1:15" x14ac:dyDescent="0.25">
      <c r="A1189">
        <v>1188</v>
      </c>
      <c r="B1189">
        <v>22.823589000000013</v>
      </c>
      <c r="C1189">
        <v>7.2014069999999997</v>
      </c>
      <c r="D1189">
        <v>28.320175000000006</v>
      </c>
      <c r="E1189">
        <v>9.7697529999999997</v>
      </c>
      <c r="L1189">
        <v>38.203887000000009</v>
      </c>
      <c r="M1189">
        <v>6.093515</v>
      </c>
      <c r="N1189">
        <v>38.979209000000012</v>
      </c>
      <c r="O1189">
        <v>9.8375579999999996</v>
      </c>
    </row>
    <row r="1190" spans="1:15" x14ac:dyDescent="0.25">
      <c r="A1190">
        <v>1189</v>
      </c>
      <c r="B1190">
        <v>22.823589000000013</v>
      </c>
      <c r="C1190">
        <v>7.2014069999999997</v>
      </c>
      <c r="D1190">
        <v>28.320175000000006</v>
      </c>
      <c r="E1190">
        <v>9.7697529999999997</v>
      </c>
      <c r="L1190">
        <v>38.203887000000009</v>
      </c>
      <c r="M1190">
        <v>6.093515</v>
      </c>
    </row>
    <row r="1191" spans="1:15" x14ac:dyDescent="0.25">
      <c r="A1191">
        <v>1190</v>
      </c>
      <c r="B1191">
        <v>22.823589000000013</v>
      </c>
      <c r="C1191">
        <v>7.2014069999999997</v>
      </c>
      <c r="D1191">
        <v>28.320175000000006</v>
      </c>
      <c r="E1191">
        <v>9.7697529999999997</v>
      </c>
      <c r="L1191">
        <v>38.203887000000009</v>
      </c>
      <c r="M1191">
        <v>6.093515</v>
      </c>
    </row>
    <row r="1192" spans="1:15" x14ac:dyDescent="0.25">
      <c r="A1192">
        <v>1191</v>
      </c>
      <c r="B1192">
        <v>22.823589000000013</v>
      </c>
      <c r="C1192">
        <v>7.2014069999999997</v>
      </c>
      <c r="D1192">
        <v>28.320175000000006</v>
      </c>
      <c r="E1192">
        <v>9.7697529999999997</v>
      </c>
      <c r="L1192">
        <v>38.203887000000009</v>
      </c>
      <c r="M1192">
        <v>6.093515</v>
      </c>
    </row>
    <row r="1193" spans="1:15" x14ac:dyDescent="0.25">
      <c r="A1193">
        <v>1192</v>
      </c>
      <c r="B1193">
        <v>22.823589000000013</v>
      </c>
      <c r="C1193">
        <v>7.2014069999999997</v>
      </c>
      <c r="D1193">
        <v>28.320175000000006</v>
      </c>
      <c r="E1193">
        <v>9.7697529999999997</v>
      </c>
      <c r="L1193">
        <v>38.203887000000009</v>
      </c>
      <c r="M1193">
        <v>6.093515</v>
      </c>
    </row>
    <row r="1194" spans="1:15" x14ac:dyDescent="0.25">
      <c r="A1194">
        <v>1193</v>
      </c>
      <c r="B1194">
        <v>22.823589000000013</v>
      </c>
      <c r="C1194">
        <v>7.2014069999999997</v>
      </c>
      <c r="D1194">
        <v>28.320175000000006</v>
      </c>
      <c r="E1194">
        <v>9.7697529999999997</v>
      </c>
      <c r="L1194">
        <v>38.203887000000009</v>
      </c>
      <c r="M1194">
        <v>6.093515</v>
      </c>
    </row>
    <row r="1195" spans="1:15" x14ac:dyDescent="0.25">
      <c r="A1195">
        <v>1194</v>
      </c>
      <c r="B1195">
        <v>22.823589000000013</v>
      </c>
      <c r="C1195">
        <v>7.2014069999999997</v>
      </c>
      <c r="D1195">
        <v>28.320175000000006</v>
      </c>
      <c r="E1195">
        <v>9.7697529999999997</v>
      </c>
      <c r="L1195">
        <v>38.203887000000009</v>
      </c>
      <c r="M1195">
        <v>6.093515</v>
      </c>
    </row>
    <row r="1196" spans="1:15" x14ac:dyDescent="0.25">
      <c r="A1196">
        <v>1195</v>
      </c>
      <c r="B1196">
        <v>22.823589000000013</v>
      </c>
      <c r="C1196">
        <v>7.2014069999999997</v>
      </c>
      <c r="D1196">
        <v>28.320175000000006</v>
      </c>
      <c r="E1196">
        <v>9.7697529999999997</v>
      </c>
      <c r="L1196">
        <v>38.203887000000009</v>
      </c>
      <c r="M1196">
        <v>6.093515</v>
      </c>
    </row>
    <row r="1197" spans="1:15" x14ac:dyDescent="0.25">
      <c r="A1197">
        <v>1196</v>
      </c>
      <c r="B1197">
        <v>22.823589000000013</v>
      </c>
      <c r="C1197">
        <v>7.2014069999999997</v>
      </c>
      <c r="D1197">
        <v>28.320175000000006</v>
      </c>
      <c r="E1197">
        <v>9.7697529999999997</v>
      </c>
      <c r="L1197">
        <v>38.203887000000009</v>
      </c>
      <c r="M1197">
        <v>6.093515</v>
      </c>
    </row>
    <row r="1198" spans="1:15" x14ac:dyDescent="0.25">
      <c r="A1198">
        <v>1197</v>
      </c>
      <c r="B1198">
        <v>22.823589000000013</v>
      </c>
      <c r="C1198">
        <v>7.2014069999999997</v>
      </c>
      <c r="D1198">
        <v>28.320175000000006</v>
      </c>
      <c r="E1198">
        <v>9.7697529999999997</v>
      </c>
      <c r="L1198">
        <v>38.203887000000009</v>
      </c>
      <c r="M1198">
        <v>6.093515</v>
      </c>
    </row>
    <row r="1199" spans="1:15" x14ac:dyDescent="0.25">
      <c r="A1199">
        <v>1198</v>
      </c>
      <c r="B1199">
        <v>22.823589000000013</v>
      </c>
      <c r="C1199">
        <v>7.2014069999999997</v>
      </c>
      <c r="D1199">
        <v>28.320175000000006</v>
      </c>
      <c r="E1199">
        <v>9.7697529999999997</v>
      </c>
      <c r="L1199">
        <v>38.203887000000009</v>
      </c>
      <c r="M1199">
        <v>6.093515</v>
      </c>
      <c r="N1199">
        <v>33.989732000000011</v>
      </c>
      <c r="O1199">
        <v>9.2877229999999997</v>
      </c>
    </row>
    <row r="1200" spans="1:15" x14ac:dyDescent="0.25">
      <c r="A1200">
        <v>1199</v>
      </c>
      <c r="B1200">
        <v>22.823589000000013</v>
      </c>
      <c r="C1200">
        <v>7.2014069999999997</v>
      </c>
      <c r="D1200">
        <v>28.320175000000006</v>
      </c>
      <c r="E1200">
        <v>9.7697529999999997</v>
      </c>
      <c r="L1200">
        <v>38.203887000000009</v>
      </c>
      <c r="M1200">
        <v>6.093515</v>
      </c>
      <c r="N1200">
        <v>33.989732000000011</v>
      </c>
      <c r="O1200">
        <v>9.2877229999999997</v>
      </c>
    </row>
    <row r="1201" spans="1:15" x14ac:dyDescent="0.25">
      <c r="A1201">
        <v>1200</v>
      </c>
      <c r="B1201">
        <v>22.823589000000013</v>
      </c>
      <c r="C1201">
        <v>7.2014069999999997</v>
      </c>
      <c r="D1201">
        <v>28.320175000000006</v>
      </c>
      <c r="E1201">
        <v>9.7697529999999997</v>
      </c>
      <c r="L1201">
        <v>38.203887000000009</v>
      </c>
      <c r="M1201">
        <v>6.093515</v>
      </c>
      <c r="N1201">
        <v>33.989732000000011</v>
      </c>
      <c r="O1201">
        <v>9.2877229999999997</v>
      </c>
    </row>
    <row r="1202" spans="1:15" x14ac:dyDescent="0.25">
      <c r="A1202">
        <v>1201</v>
      </c>
      <c r="B1202">
        <v>22.823589000000013</v>
      </c>
      <c r="C1202">
        <v>7.2014069999999997</v>
      </c>
      <c r="D1202">
        <v>28.39979300000001</v>
      </c>
      <c r="E1202">
        <v>9.8031609999999993</v>
      </c>
      <c r="L1202">
        <v>38.203887000000009</v>
      </c>
      <c r="M1202">
        <v>6.093515</v>
      </c>
      <c r="N1202">
        <v>33.989732000000011</v>
      </c>
      <c r="O1202">
        <v>9.2877229999999997</v>
      </c>
    </row>
    <row r="1203" spans="1:15" x14ac:dyDescent="0.25">
      <c r="A1203">
        <v>1202</v>
      </c>
      <c r="B1203">
        <v>22.823589000000013</v>
      </c>
      <c r="C1203">
        <v>7.2014069999999997</v>
      </c>
      <c r="L1203">
        <v>38.203887000000009</v>
      </c>
      <c r="M1203">
        <v>6.093515</v>
      </c>
      <c r="N1203">
        <v>33.989732000000011</v>
      </c>
      <c r="O1203">
        <v>9.2877229999999997</v>
      </c>
    </row>
    <row r="1204" spans="1:15" x14ac:dyDescent="0.25">
      <c r="A1204">
        <v>1203</v>
      </c>
      <c r="B1204">
        <v>22.823589000000013</v>
      </c>
      <c r="C1204">
        <v>7.2014069999999997</v>
      </c>
      <c r="L1204">
        <v>38.203887000000009</v>
      </c>
      <c r="M1204">
        <v>6.093515</v>
      </c>
      <c r="N1204">
        <v>33.989732000000011</v>
      </c>
      <c r="O1204">
        <v>9.2877229999999997</v>
      </c>
    </row>
    <row r="1205" spans="1:15" x14ac:dyDescent="0.25">
      <c r="A1205">
        <v>1204</v>
      </c>
      <c r="B1205">
        <v>22.823589000000013</v>
      </c>
      <c r="C1205">
        <v>7.2014069999999997</v>
      </c>
      <c r="L1205">
        <v>38.203887000000009</v>
      </c>
      <c r="M1205">
        <v>6.093515</v>
      </c>
      <c r="N1205">
        <v>33.989732000000011</v>
      </c>
      <c r="O1205">
        <v>9.2877229999999997</v>
      </c>
    </row>
    <row r="1206" spans="1:15" x14ac:dyDescent="0.25">
      <c r="A1206">
        <v>1205</v>
      </c>
      <c r="B1206">
        <v>22.823589000000013</v>
      </c>
      <c r="C1206">
        <v>7.2014069999999997</v>
      </c>
      <c r="L1206">
        <v>38.203887000000009</v>
      </c>
      <c r="M1206">
        <v>6.093515</v>
      </c>
      <c r="N1206">
        <v>33.989732000000011</v>
      </c>
      <c r="O1206">
        <v>9.2877229999999997</v>
      </c>
    </row>
    <row r="1207" spans="1:15" x14ac:dyDescent="0.25">
      <c r="A1207">
        <v>1206</v>
      </c>
      <c r="B1207">
        <v>22.823589000000013</v>
      </c>
      <c r="C1207">
        <v>7.2014069999999997</v>
      </c>
      <c r="L1207">
        <v>38.203887000000009</v>
      </c>
      <c r="M1207">
        <v>6.093515</v>
      </c>
      <c r="N1207">
        <v>33.989732000000011</v>
      </c>
      <c r="O1207">
        <v>9.2877229999999997</v>
      </c>
    </row>
    <row r="1208" spans="1:15" x14ac:dyDescent="0.25">
      <c r="A1208">
        <v>1207</v>
      </c>
      <c r="B1208">
        <v>22.823589000000013</v>
      </c>
      <c r="C1208">
        <v>7.2014069999999997</v>
      </c>
      <c r="L1208">
        <v>38.203887000000009</v>
      </c>
      <c r="M1208">
        <v>6.093515</v>
      </c>
      <c r="N1208">
        <v>33.989732000000011</v>
      </c>
      <c r="O1208">
        <v>9.2877229999999997</v>
      </c>
    </row>
    <row r="1209" spans="1:15" x14ac:dyDescent="0.25">
      <c r="A1209">
        <v>1208</v>
      </c>
      <c r="B1209">
        <v>22.823589000000013</v>
      </c>
      <c r="C1209">
        <v>7.2014069999999997</v>
      </c>
      <c r="L1209">
        <v>38.305938000000012</v>
      </c>
      <c r="M1209">
        <v>6.1764640000000002</v>
      </c>
      <c r="N1209">
        <v>33.989732000000011</v>
      </c>
      <c r="O1209">
        <v>9.2877229999999997</v>
      </c>
    </row>
    <row r="1210" spans="1:15" x14ac:dyDescent="0.25">
      <c r="A1210">
        <v>1209</v>
      </c>
      <c r="B1210">
        <v>22.823589000000013</v>
      </c>
      <c r="C1210">
        <v>7.2014069999999997</v>
      </c>
      <c r="N1210">
        <v>33.989732000000011</v>
      </c>
      <c r="O1210">
        <v>9.2877229999999997</v>
      </c>
    </row>
    <row r="1211" spans="1:15" x14ac:dyDescent="0.25">
      <c r="A1211">
        <v>1210</v>
      </c>
      <c r="B1211">
        <v>22.823589000000013</v>
      </c>
      <c r="C1211">
        <v>7.2014069999999997</v>
      </c>
      <c r="N1211">
        <v>33.989732000000011</v>
      </c>
      <c r="O1211">
        <v>9.2877229999999997</v>
      </c>
    </row>
    <row r="1212" spans="1:15" x14ac:dyDescent="0.25">
      <c r="A1212">
        <v>1211</v>
      </c>
      <c r="B1212">
        <v>22.823589000000013</v>
      </c>
      <c r="C1212">
        <v>7.2014069999999997</v>
      </c>
      <c r="N1212">
        <v>33.989732000000011</v>
      </c>
      <c r="O1212">
        <v>9.2877229999999997</v>
      </c>
    </row>
    <row r="1213" spans="1:15" x14ac:dyDescent="0.25">
      <c r="A1213">
        <v>1212</v>
      </c>
      <c r="B1213">
        <v>22.823589000000013</v>
      </c>
      <c r="C1213">
        <v>7.2014069999999997</v>
      </c>
      <c r="D1213">
        <v>17.326328000000011</v>
      </c>
      <c r="E1213">
        <v>9.6510010000000008</v>
      </c>
      <c r="N1213">
        <v>33.989732000000011</v>
      </c>
      <c r="O1213">
        <v>9.2877229999999997</v>
      </c>
    </row>
    <row r="1214" spans="1:15" x14ac:dyDescent="0.25">
      <c r="A1214">
        <v>1213</v>
      </c>
      <c r="B1214">
        <v>22.823589000000013</v>
      </c>
      <c r="C1214">
        <v>7.2014069999999997</v>
      </c>
      <c r="D1214">
        <v>17.327004000000009</v>
      </c>
      <c r="E1214">
        <v>9.5179399999999994</v>
      </c>
      <c r="N1214">
        <v>33.989732000000011</v>
      </c>
      <c r="O1214">
        <v>9.2877229999999997</v>
      </c>
    </row>
    <row r="1215" spans="1:15" x14ac:dyDescent="0.25">
      <c r="A1215">
        <v>1214</v>
      </c>
      <c r="B1215">
        <v>22.823589000000013</v>
      </c>
      <c r="C1215">
        <v>7.2014069999999997</v>
      </c>
      <c r="D1215">
        <v>17.327004000000009</v>
      </c>
      <c r="E1215">
        <v>9.5179399999999994</v>
      </c>
      <c r="N1215">
        <v>33.989732000000011</v>
      </c>
      <c r="O1215">
        <v>9.2877229999999997</v>
      </c>
    </row>
    <row r="1216" spans="1:15" x14ac:dyDescent="0.25">
      <c r="A1216">
        <v>1215</v>
      </c>
      <c r="B1216">
        <v>22.823589000000013</v>
      </c>
      <c r="C1216">
        <v>7.2014069999999997</v>
      </c>
      <c r="D1216">
        <v>17.327004000000009</v>
      </c>
      <c r="E1216">
        <v>9.5179399999999994</v>
      </c>
      <c r="N1216">
        <v>33.989732000000011</v>
      </c>
      <c r="O1216">
        <v>9.2877229999999997</v>
      </c>
    </row>
    <row r="1217" spans="1:15" x14ac:dyDescent="0.25">
      <c r="A1217">
        <v>1216</v>
      </c>
      <c r="B1217">
        <v>22.823589000000013</v>
      </c>
      <c r="C1217">
        <v>7.2014069999999997</v>
      </c>
      <c r="D1217">
        <v>17.327004000000009</v>
      </c>
      <c r="E1217">
        <v>9.5179399999999994</v>
      </c>
      <c r="N1217">
        <v>33.989732000000011</v>
      </c>
      <c r="O1217">
        <v>9.2877229999999997</v>
      </c>
    </row>
    <row r="1218" spans="1:15" x14ac:dyDescent="0.25">
      <c r="A1218">
        <v>1217</v>
      </c>
      <c r="B1218">
        <v>22.823589000000013</v>
      </c>
      <c r="C1218">
        <v>7.2014069999999997</v>
      </c>
      <c r="D1218">
        <v>17.327004000000009</v>
      </c>
      <c r="E1218">
        <v>9.5179399999999994</v>
      </c>
      <c r="N1218">
        <v>33.989732000000011</v>
      </c>
      <c r="O1218">
        <v>9.2877229999999997</v>
      </c>
    </row>
    <row r="1219" spans="1:15" x14ac:dyDescent="0.25">
      <c r="A1219">
        <v>1218</v>
      </c>
      <c r="B1219">
        <v>22.935523000000011</v>
      </c>
      <c r="C1219">
        <v>7.16113</v>
      </c>
      <c r="D1219">
        <v>17.327004000000009</v>
      </c>
      <c r="E1219">
        <v>9.5179399999999994</v>
      </c>
      <c r="N1219">
        <v>33.989732000000011</v>
      </c>
      <c r="O1219">
        <v>9.2877229999999997</v>
      </c>
    </row>
    <row r="1220" spans="1:15" x14ac:dyDescent="0.25">
      <c r="A1220">
        <v>1219</v>
      </c>
      <c r="D1220">
        <v>17.327004000000009</v>
      </c>
      <c r="E1220">
        <v>9.5179399999999994</v>
      </c>
      <c r="N1220">
        <v>33.989732000000011</v>
      </c>
      <c r="O1220">
        <v>9.2877229999999997</v>
      </c>
    </row>
    <row r="1221" spans="1:15" x14ac:dyDescent="0.25">
      <c r="A1221">
        <v>1220</v>
      </c>
      <c r="D1221">
        <v>17.326328000000011</v>
      </c>
      <c r="E1221">
        <v>9.6510010000000008</v>
      </c>
      <c r="J1221">
        <v>37.912425000000013</v>
      </c>
      <c r="K1221">
        <v>14.045937</v>
      </c>
      <c r="N1221">
        <v>33.989732000000011</v>
      </c>
      <c r="O1221">
        <v>9.2877229999999997</v>
      </c>
    </row>
    <row r="1222" spans="1:15" x14ac:dyDescent="0.25">
      <c r="A1222">
        <v>1221</v>
      </c>
    </row>
    <row r="1223" spans="1:15" x14ac:dyDescent="0.25">
      <c r="A1223">
        <v>1222</v>
      </c>
    </row>
    <row r="1224" spans="1:15" x14ac:dyDescent="0.25">
      <c r="A1224">
        <v>1223</v>
      </c>
      <c r="J1224">
        <v>235.82469</v>
      </c>
      <c r="K1224">
        <v>14.303364</v>
      </c>
    </row>
    <row r="1225" spans="1:15" x14ac:dyDescent="0.25">
      <c r="A1225">
        <v>1224</v>
      </c>
      <c r="B1225">
        <v>247.11847299999999</v>
      </c>
      <c r="C1225">
        <v>6.9930300000000001</v>
      </c>
    </row>
    <row r="1226" spans="1:15" x14ac:dyDescent="0.25">
      <c r="A1226">
        <v>1225</v>
      </c>
      <c r="B1226">
        <v>247.03084899999999</v>
      </c>
      <c r="C1226">
        <v>6.933446</v>
      </c>
    </row>
    <row r="1227" spans="1:15" x14ac:dyDescent="0.25">
      <c r="A1227">
        <v>1226</v>
      </c>
      <c r="B1227">
        <v>247.03084899999999</v>
      </c>
      <c r="C1227">
        <v>6.933446</v>
      </c>
    </row>
    <row r="1228" spans="1:15" x14ac:dyDescent="0.25">
      <c r="A1228">
        <v>1227</v>
      </c>
      <c r="B1228">
        <v>247.03084899999999</v>
      </c>
      <c r="C1228">
        <v>6.933446</v>
      </c>
    </row>
    <row r="1229" spans="1:15" x14ac:dyDescent="0.25">
      <c r="A1229">
        <v>1228</v>
      </c>
      <c r="B1229">
        <v>247.03084899999999</v>
      </c>
      <c r="C1229">
        <v>6.933446</v>
      </c>
    </row>
    <row r="1230" spans="1:15" x14ac:dyDescent="0.25">
      <c r="A1230">
        <v>1229</v>
      </c>
      <c r="B1230">
        <v>247.03084899999999</v>
      </c>
      <c r="C1230">
        <v>6.933446</v>
      </c>
    </row>
    <row r="1231" spans="1:15" x14ac:dyDescent="0.25">
      <c r="A1231">
        <v>1230</v>
      </c>
      <c r="B1231">
        <v>247.03084899999999</v>
      </c>
      <c r="C1231">
        <v>6.933446</v>
      </c>
    </row>
    <row r="1232" spans="1:15" x14ac:dyDescent="0.25">
      <c r="A1232">
        <v>1231</v>
      </c>
      <c r="B1232">
        <v>247.03084899999999</v>
      </c>
      <c r="C1232">
        <v>6.933446</v>
      </c>
    </row>
    <row r="1233" spans="1:9" x14ac:dyDescent="0.25">
      <c r="A1233">
        <v>1232</v>
      </c>
      <c r="B1233">
        <v>247.03084899999999</v>
      </c>
      <c r="C1233">
        <v>6.933446</v>
      </c>
    </row>
    <row r="1234" spans="1:9" x14ac:dyDescent="0.25">
      <c r="A1234">
        <v>1233</v>
      </c>
      <c r="B1234">
        <v>247.03084899999999</v>
      </c>
      <c r="C1234">
        <v>6.933446</v>
      </c>
    </row>
    <row r="1235" spans="1:9" x14ac:dyDescent="0.25">
      <c r="A1235">
        <v>1234</v>
      </c>
      <c r="B1235">
        <v>247.03084899999999</v>
      </c>
      <c r="C1235">
        <v>6.933446</v>
      </c>
    </row>
    <row r="1236" spans="1:9" x14ac:dyDescent="0.25">
      <c r="A1236">
        <v>1235</v>
      </c>
      <c r="B1236">
        <v>247.03084899999999</v>
      </c>
      <c r="C1236">
        <v>6.933446</v>
      </c>
    </row>
    <row r="1237" spans="1:9" x14ac:dyDescent="0.25">
      <c r="A1237">
        <v>1236</v>
      </c>
      <c r="B1237">
        <v>247.03084899999999</v>
      </c>
      <c r="C1237">
        <v>6.933446</v>
      </c>
    </row>
    <row r="1238" spans="1:9" x14ac:dyDescent="0.25">
      <c r="A1238">
        <v>1237</v>
      </c>
      <c r="B1238">
        <v>247.03084899999999</v>
      </c>
      <c r="C1238">
        <v>6.933446</v>
      </c>
    </row>
    <row r="1239" spans="1:9" x14ac:dyDescent="0.25">
      <c r="A1239">
        <v>1238</v>
      </c>
      <c r="B1239">
        <v>247.03084899999999</v>
      </c>
      <c r="C1239">
        <v>6.933446</v>
      </c>
    </row>
    <row r="1240" spans="1:9" x14ac:dyDescent="0.25">
      <c r="A1240">
        <v>1239</v>
      </c>
      <c r="B1240">
        <v>247.03084899999999</v>
      </c>
      <c r="C1240">
        <v>6.933446</v>
      </c>
    </row>
    <row r="1241" spans="1:9" x14ac:dyDescent="0.25">
      <c r="A1241">
        <v>1240</v>
      </c>
      <c r="B1241">
        <v>247.03084899999999</v>
      </c>
      <c r="C1241">
        <v>6.933446</v>
      </c>
      <c r="H1241">
        <v>257.64203600000002</v>
      </c>
      <c r="I1241">
        <v>8.1361659999999993</v>
      </c>
    </row>
    <row r="1242" spans="1:9" x14ac:dyDescent="0.25">
      <c r="A1242">
        <v>1241</v>
      </c>
      <c r="B1242">
        <v>247.03084899999999</v>
      </c>
      <c r="C1242">
        <v>6.933446</v>
      </c>
      <c r="H1242">
        <v>257.66981900000002</v>
      </c>
      <c r="I1242">
        <v>8.2303359999999994</v>
      </c>
    </row>
    <row r="1243" spans="1:9" x14ac:dyDescent="0.25">
      <c r="A1243">
        <v>1242</v>
      </c>
      <c r="B1243">
        <v>247.03084899999999</v>
      </c>
      <c r="C1243">
        <v>6.933446</v>
      </c>
      <c r="H1243">
        <v>257.66981900000002</v>
      </c>
      <c r="I1243">
        <v>8.2303359999999994</v>
      </c>
    </row>
    <row r="1244" spans="1:9" x14ac:dyDescent="0.25">
      <c r="A1244">
        <v>1243</v>
      </c>
      <c r="B1244">
        <v>247.03084899999999</v>
      </c>
      <c r="C1244">
        <v>6.933446</v>
      </c>
      <c r="D1244">
        <v>242.13224</v>
      </c>
      <c r="E1244">
        <v>9.6222209999999997</v>
      </c>
      <c r="H1244">
        <v>257.66981900000002</v>
      </c>
      <c r="I1244">
        <v>8.2303359999999994</v>
      </c>
    </row>
    <row r="1245" spans="1:9" x14ac:dyDescent="0.25">
      <c r="A1245">
        <v>1244</v>
      </c>
      <c r="B1245">
        <v>247.03084899999999</v>
      </c>
      <c r="C1245">
        <v>6.933446</v>
      </c>
      <c r="D1245">
        <v>241.936171</v>
      </c>
      <c r="E1245">
        <v>9.5272769999999998</v>
      </c>
      <c r="H1245">
        <v>257.66981900000002</v>
      </c>
      <c r="I1245">
        <v>8.2303359999999994</v>
      </c>
    </row>
    <row r="1246" spans="1:9" x14ac:dyDescent="0.25">
      <c r="A1246">
        <v>1245</v>
      </c>
      <c r="B1246">
        <v>247.03084899999999</v>
      </c>
      <c r="C1246">
        <v>6.933446</v>
      </c>
      <c r="D1246">
        <v>241.936171</v>
      </c>
      <c r="E1246">
        <v>9.5272769999999998</v>
      </c>
      <c r="H1246">
        <v>257.66981900000002</v>
      </c>
      <c r="I1246">
        <v>8.2303359999999994</v>
      </c>
    </row>
    <row r="1247" spans="1:9" x14ac:dyDescent="0.25">
      <c r="A1247">
        <v>1246</v>
      </c>
      <c r="B1247">
        <v>247.03084899999999</v>
      </c>
      <c r="C1247">
        <v>6.933446</v>
      </c>
      <c r="D1247">
        <v>241.936171</v>
      </c>
      <c r="E1247">
        <v>9.5272769999999998</v>
      </c>
      <c r="H1247">
        <v>257.66981900000002</v>
      </c>
      <c r="I1247">
        <v>8.2303359999999994</v>
      </c>
    </row>
    <row r="1248" spans="1:9" x14ac:dyDescent="0.25">
      <c r="A1248">
        <v>1247</v>
      </c>
      <c r="B1248">
        <v>247.03084899999999</v>
      </c>
      <c r="C1248">
        <v>6.933446</v>
      </c>
      <c r="D1248">
        <v>241.936171</v>
      </c>
      <c r="E1248">
        <v>9.5272769999999998</v>
      </c>
      <c r="H1248">
        <v>257.66981900000002</v>
      </c>
      <c r="I1248">
        <v>8.2303359999999994</v>
      </c>
    </row>
    <row r="1249" spans="1:9" x14ac:dyDescent="0.25">
      <c r="A1249">
        <v>1248</v>
      </c>
      <c r="B1249">
        <v>247.03084899999999</v>
      </c>
      <c r="C1249">
        <v>6.933446</v>
      </c>
      <c r="D1249">
        <v>241.936171</v>
      </c>
      <c r="E1249">
        <v>9.5272769999999998</v>
      </c>
      <c r="H1249">
        <v>257.66981900000002</v>
      </c>
      <c r="I1249">
        <v>8.2303359999999994</v>
      </c>
    </row>
    <row r="1250" spans="1:9" x14ac:dyDescent="0.25">
      <c r="A1250">
        <v>1249</v>
      </c>
      <c r="B1250">
        <v>247.03084899999999</v>
      </c>
      <c r="C1250">
        <v>6.933446</v>
      </c>
      <c r="D1250">
        <v>241.936171</v>
      </c>
      <c r="E1250">
        <v>9.5272769999999998</v>
      </c>
      <c r="H1250">
        <v>257.66981900000002</v>
      </c>
      <c r="I1250">
        <v>8.2303359999999994</v>
      </c>
    </row>
    <row r="1251" spans="1:9" x14ac:dyDescent="0.25">
      <c r="A1251">
        <v>1250</v>
      </c>
      <c r="B1251">
        <v>247.03084899999999</v>
      </c>
      <c r="C1251">
        <v>6.933446</v>
      </c>
      <c r="D1251">
        <v>241.936171</v>
      </c>
      <c r="E1251">
        <v>9.5272769999999998</v>
      </c>
      <c r="H1251">
        <v>257.66981900000002</v>
      </c>
      <c r="I1251">
        <v>8.2303359999999994</v>
      </c>
    </row>
    <row r="1252" spans="1:9" x14ac:dyDescent="0.25">
      <c r="A1252">
        <v>1251</v>
      </c>
      <c r="B1252">
        <v>247.03084899999999</v>
      </c>
      <c r="C1252">
        <v>6.933446</v>
      </c>
      <c r="D1252">
        <v>241.936171</v>
      </c>
      <c r="E1252">
        <v>9.5272769999999998</v>
      </c>
      <c r="H1252">
        <v>257.66981900000002</v>
      </c>
      <c r="I1252">
        <v>8.2303359999999994</v>
      </c>
    </row>
    <row r="1253" spans="1:9" x14ac:dyDescent="0.25">
      <c r="A1253">
        <v>1252</v>
      </c>
      <c r="B1253">
        <v>247.03084899999999</v>
      </c>
      <c r="C1253">
        <v>6.933446</v>
      </c>
      <c r="D1253">
        <v>241.936171</v>
      </c>
      <c r="E1253">
        <v>9.5272769999999998</v>
      </c>
      <c r="H1253">
        <v>257.66981900000002</v>
      </c>
      <c r="I1253">
        <v>8.2303359999999994</v>
      </c>
    </row>
    <row r="1254" spans="1:9" x14ac:dyDescent="0.25">
      <c r="A1254">
        <v>1253</v>
      </c>
      <c r="B1254">
        <v>247.11847299999999</v>
      </c>
      <c r="C1254">
        <v>6.9930300000000001</v>
      </c>
      <c r="D1254">
        <v>241.936171</v>
      </c>
      <c r="E1254">
        <v>9.5272769999999998</v>
      </c>
      <c r="H1254">
        <v>257.66981900000002</v>
      </c>
      <c r="I1254">
        <v>8.2303359999999994</v>
      </c>
    </row>
    <row r="1255" spans="1:9" x14ac:dyDescent="0.25">
      <c r="A1255">
        <v>1254</v>
      </c>
      <c r="D1255">
        <v>241.936171</v>
      </c>
      <c r="E1255">
        <v>9.5272769999999998</v>
      </c>
      <c r="H1255">
        <v>257.66981900000002</v>
      </c>
      <c r="I1255">
        <v>8.2303359999999994</v>
      </c>
    </row>
    <row r="1256" spans="1:9" x14ac:dyDescent="0.25">
      <c r="A1256">
        <v>1255</v>
      </c>
      <c r="D1256">
        <v>241.936171</v>
      </c>
      <c r="E1256">
        <v>9.5272769999999998</v>
      </c>
      <c r="H1256">
        <v>257.66981900000002</v>
      </c>
      <c r="I1256">
        <v>8.2303359999999994</v>
      </c>
    </row>
    <row r="1257" spans="1:9" x14ac:dyDescent="0.25">
      <c r="A1257">
        <v>1256</v>
      </c>
      <c r="D1257">
        <v>241.936171</v>
      </c>
      <c r="E1257">
        <v>9.5272769999999998</v>
      </c>
      <c r="H1257">
        <v>257.66981900000002</v>
      </c>
      <c r="I1257">
        <v>8.2303359999999994</v>
      </c>
    </row>
    <row r="1258" spans="1:9" x14ac:dyDescent="0.25">
      <c r="A1258">
        <v>1257</v>
      </c>
      <c r="D1258">
        <v>241.936171</v>
      </c>
      <c r="E1258">
        <v>9.5272769999999998</v>
      </c>
      <c r="H1258">
        <v>257.66981900000002</v>
      </c>
      <c r="I1258">
        <v>8.2303359999999994</v>
      </c>
    </row>
    <row r="1259" spans="1:9" x14ac:dyDescent="0.25">
      <c r="A1259">
        <v>1258</v>
      </c>
      <c r="D1259">
        <v>241.936171</v>
      </c>
      <c r="E1259">
        <v>9.5272769999999998</v>
      </c>
      <c r="H1259">
        <v>257.66981900000002</v>
      </c>
      <c r="I1259">
        <v>8.2303359999999994</v>
      </c>
    </row>
    <row r="1260" spans="1:9" x14ac:dyDescent="0.25">
      <c r="A1260">
        <v>1259</v>
      </c>
      <c r="D1260">
        <v>241.936171</v>
      </c>
      <c r="E1260">
        <v>9.5272769999999998</v>
      </c>
      <c r="H1260">
        <v>257.66981900000002</v>
      </c>
      <c r="I1260">
        <v>8.2303359999999994</v>
      </c>
    </row>
    <row r="1261" spans="1:9" x14ac:dyDescent="0.25">
      <c r="A1261">
        <v>1260</v>
      </c>
      <c r="D1261">
        <v>241.936171</v>
      </c>
      <c r="E1261">
        <v>9.5272769999999998</v>
      </c>
      <c r="H1261">
        <v>257.66981900000002</v>
      </c>
      <c r="I1261">
        <v>8.2303359999999994</v>
      </c>
    </row>
    <row r="1262" spans="1:9" x14ac:dyDescent="0.25">
      <c r="A1262">
        <v>1261</v>
      </c>
      <c r="D1262">
        <v>241.936171</v>
      </c>
      <c r="E1262">
        <v>9.5272769999999998</v>
      </c>
      <c r="H1262">
        <v>257.66981900000002</v>
      </c>
      <c r="I1262">
        <v>8.2303359999999994</v>
      </c>
    </row>
    <row r="1263" spans="1:9" x14ac:dyDescent="0.25">
      <c r="A1263">
        <v>1262</v>
      </c>
      <c r="D1263">
        <v>241.936171</v>
      </c>
      <c r="E1263">
        <v>9.5272769999999998</v>
      </c>
      <c r="H1263">
        <v>257.66981900000002</v>
      </c>
      <c r="I1263">
        <v>8.2303359999999994</v>
      </c>
    </row>
    <row r="1264" spans="1:9" x14ac:dyDescent="0.25">
      <c r="A1264">
        <v>1263</v>
      </c>
      <c r="D1264">
        <v>241.936171</v>
      </c>
      <c r="E1264">
        <v>9.5272769999999998</v>
      </c>
      <c r="H1264">
        <v>257.66981900000002</v>
      </c>
      <c r="I1264">
        <v>8.2303359999999994</v>
      </c>
    </row>
    <row r="1265" spans="1:9" x14ac:dyDescent="0.25">
      <c r="A1265">
        <v>1264</v>
      </c>
      <c r="B1265">
        <v>234.081692</v>
      </c>
      <c r="C1265">
        <v>7.3895039999999996</v>
      </c>
      <c r="D1265">
        <v>241.936171</v>
      </c>
      <c r="E1265">
        <v>9.5771200000000007</v>
      </c>
      <c r="H1265">
        <v>257.66981900000002</v>
      </c>
      <c r="I1265">
        <v>8.2303359999999994</v>
      </c>
    </row>
    <row r="1266" spans="1:9" x14ac:dyDescent="0.25">
      <c r="A1266">
        <v>1265</v>
      </c>
      <c r="B1266">
        <v>234.04437300000001</v>
      </c>
      <c r="C1266">
        <v>7.3823910000000001</v>
      </c>
      <c r="D1266">
        <v>241.936171</v>
      </c>
      <c r="E1266">
        <v>9.5771200000000007</v>
      </c>
      <c r="H1266">
        <v>257.66981900000002</v>
      </c>
      <c r="I1266">
        <v>8.2303359999999994</v>
      </c>
    </row>
    <row r="1267" spans="1:9" x14ac:dyDescent="0.25">
      <c r="A1267">
        <v>1266</v>
      </c>
      <c r="B1267">
        <v>234.04437300000001</v>
      </c>
      <c r="C1267">
        <v>7.3823910000000001</v>
      </c>
      <c r="D1267">
        <v>241.936171</v>
      </c>
      <c r="E1267">
        <v>9.5771200000000007</v>
      </c>
      <c r="H1267">
        <v>257.66981900000002</v>
      </c>
      <c r="I1267">
        <v>8.2303359999999994</v>
      </c>
    </row>
    <row r="1268" spans="1:9" x14ac:dyDescent="0.25">
      <c r="A1268">
        <v>1267</v>
      </c>
      <c r="B1268">
        <v>234.04437300000001</v>
      </c>
      <c r="C1268">
        <v>7.3823910000000001</v>
      </c>
      <c r="D1268">
        <v>241.936171</v>
      </c>
      <c r="E1268">
        <v>9.5771200000000007</v>
      </c>
      <c r="F1268">
        <v>247.62911600000001</v>
      </c>
      <c r="G1268">
        <v>5.9691669999999997</v>
      </c>
      <c r="H1268">
        <v>257.64203600000002</v>
      </c>
      <c r="I1268">
        <v>8.1361659999999993</v>
      </c>
    </row>
    <row r="1269" spans="1:9" x14ac:dyDescent="0.25">
      <c r="A1269">
        <v>1268</v>
      </c>
      <c r="B1269">
        <v>234.04437300000001</v>
      </c>
      <c r="C1269">
        <v>7.3823910000000001</v>
      </c>
      <c r="D1269">
        <v>241.936171</v>
      </c>
      <c r="E1269">
        <v>9.5771200000000007</v>
      </c>
      <c r="F1269">
        <v>247.430466</v>
      </c>
      <c r="G1269">
        <v>5.7362929999999999</v>
      </c>
      <c r="H1269">
        <v>257.64203600000002</v>
      </c>
      <c r="I1269">
        <v>8.1361659999999993</v>
      </c>
    </row>
    <row r="1270" spans="1:9" x14ac:dyDescent="0.25">
      <c r="A1270">
        <v>1269</v>
      </c>
      <c r="B1270">
        <v>234.04437300000001</v>
      </c>
      <c r="C1270">
        <v>7.3823910000000001</v>
      </c>
      <c r="D1270">
        <v>242.13224</v>
      </c>
      <c r="E1270">
        <v>9.6222209999999997</v>
      </c>
      <c r="F1270">
        <v>247.430466</v>
      </c>
      <c r="G1270">
        <v>5.7362929999999999</v>
      </c>
      <c r="H1270">
        <v>257.64203600000002</v>
      </c>
      <c r="I1270">
        <v>8.1361659999999993</v>
      </c>
    </row>
    <row r="1271" spans="1:9" x14ac:dyDescent="0.25">
      <c r="A1271">
        <v>1270</v>
      </c>
      <c r="B1271">
        <v>234.04437300000001</v>
      </c>
      <c r="C1271">
        <v>7.3823910000000001</v>
      </c>
      <c r="F1271">
        <v>247.430466</v>
      </c>
      <c r="G1271">
        <v>5.7362929999999999</v>
      </c>
    </row>
    <row r="1272" spans="1:9" x14ac:dyDescent="0.25">
      <c r="A1272">
        <v>1271</v>
      </c>
      <c r="B1272">
        <v>234.04437300000001</v>
      </c>
      <c r="C1272">
        <v>7.3823910000000001</v>
      </c>
      <c r="F1272">
        <v>247.430466</v>
      </c>
      <c r="G1272">
        <v>5.7362929999999999</v>
      </c>
    </row>
    <row r="1273" spans="1:9" x14ac:dyDescent="0.25">
      <c r="A1273">
        <v>1272</v>
      </c>
      <c r="B1273">
        <v>234.04437300000001</v>
      </c>
      <c r="C1273">
        <v>7.3823910000000001</v>
      </c>
      <c r="F1273">
        <v>247.430466</v>
      </c>
      <c r="G1273">
        <v>5.7362929999999999</v>
      </c>
    </row>
    <row r="1274" spans="1:9" x14ac:dyDescent="0.25">
      <c r="A1274">
        <v>1273</v>
      </c>
      <c r="B1274">
        <v>234.04437300000001</v>
      </c>
      <c r="C1274">
        <v>7.3823910000000001</v>
      </c>
      <c r="F1274">
        <v>247.430466</v>
      </c>
      <c r="G1274">
        <v>5.7362929999999999</v>
      </c>
    </row>
    <row r="1275" spans="1:9" x14ac:dyDescent="0.25">
      <c r="A1275">
        <v>1274</v>
      </c>
      <c r="B1275">
        <v>234.04437300000001</v>
      </c>
      <c r="C1275">
        <v>7.3823910000000001</v>
      </c>
      <c r="F1275">
        <v>247.430466</v>
      </c>
      <c r="G1275">
        <v>5.7362929999999999</v>
      </c>
    </row>
    <row r="1276" spans="1:9" x14ac:dyDescent="0.25">
      <c r="A1276">
        <v>1275</v>
      </c>
      <c r="B1276">
        <v>234.04437300000001</v>
      </c>
      <c r="C1276">
        <v>7.3823910000000001</v>
      </c>
      <c r="F1276">
        <v>247.430466</v>
      </c>
      <c r="G1276">
        <v>5.7362929999999999</v>
      </c>
    </row>
    <row r="1277" spans="1:9" x14ac:dyDescent="0.25">
      <c r="A1277">
        <v>1276</v>
      </c>
      <c r="B1277">
        <v>234.04437300000001</v>
      </c>
      <c r="C1277">
        <v>7.3823910000000001</v>
      </c>
      <c r="F1277">
        <v>247.430466</v>
      </c>
      <c r="G1277">
        <v>5.7362929999999999</v>
      </c>
    </row>
    <row r="1278" spans="1:9" x14ac:dyDescent="0.25">
      <c r="A1278">
        <v>1277</v>
      </c>
      <c r="B1278">
        <v>234.04437300000001</v>
      </c>
      <c r="C1278">
        <v>7.3823910000000001</v>
      </c>
      <c r="F1278">
        <v>247.430466</v>
      </c>
      <c r="G1278">
        <v>5.7362929999999999</v>
      </c>
    </row>
    <row r="1279" spans="1:9" x14ac:dyDescent="0.25">
      <c r="A1279">
        <v>1278</v>
      </c>
      <c r="B1279">
        <v>234.04437300000001</v>
      </c>
      <c r="C1279">
        <v>7.3823910000000001</v>
      </c>
      <c r="F1279">
        <v>247.430466</v>
      </c>
      <c r="G1279">
        <v>5.7362929999999999</v>
      </c>
    </row>
    <row r="1280" spans="1:9" x14ac:dyDescent="0.25">
      <c r="A1280">
        <v>1279</v>
      </c>
      <c r="B1280">
        <v>234.04437300000001</v>
      </c>
      <c r="C1280">
        <v>7.3823910000000001</v>
      </c>
      <c r="F1280">
        <v>247.430466</v>
      </c>
      <c r="G1280">
        <v>5.7362929999999999</v>
      </c>
    </row>
    <row r="1281" spans="1:60" x14ac:dyDescent="0.25">
      <c r="A1281">
        <v>1280</v>
      </c>
      <c r="B1281">
        <v>234.04437300000001</v>
      </c>
      <c r="C1281">
        <v>7.3823910000000001</v>
      </c>
      <c r="D1281">
        <v>228.75099399999999</v>
      </c>
      <c r="E1281">
        <v>10.258321</v>
      </c>
      <c r="F1281">
        <v>247.430466</v>
      </c>
      <c r="G1281">
        <v>5.7362929999999999</v>
      </c>
    </row>
    <row r="1282" spans="1:60" x14ac:dyDescent="0.25">
      <c r="A1282">
        <v>1281</v>
      </c>
      <c r="B1282">
        <v>234.04437300000001</v>
      </c>
      <c r="C1282">
        <v>7.3823910000000001</v>
      </c>
      <c r="D1282">
        <v>228.60002299999999</v>
      </c>
      <c r="E1282">
        <v>10.175696</v>
      </c>
      <c r="F1282">
        <v>247.430466</v>
      </c>
      <c r="G1282">
        <v>5.7362929999999999</v>
      </c>
    </row>
    <row r="1283" spans="1:60" x14ac:dyDescent="0.25">
      <c r="A1283">
        <v>1282</v>
      </c>
      <c r="B1283">
        <v>234.04437300000001</v>
      </c>
      <c r="C1283">
        <v>7.3823910000000001</v>
      </c>
      <c r="D1283">
        <v>228.60002299999999</v>
      </c>
      <c r="E1283">
        <v>10.175696</v>
      </c>
      <c r="F1283">
        <v>247.430466</v>
      </c>
      <c r="G1283">
        <v>5.7362929999999999</v>
      </c>
    </row>
    <row r="1284" spans="1:60" x14ac:dyDescent="0.25">
      <c r="A1284">
        <v>1283</v>
      </c>
      <c r="B1284">
        <v>234.04437300000001</v>
      </c>
      <c r="C1284">
        <v>7.3823910000000001</v>
      </c>
      <c r="D1284">
        <v>228.60002299999999</v>
      </c>
      <c r="E1284">
        <v>10.175696</v>
      </c>
      <c r="F1284">
        <v>247.430466</v>
      </c>
      <c r="G1284">
        <v>5.7362929999999999</v>
      </c>
    </row>
    <row r="1285" spans="1:60" x14ac:dyDescent="0.25">
      <c r="A1285">
        <v>1284</v>
      </c>
      <c r="B1285">
        <v>234.04437300000001</v>
      </c>
      <c r="C1285">
        <v>7.3823910000000001</v>
      </c>
      <c r="D1285">
        <v>228.60002299999999</v>
      </c>
      <c r="E1285">
        <v>10.175696</v>
      </c>
      <c r="F1285">
        <v>247.430466</v>
      </c>
      <c r="G1285">
        <v>5.7362929999999999</v>
      </c>
    </row>
    <row r="1286" spans="1:60" x14ac:dyDescent="0.25">
      <c r="A1286">
        <v>1285</v>
      </c>
      <c r="B1286">
        <v>234.04437300000001</v>
      </c>
      <c r="C1286">
        <v>7.3823910000000001</v>
      </c>
      <c r="D1286">
        <v>228.60002299999999</v>
      </c>
      <c r="E1286">
        <v>10.175696</v>
      </c>
      <c r="F1286">
        <v>247.430466</v>
      </c>
      <c r="G1286">
        <v>5.7362929999999999</v>
      </c>
      <c r="BG1286">
        <v>240.862154</v>
      </c>
      <c r="BH1286">
        <v>9.6824750000000002</v>
      </c>
    </row>
    <row r="1287" spans="1:60" x14ac:dyDescent="0.25">
      <c r="A1287">
        <v>1286</v>
      </c>
      <c r="B1287">
        <v>234.04437300000001</v>
      </c>
      <c r="C1287">
        <v>7.3823910000000001</v>
      </c>
      <c r="D1287">
        <v>228.60002299999999</v>
      </c>
      <c r="E1287">
        <v>10.175696</v>
      </c>
      <c r="F1287">
        <v>247.430466</v>
      </c>
      <c r="G1287">
        <v>5.7362929999999999</v>
      </c>
      <c r="BG1287">
        <v>240.862154</v>
      </c>
      <c r="BH1287">
        <v>9.6824750000000002</v>
      </c>
    </row>
    <row r="1288" spans="1:60" x14ac:dyDescent="0.25">
      <c r="A1288">
        <v>1287</v>
      </c>
      <c r="B1288">
        <v>234.081692</v>
      </c>
      <c r="C1288">
        <v>7.3895039999999996</v>
      </c>
      <c r="D1288">
        <v>228.60002299999999</v>
      </c>
      <c r="E1288">
        <v>10.175696</v>
      </c>
      <c r="F1288">
        <v>247.62911600000001</v>
      </c>
      <c r="G1288">
        <v>5.9691669999999997</v>
      </c>
      <c r="N1288">
        <v>240.862154</v>
      </c>
      <c r="O1288">
        <v>9.6824750000000002</v>
      </c>
      <c r="BG1288">
        <v>240.862154</v>
      </c>
      <c r="BH1288">
        <v>9.6824750000000002</v>
      </c>
    </row>
    <row r="1289" spans="1:60" x14ac:dyDescent="0.25">
      <c r="A1289">
        <v>1288</v>
      </c>
      <c r="D1289">
        <v>228.60002299999999</v>
      </c>
      <c r="E1289">
        <v>10.175696</v>
      </c>
      <c r="N1289">
        <v>240.862154</v>
      </c>
      <c r="O1289">
        <v>9.6824750000000002</v>
      </c>
      <c r="BG1289">
        <v>240.862154</v>
      </c>
      <c r="BH1289">
        <v>9.6824750000000002</v>
      </c>
    </row>
    <row r="1290" spans="1:60" x14ac:dyDescent="0.25">
      <c r="A1290">
        <v>1289</v>
      </c>
      <c r="D1290">
        <v>228.60002299999999</v>
      </c>
      <c r="E1290">
        <v>10.175696</v>
      </c>
      <c r="N1290">
        <v>240.862154</v>
      </c>
      <c r="O1290">
        <v>9.6824750000000002</v>
      </c>
      <c r="BG1290">
        <v>240.862154</v>
      </c>
      <c r="BH1290">
        <v>9.6824750000000002</v>
      </c>
    </row>
    <row r="1291" spans="1:60" x14ac:dyDescent="0.25">
      <c r="A1291">
        <v>1290</v>
      </c>
      <c r="D1291">
        <v>228.60002299999999</v>
      </c>
      <c r="E1291">
        <v>10.175696</v>
      </c>
      <c r="N1291">
        <v>240.862154</v>
      </c>
      <c r="O1291">
        <v>9.6824750000000002</v>
      </c>
      <c r="BG1291">
        <v>240.862154</v>
      </c>
      <c r="BH1291">
        <v>9.6824750000000002</v>
      </c>
    </row>
    <row r="1292" spans="1:60" x14ac:dyDescent="0.25">
      <c r="A1292">
        <v>1291</v>
      </c>
      <c r="D1292">
        <v>228.60002299999999</v>
      </c>
      <c r="E1292">
        <v>10.175696</v>
      </c>
      <c r="N1292">
        <v>240.862154</v>
      </c>
      <c r="O1292">
        <v>9.6824750000000002</v>
      </c>
      <c r="BG1292">
        <v>240.862154</v>
      </c>
      <c r="BH1292">
        <v>9.6824750000000002</v>
      </c>
    </row>
    <row r="1293" spans="1:60" x14ac:dyDescent="0.25">
      <c r="A1293">
        <v>1292</v>
      </c>
      <c r="D1293">
        <v>228.60002299999999</v>
      </c>
      <c r="E1293">
        <v>10.175696</v>
      </c>
      <c r="N1293">
        <v>240.862154</v>
      </c>
      <c r="O1293">
        <v>9.6824750000000002</v>
      </c>
      <c r="BG1293">
        <v>240.88725700000001</v>
      </c>
      <c r="BH1293">
        <v>9.7268030000000003</v>
      </c>
    </row>
    <row r="1294" spans="1:60" x14ac:dyDescent="0.25">
      <c r="A1294">
        <v>1293</v>
      </c>
      <c r="D1294">
        <v>228.60002299999999</v>
      </c>
      <c r="E1294">
        <v>10.175696</v>
      </c>
      <c r="N1294">
        <v>240.862154</v>
      </c>
      <c r="O1294">
        <v>9.6824750000000002</v>
      </c>
      <c r="BG1294">
        <v>240.88725700000001</v>
      </c>
      <c r="BH1294">
        <v>9.7268030000000003</v>
      </c>
    </row>
    <row r="1295" spans="1:60" x14ac:dyDescent="0.25">
      <c r="A1295">
        <v>1294</v>
      </c>
      <c r="D1295">
        <v>228.60002299999999</v>
      </c>
      <c r="E1295">
        <v>10.175696</v>
      </c>
      <c r="N1295">
        <v>240.862154</v>
      </c>
      <c r="O1295">
        <v>9.6824750000000002</v>
      </c>
      <c r="BG1295">
        <v>240.88725700000001</v>
      </c>
      <c r="BH1295">
        <v>9.7268030000000003</v>
      </c>
    </row>
    <row r="1296" spans="1:60" x14ac:dyDescent="0.25">
      <c r="A1296">
        <v>1295</v>
      </c>
      <c r="D1296">
        <v>228.60002299999999</v>
      </c>
      <c r="E1296">
        <v>10.175696</v>
      </c>
      <c r="N1296">
        <v>240.862154</v>
      </c>
      <c r="O1296">
        <v>9.6824750000000002</v>
      </c>
      <c r="BG1296">
        <v>240.88725700000001</v>
      </c>
      <c r="BH1296">
        <v>9.7268030000000003</v>
      </c>
    </row>
    <row r="1297" spans="1:60" x14ac:dyDescent="0.25">
      <c r="A1297">
        <v>1296</v>
      </c>
      <c r="D1297">
        <v>228.60002299999999</v>
      </c>
      <c r="E1297">
        <v>10.175696</v>
      </c>
      <c r="N1297">
        <v>240.862154</v>
      </c>
      <c r="O1297">
        <v>9.6824750000000002</v>
      </c>
      <c r="BG1297">
        <v>240.88725700000001</v>
      </c>
      <c r="BH1297">
        <v>9.7268030000000003</v>
      </c>
    </row>
    <row r="1298" spans="1:60" x14ac:dyDescent="0.25">
      <c r="A1298">
        <v>1297</v>
      </c>
      <c r="D1298">
        <v>228.60002299999999</v>
      </c>
      <c r="E1298">
        <v>10.175696</v>
      </c>
      <c r="N1298">
        <v>240.862154</v>
      </c>
      <c r="O1298">
        <v>9.6824750000000002</v>
      </c>
      <c r="BG1298">
        <v>240.88725700000001</v>
      </c>
      <c r="BH1298">
        <v>9.7268030000000003</v>
      </c>
    </row>
    <row r="1299" spans="1:60" x14ac:dyDescent="0.25">
      <c r="A1299">
        <v>1298</v>
      </c>
      <c r="D1299">
        <v>228.60002299999999</v>
      </c>
      <c r="E1299">
        <v>10.175696</v>
      </c>
      <c r="N1299">
        <v>240.862154</v>
      </c>
      <c r="O1299">
        <v>9.6824750000000002</v>
      </c>
      <c r="BG1299">
        <v>240.88725700000001</v>
      </c>
      <c r="BH1299">
        <v>9.7268030000000003</v>
      </c>
    </row>
    <row r="1300" spans="1:60" x14ac:dyDescent="0.25">
      <c r="A1300">
        <v>1299</v>
      </c>
      <c r="D1300">
        <v>228.60002299999999</v>
      </c>
      <c r="E1300">
        <v>10.175696</v>
      </c>
      <c r="N1300">
        <v>240.862154</v>
      </c>
      <c r="O1300">
        <v>9.6824750000000002</v>
      </c>
      <c r="BG1300">
        <v>240.88725700000001</v>
      </c>
      <c r="BH1300">
        <v>9.7268030000000003</v>
      </c>
    </row>
    <row r="1301" spans="1:60" x14ac:dyDescent="0.25">
      <c r="A1301">
        <v>1300</v>
      </c>
      <c r="D1301">
        <v>228.60002299999999</v>
      </c>
      <c r="E1301">
        <v>10.175696</v>
      </c>
      <c r="N1301">
        <v>240.862154</v>
      </c>
      <c r="O1301">
        <v>9.6824750000000002</v>
      </c>
      <c r="BG1301">
        <v>240.88725700000001</v>
      </c>
      <c r="BH1301">
        <v>9.7268030000000003</v>
      </c>
    </row>
    <row r="1302" spans="1:60" x14ac:dyDescent="0.25">
      <c r="A1302">
        <v>1301</v>
      </c>
      <c r="D1302">
        <v>228.60002299999999</v>
      </c>
      <c r="E1302">
        <v>10.175696</v>
      </c>
      <c r="N1302">
        <v>240.862154</v>
      </c>
      <c r="O1302">
        <v>9.6824750000000002</v>
      </c>
      <c r="BG1302">
        <v>240.88725700000001</v>
      </c>
      <c r="BH1302">
        <v>9.7268030000000003</v>
      </c>
    </row>
    <row r="1303" spans="1:60" x14ac:dyDescent="0.25">
      <c r="A1303">
        <v>1302</v>
      </c>
      <c r="B1303">
        <v>221.26979299999999</v>
      </c>
      <c r="C1303">
        <v>8.2177589999999991</v>
      </c>
      <c r="D1303">
        <v>228.60002299999999</v>
      </c>
      <c r="E1303">
        <v>10.175696</v>
      </c>
      <c r="N1303">
        <v>240.862154</v>
      </c>
      <c r="O1303">
        <v>9.6824750000000002</v>
      </c>
      <c r="BG1303">
        <v>240.88725700000001</v>
      </c>
      <c r="BH1303">
        <v>9.7268030000000003</v>
      </c>
    </row>
    <row r="1304" spans="1:60" x14ac:dyDescent="0.25">
      <c r="A1304">
        <v>1303</v>
      </c>
      <c r="B1304">
        <v>221.207684</v>
      </c>
      <c r="C1304">
        <v>8.1305990000000001</v>
      </c>
      <c r="D1304">
        <v>228.60002299999999</v>
      </c>
      <c r="E1304">
        <v>10.175696</v>
      </c>
      <c r="N1304">
        <v>240.862154</v>
      </c>
      <c r="O1304">
        <v>9.6824750000000002</v>
      </c>
      <c r="BG1304">
        <v>240.88725700000001</v>
      </c>
      <c r="BH1304">
        <v>9.7268030000000003</v>
      </c>
    </row>
    <row r="1305" spans="1:60" x14ac:dyDescent="0.25">
      <c r="A1305">
        <v>1304</v>
      </c>
      <c r="B1305">
        <v>221.207684</v>
      </c>
      <c r="C1305">
        <v>8.1305990000000001</v>
      </c>
      <c r="D1305">
        <v>228.60002299999999</v>
      </c>
      <c r="E1305">
        <v>10.175696</v>
      </c>
      <c r="N1305">
        <v>240.862154</v>
      </c>
      <c r="O1305">
        <v>9.6824750000000002</v>
      </c>
      <c r="BG1305">
        <v>240.88725700000001</v>
      </c>
      <c r="BH1305">
        <v>9.7268030000000003</v>
      </c>
    </row>
    <row r="1306" spans="1:60" x14ac:dyDescent="0.25">
      <c r="A1306">
        <v>1305</v>
      </c>
      <c r="B1306">
        <v>221.207684</v>
      </c>
      <c r="C1306">
        <v>8.1305990000000001</v>
      </c>
      <c r="D1306">
        <v>228.75099399999999</v>
      </c>
      <c r="E1306">
        <v>10.258321</v>
      </c>
      <c r="N1306">
        <v>240.862154</v>
      </c>
      <c r="O1306">
        <v>9.6824750000000002</v>
      </c>
      <c r="BG1306">
        <v>240.88725700000001</v>
      </c>
      <c r="BH1306">
        <v>9.7268030000000003</v>
      </c>
    </row>
    <row r="1307" spans="1:60" x14ac:dyDescent="0.25">
      <c r="A1307">
        <v>1306</v>
      </c>
      <c r="B1307">
        <v>221.207684</v>
      </c>
      <c r="C1307">
        <v>8.1305990000000001</v>
      </c>
      <c r="D1307">
        <v>228.75099399999999</v>
      </c>
      <c r="E1307">
        <v>10.258321</v>
      </c>
      <c r="N1307">
        <v>240.862154</v>
      </c>
      <c r="O1307">
        <v>9.6824750000000002</v>
      </c>
      <c r="BG1307">
        <v>240.88725700000001</v>
      </c>
      <c r="BH1307">
        <v>9.7268030000000003</v>
      </c>
    </row>
    <row r="1308" spans="1:60" x14ac:dyDescent="0.25">
      <c r="A1308">
        <v>1307</v>
      </c>
      <c r="B1308">
        <v>221.207684</v>
      </c>
      <c r="C1308">
        <v>8.1305990000000001</v>
      </c>
      <c r="N1308">
        <v>240.862154</v>
      </c>
      <c r="O1308">
        <v>9.6824750000000002</v>
      </c>
      <c r="BG1308">
        <v>240.88725700000001</v>
      </c>
      <c r="BH1308">
        <v>9.7268030000000003</v>
      </c>
    </row>
    <row r="1309" spans="1:60" x14ac:dyDescent="0.25">
      <c r="A1309">
        <v>1308</v>
      </c>
      <c r="B1309">
        <v>221.207684</v>
      </c>
      <c r="C1309">
        <v>8.1305990000000001</v>
      </c>
      <c r="F1309">
        <v>232.725784</v>
      </c>
      <c r="G1309">
        <v>6.9947819999999998</v>
      </c>
      <c r="N1309">
        <v>240.862154</v>
      </c>
      <c r="O1309">
        <v>9.6824750000000002</v>
      </c>
    </row>
    <row r="1310" spans="1:60" x14ac:dyDescent="0.25">
      <c r="A1310">
        <v>1309</v>
      </c>
      <c r="B1310">
        <v>221.207684</v>
      </c>
      <c r="C1310">
        <v>8.1305990000000001</v>
      </c>
      <c r="F1310">
        <v>232.59584000000001</v>
      </c>
      <c r="G1310">
        <v>6.8337089999999998</v>
      </c>
      <c r="N1310">
        <v>240.862154</v>
      </c>
      <c r="O1310">
        <v>9.6824750000000002</v>
      </c>
      <c r="BG1310">
        <v>240.862154</v>
      </c>
      <c r="BH1310">
        <v>9.6824750000000002</v>
      </c>
    </row>
    <row r="1311" spans="1:60" x14ac:dyDescent="0.25">
      <c r="A1311">
        <v>1310</v>
      </c>
      <c r="B1311">
        <v>221.207684</v>
      </c>
      <c r="C1311">
        <v>8.1305990000000001</v>
      </c>
      <c r="F1311">
        <v>232.59584000000001</v>
      </c>
      <c r="G1311">
        <v>6.8337089999999998</v>
      </c>
      <c r="N1311">
        <v>240.862154</v>
      </c>
      <c r="O1311">
        <v>9.6824750000000002</v>
      </c>
    </row>
    <row r="1312" spans="1:60" x14ac:dyDescent="0.25">
      <c r="A1312">
        <v>1311</v>
      </c>
      <c r="B1312">
        <v>221.207684</v>
      </c>
      <c r="C1312">
        <v>8.1305990000000001</v>
      </c>
      <c r="F1312">
        <v>232.59584000000001</v>
      </c>
      <c r="G1312">
        <v>6.8337089999999998</v>
      </c>
      <c r="N1312">
        <v>240.862154</v>
      </c>
      <c r="O1312">
        <v>9.6824750000000002</v>
      </c>
    </row>
    <row r="1313" spans="1:7" x14ac:dyDescent="0.25">
      <c r="A1313">
        <v>1312</v>
      </c>
      <c r="B1313">
        <v>221.207684</v>
      </c>
      <c r="C1313">
        <v>8.1305990000000001</v>
      </c>
      <c r="F1313">
        <v>232.59584000000001</v>
      </c>
      <c r="G1313">
        <v>6.8337089999999998</v>
      </c>
    </row>
    <row r="1314" spans="1:7" x14ac:dyDescent="0.25">
      <c r="A1314">
        <v>1313</v>
      </c>
      <c r="B1314">
        <v>221.207684</v>
      </c>
      <c r="C1314">
        <v>8.1305990000000001</v>
      </c>
      <c r="F1314">
        <v>232.59584000000001</v>
      </c>
      <c r="G1314">
        <v>6.8337089999999998</v>
      </c>
    </row>
    <row r="1315" spans="1:7" x14ac:dyDescent="0.25">
      <c r="A1315">
        <v>1314</v>
      </c>
      <c r="B1315">
        <v>221.207684</v>
      </c>
      <c r="C1315">
        <v>8.1305990000000001</v>
      </c>
      <c r="F1315">
        <v>232.59584000000001</v>
      </c>
      <c r="G1315">
        <v>6.8337089999999998</v>
      </c>
    </row>
    <row r="1316" spans="1:7" x14ac:dyDescent="0.25">
      <c r="A1316">
        <v>1315</v>
      </c>
      <c r="B1316">
        <v>221.207684</v>
      </c>
      <c r="C1316">
        <v>8.1305990000000001</v>
      </c>
      <c r="D1316">
        <v>218.72879399999999</v>
      </c>
      <c r="E1316">
        <v>11.508100000000001</v>
      </c>
      <c r="F1316">
        <v>232.59584000000001</v>
      </c>
      <c r="G1316">
        <v>6.8337089999999998</v>
      </c>
    </row>
    <row r="1317" spans="1:7" x14ac:dyDescent="0.25">
      <c r="A1317">
        <v>1316</v>
      </c>
      <c r="B1317">
        <v>221.207684</v>
      </c>
      <c r="C1317">
        <v>8.1305990000000001</v>
      </c>
      <c r="D1317">
        <v>218.51050699999999</v>
      </c>
      <c r="E1317">
        <v>11.522481000000001</v>
      </c>
      <c r="F1317">
        <v>232.59584000000001</v>
      </c>
      <c r="G1317">
        <v>6.8337089999999998</v>
      </c>
    </row>
    <row r="1318" spans="1:7" x14ac:dyDescent="0.25">
      <c r="A1318">
        <v>1317</v>
      </c>
      <c r="B1318">
        <v>221.207684</v>
      </c>
      <c r="C1318">
        <v>8.1305990000000001</v>
      </c>
      <c r="D1318">
        <v>218.51050699999999</v>
      </c>
      <c r="E1318">
        <v>11.522481000000001</v>
      </c>
      <c r="F1318">
        <v>232.59584000000001</v>
      </c>
      <c r="G1318">
        <v>6.8337089999999998</v>
      </c>
    </row>
    <row r="1319" spans="1:7" x14ac:dyDescent="0.25">
      <c r="A1319">
        <v>1318</v>
      </c>
      <c r="B1319">
        <v>221.207684</v>
      </c>
      <c r="C1319">
        <v>8.1305990000000001</v>
      </c>
      <c r="D1319">
        <v>218.51050699999999</v>
      </c>
      <c r="E1319">
        <v>11.522481000000001</v>
      </c>
      <c r="F1319">
        <v>232.59584000000001</v>
      </c>
      <c r="G1319">
        <v>6.8337089999999998</v>
      </c>
    </row>
    <row r="1320" spans="1:7" x14ac:dyDescent="0.25">
      <c r="A1320">
        <v>1319</v>
      </c>
      <c r="B1320">
        <v>221.207684</v>
      </c>
      <c r="C1320">
        <v>8.1305990000000001</v>
      </c>
      <c r="D1320">
        <v>218.51050699999999</v>
      </c>
      <c r="E1320">
        <v>11.522481000000001</v>
      </c>
      <c r="F1320">
        <v>232.59584000000001</v>
      </c>
      <c r="G1320">
        <v>6.8337089999999998</v>
      </c>
    </row>
    <row r="1321" spans="1:7" x14ac:dyDescent="0.25">
      <c r="A1321">
        <v>1320</v>
      </c>
      <c r="B1321">
        <v>221.207684</v>
      </c>
      <c r="C1321">
        <v>8.1305990000000001</v>
      </c>
      <c r="D1321">
        <v>218.51050699999999</v>
      </c>
      <c r="E1321">
        <v>11.522481000000001</v>
      </c>
      <c r="F1321">
        <v>232.59584000000001</v>
      </c>
      <c r="G1321">
        <v>6.8337089999999998</v>
      </c>
    </row>
    <row r="1322" spans="1:7" x14ac:dyDescent="0.25">
      <c r="A1322">
        <v>1321</v>
      </c>
      <c r="B1322">
        <v>221.207684</v>
      </c>
      <c r="C1322">
        <v>8.1305990000000001</v>
      </c>
      <c r="D1322">
        <v>218.51050699999999</v>
      </c>
      <c r="E1322">
        <v>11.522481000000001</v>
      </c>
      <c r="F1322">
        <v>232.59584000000001</v>
      </c>
      <c r="G1322">
        <v>6.8337089999999998</v>
      </c>
    </row>
    <row r="1323" spans="1:7" x14ac:dyDescent="0.25">
      <c r="A1323">
        <v>1322</v>
      </c>
      <c r="B1323">
        <v>221.207684</v>
      </c>
      <c r="C1323">
        <v>8.1305990000000001</v>
      </c>
      <c r="D1323">
        <v>218.51050699999999</v>
      </c>
      <c r="E1323">
        <v>11.522481000000001</v>
      </c>
      <c r="F1323">
        <v>232.59584000000001</v>
      </c>
      <c r="G1323">
        <v>6.8337089999999998</v>
      </c>
    </row>
    <row r="1324" spans="1:7" x14ac:dyDescent="0.25">
      <c r="A1324">
        <v>1323</v>
      </c>
      <c r="B1324">
        <v>221.207684</v>
      </c>
      <c r="C1324">
        <v>8.1305990000000001</v>
      </c>
      <c r="D1324">
        <v>218.51050699999999</v>
      </c>
      <c r="E1324">
        <v>11.522481000000001</v>
      </c>
      <c r="F1324">
        <v>232.59584000000001</v>
      </c>
      <c r="G1324">
        <v>6.8337089999999998</v>
      </c>
    </row>
    <row r="1325" spans="1:7" x14ac:dyDescent="0.25">
      <c r="A1325">
        <v>1324</v>
      </c>
      <c r="B1325">
        <v>221.207684</v>
      </c>
      <c r="C1325">
        <v>8.1305990000000001</v>
      </c>
      <c r="D1325">
        <v>218.51050699999999</v>
      </c>
      <c r="E1325">
        <v>11.522481000000001</v>
      </c>
      <c r="F1325">
        <v>232.59584000000001</v>
      </c>
      <c r="G1325">
        <v>6.8337089999999998</v>
      </c>
    </row>
    <row r="1326" spans="1:7" x14ac:dyDescent="0.25">
      <c r="A1326">
        <v>1325</v>
      </c>
      <c r="B1326">
        <v>221.207684</v>
      </c>
      <c r="C1326">
        <v>8.1305990000000001</v>
      </c>
      <c r="D1326">
        <v>218.51050699999999</v>
      </c>
      <c r="E1326">
        <v>11.522481000000001</v>
      </c>
      <c r="F1326">
        <v>232.59584000000001</v>
      </c>
      <c r="G1326">
        <v>6.8337089999999998</v>
      </c>
    </row>
    <row r="1327" spans="1:7" x14ac:dyDescent="0.25">
      <c r="A1327">
        <v>1326</v>
      </c>
      <c r="B1327">
        <v>221.207684</v>
      </c>
      <c r="C1327">
        <v>8.1305990000000001</v>
      </c>
      <c r="D1327">
        <v>218.51050699999999</v>
      </c>
      <c r="E1327">
        <v>11.522481000000001</v>
      </c>
      <c r="F1327">
        <v>232.59584000000001</v>
      </c>
      <c r="G1327">
        <v>6.8337089999999998</v>
      </c>
    </row>
    <row r="1328" spans="1:7" x14ac:dyDescent="0.25">
      <c r="A1328">
        <v>1327</v>
      </c>
      <c r="B1328">
        <v>221.207684</v>
      </c>
      <c r="C1328">
        <v>8.1305990000000001</v>
      </c>
      <c r="D1328">
        <v>218.51050699999999</v>
      </c>
      <c r="E1328">
        <v>11.522481000000001</v>
      </c>
      <c r="F1328">
        <v>232.59584000000001</v>
      </c>
      <c r="G1328">
        <v>6.8337089999999998</v>
      </c>
    </row>
    <row r="1329" spans="1:7" x14ac:dyDescent="0.25">
      <c r="A1329">
        <v>1328</v>
      </c>
      <c r="B1329">
        <v>221.26979299999999</v>
      </c>
      <c r="C1329">
        <v>8.2177589999999991</v>
      </c>
      <c r="D1329">
        <v>218.51050699999999</v>
      </c>
      <c r="E1329">
        <v>11.522481000000001</v>
      </c>
      <c r="F1329">
        <v>232.59584000000001</v>
      </c>
      <c r="G1329">
        <v>6.8337089999999998</v>
      </c>
    </row>
    <row r="1330" spans="1:7" x14ac:dyDescent="0.25">
      <c r="A1330">
        <v>1329</v>
      </c>
      <c r="D1330">
        <v>218.51050699999999</v>
      </c>
      <c r="E1330">
        <v>11.522481000000001</v>
      </c>
      <c r="F1330">
        <v>232.59584000000001</v>
      </c>
      <c r="G1330">
        <v>6.8337089999999998</v>
      </c>
    </row>
    <row r="1331" spans="1:7" x14ac:dyDescent="0.25">
      <c r="A1331">
        <v>1330</v>
      </c>
      <c r="D1331">
        <v>218.51050699999999</v>
      </c>
      <c r="E1331">
        <v>11.522481000000001</v>
      </c>
      <c r="F1331">
        <v>232.59584000000001</v>
      </c>
      <c r="G1331">
        <v>6.8337089999999998</v>
      </c>
    </row>
    <row r="1332" spans="1:7" x14ac:dyDescent="0.25">
      <c r="A1332">
        <v>1331</v>
      </c>
      <c r="D1332">
        <v>218.51050699999999</v>
      </c>
      <c r="E1332">
        <v>11.522481000000001</v>
      </c>
      <c r="F1332">
        <v>232.59584000000001</v>
      </c>
      <c r="G1332">
        <v>6.8337089999999998</v>
      </c>
    </row>
    <row r="1333" spans="1:7" x14ac:dyDescent="0.25">
      <c r="A1333">
        <v>1332</v>
      </c>
      <c r="D1333">
        <v>218.51050699999999</v>
      </c>
      <c r="E1333">
        <v>11.522481000000001</v>
      </c>
      <c r="F1333">
        <v>232.59584000000001</v>
      </c>
      <c r="G1333">
        <v>6.8337089999999998</v>
      </c>
    </row>
    <row r="1334" spans="1:7" x14ac:dyDescent="0.25">
      <c r="A1334">
        <v>1333</v>
      </c>
      <c r="D1334">
        <v>218.51050699999999</v>
      </c>
      <c r="E1334">
        <v>11.522481000000001</v>
      </c>
      <c r="F1334">
        <v>232.59584000000001</v>
      </c>
      <c r="G1334">
        <v>6.8337089999999998</v>
      </c>
    </row>
    <row r="1335" spans="1:7" x14ac:dyDescent="0.25">
      <c r="A1335">
        <v>1334</v>
      </c>
      <c r="D1335">
        <v>218.51050699999999</v>
      </c>
      <c r="E1335">
        <v>11.522481000000001</v>
      </c>
      <c r="F1335">
        <v>232.59584000000001</v>
      </c>
      <c r="G1335">
        <v>6.8337089999999998</v>
      </c>
    </row>
    <row r="1336" spans="1:7" x14ac:dyDescent="0.25">
      <c r="A1336">
        <v>1335</v>
      </c>
      <c r="D1336">
        <v>218.51050699999999</v>
      </c>
      <c r="E1336">
        <v>11.522481000000001</v>
      </c>
      <c r="F1336">
        <v>232.59584000000001</v>
      </c>
      <c r="G1336">
        <v>6.8337089999999998</v>
      </c>
    </row>
    <row r="1337" spans="1:7" x14ac:dyDescent="0.25">
      <c r="A1337">
        <v>1336</v>
      </c>
      <c r="D1337">
        <v>218.51050699999999</v>
      </c>
      <c r="E1337">
        <v>11.522481000000001</v>
      </c>
      <c r="F1337">
        <v>232.59584000000001</v>
      </c>
      <c r="G1337">
        <v>6.8337089999999998</v>
      </c>
    </row>
    <row r="1338" spans="1:7" x14ac:dyDescent="0.25">
      <c r="A1338">
        <v>1337</v>
      </c>
      <c r="D1338">
        <v>218.51050699999999</v>
      </c>
      <c r="E1338">
        <v>11.522481000000001</v>
      </c>
      <c r="F1338">
        <v>232.59584000000001</v>
      </c>
      <c r="G1338">
        <v>6.8337089999999998</v>
      </c>
    </row>
    <row r="1339" spans="1:7" x14ac:dyDescent="0.25">
      <c r="A1339">
        <v>1338</v>
      </c>
      <c r="B1339">
        <v>213.790706</v>
      </c>
      <c r="C1339">
        <v>7.8889100000000001</v>
      </c>
      <c r="D1339">
        <v>218.51050699999999</v>
      </c>
      <c r="E1339">
        <v>11.522481000000001</v>
      </c>
      <c r="F1339">
        <v>232.59584000000001</v>
      </c>
      <c r="G1339">
        <v>6.8337089999999998</v>
      </c>
    </row>
    <row r="1340" spans="1:7" x14ac:dyDescent="0.25">
      <c r="A1340">
        <v>1339</v>
      </c>
      <c r="B1340">
        <v>213.790706</v>
      </c>
      <c r="C1340">
        <v>7.8889100000000001</v>
      </c>
      <c r="D1340">
        <v>218.51050699999999</v>
      </c>
      <c r="E1340">
        <v>11.522481000000001</v>
      </c>
      <c r="F1340">
        <v>232.59584000000001</v>
      </c>
      <c r="G1340">
        <v>6.8337089999999998</v>
      </c>
    </row>
    <row r="1341" spans="1:7" x14ac:dyDescent="0.25">
      <c r="A1341">
        <v>1340</v>
      </c>
      <c r="B1341">
        <v>213.790706</v>
      </c>
      <c r="C1341">
        <v>7.8889100000000001</v>
      </c>
      <c r="D1341">
        <v>218.51050699999999</v>
      </c>
      <c r="E1341">
        <v>11.522481000000001</v>
      </c>
      <c r="F1341">
        <v>232.59584000000001</v>
      </c>
      <c r="G1341">
        <v>6.8337089999999998</v>
      </c>
    </row>
    <row r="1342" spans="1:7" x14ac:dyDescent="0.25">
      <c r="A1342">
        <v>1341</v>
      </c>
      <c r="B1342">
        <v>213.790706</v>
      </c>
      <c r="C1342">
        <v>7.8889100000000001</v>
      </c>
      <c r="D1342">
        <v>218.51050699999999</v>
      </c>
      <c r="E1342">
        <v>11.522481000000001</v>
      </c>
      <c r="F1342">
        <v>232.59584000000001</v>
      </c>
      <c r="G1342">
        <v>6.8337089999999998</v>
      </c>
    </row>
    <row r="1343" spans="1:7" x14ac:dyDescent="0.25">
      <c r="A1343">
        <v>1342</v>
      </c>
      <c r="B1343">
        <v>213.790706</v>
      </c>
      <c r="C1343">
        <v>7.8889100000000001</v>
      </c>
      <c r="D1343">
        <v>218.51050699999999</v>
      </c>
      <c r="E1343">
        <v>11.522481000000001</v>
      </c>
      <c r="F1343">
        <v>232.725784</v>
      </c>
      <c r="G1343">
        <v>6.9947819999999998</v>
      </c>
    </row>
    <row r="1344" spans="1:7" x14ac:dyDescent="0.25">
      <c r="A1344">
        <v>1343</v>
      </c>
      <c r="B1344">
        <v>213.790706</v>
      </c>
      <c r="C1344">
        <v>7.8889100000000001</v>
      </c>
      <c r="D1344">
        <v>218.51050699999999</v>
      </c>
      <c r="E1344">
        <v>11.522481000000001</v>
      </c>
    </row>
    <row r="1345" spans="1:60" x14ac:dyDescent="0.25">
      <c r="A1345">
        <v>1344</v>
      </c>
      <c r="B1345">
        <v>213.790706</v>
      </c>
      <c r="C1345">
        <v>7.8889100000000001</v>
      </c>
      <c r="D1345">
        <v>218.51050699999999</v>
      </c>
      <c r="E1345">
        <v>11.522481000000001</v>
      </c>
      <c r="BE1345">
        <v>226.74945099999999</v>
      </c>
      <c r="BF1345">
        <v>6.2820369999999999</v>
      </c>
    </row>
    <row r="1346" spans="1:60" x14ac:dyDescent="0.25">
      <c r="A1346">
        <v>1345</v>
      </c>
      <c r="B1346">
        <v>213.790706</v>
      </c>
      <c r="C1346">
        <v>7.8889100000000001</v>
      </c>
      <c r="D1346">
        <v>218.51050699999999</v>
      </c>
      <c r="E1346">
        <v>11.522481000000001</v>
      </c>
      <c r="BE1346">
        <v>226.74945099999999</v>
      </c>
      <c r="BF1346">
        <v>6.2820369999999999</v>
      </c>
    </row>
    <row r="1347" spans="1:60" x14ac:dyDescent="0.25">
      <c r="A1347">
        <v>1346</v>
      </c>
      <c r="B1347">
        <v>213.790706</v>
      </c>
      <c r="C1347">
        <v>7.8889100000000001</v>
      </c>
      <c r="D1347">
        <v>218.72879399999999</v>
      </c>
      <c r="E1347">
        <v>11.508100000000001</v>
      </c>
      <c r="L1347">
        <v>226.74945099999999</v>
      </c>
      <c r="M1347">
        <v>6.2820369999999999</v>
      </c>
      <c r="BE1347">
        <v>226.751924</v>
      </c>
      <c r="BF1347">
        <v>6.2849750000000002</v>
      </c>
      <c r="BG1347">
        <v>222.80605199999999</v>
      </c>
      <c r="BH1347">
        <v>10.524903999999999</v>
      </c>
    </row>
    <row r="1348" spans="1:60" x14ac:dyDescent="0.25">
      <c r="A1348">
        <v>1347</v>
      </c>
      <c r="B1348">
        <v>213.790706</v>
      </c>
      <c r="C1348">
        <v>7.8889100000000001</v>
      </c>
      <c r="D1348">
        <v>218.72879399999999</v>
      </c>
      <c r="E1348">
        <v>11.508100000000001</v>
      </c>
      <c r="L1348">
        <v>226.74945099999999</v>
      </c>
      <c r="M1348">
        <v>6.2820369999999999</v>
      </c>
      <c r="BE1348">
        <v>226.751924</v>
      </c>
      <c r="BF1348">
        <v>6.2849750000000002</v>
      </c>
      <c r="BG1348">
        <v>222.80605199999999</v>
      </c>
      <c r="BH1348">
        <v>10.524903999999999</v>
      </c>
    </row>
    <row r="1349" spans="1:60" x14ac:dyDescent="0.25">
      <c r="A1349">
        <v>1348</v>
      </c>
      <c r="B1349">
        <v>213.790706</v>
      </c>
      <c r="C1349">
        <v>7.8889100000000001</v>
      </c>
      <c r="L1349">
        <v>226.751924</v>
      </c>
      <c r="M1349">
        <v>6.2849750000000002</v>
      </c>
      <c r="N1349">
        <v>222.80605199999999</v>
      </c>
      <c r="O1349">
        <v>10.524903999999999</v>
      </c>
      <c r="BE1349">
        <v>226.751924</v>
      </c>
      <c r="BF1349">
        <v>6.2849750000000002</v>
      </c>
      <c r="BG1349">
        <v>222.80605199999999</v>
      </c>
      <c r="BH1349">
        <v>10.524903999999999</v>
      </c>
    </row>
    <row r="1350" spans="1:60" x14ac:dyDescent="0.25">
      <c r="A1350">
        <v>1349</v>
      </c>
      <c r="B1350">
        <v>213.790706</v>
      </c>
      <c r="C1350">
        <v>7.8889100000000001</v>
      </c>
      <c r="L1350">
        <v>226.751924</v>
      </c>
      <c r="M1350">
        <v>6.2849750000000002</v>
      </c>
      <c r="N1350">
        <v>222.80605199999999</v>
      </c>
      <c r="O1350">
        <v>10.524903999999999</v>
      </c>
      <c r="BE1350">
        <v>226.751924</v>
      </c>
      <c r="BF1350">
        <v>6.2849750000000002</v>
      </c>
      <c r="BG1350">
        <v>222.80605199999999</v>
      </c>
      <c r="BH1350">
        <v>10.524903999999999</v>
      </c>
    </row>
    <row r="1351" spans="1:60" x14ac:dyDescent="0.25">
      <c r="A1351">
        <v>1350</v>
      </c>
      <c r="B1351">
        <v>213.790706</v>
      </c>
      <c r="C1351">
        <v>7.8889100000000001</v>
      </c>
      <c r="L1351">
        <v>226.751924</v>
      </c>
      <c r="M1351">
        <v>6.2849750000000002</v>
      </c>
      <c r="N1351">
        <v>222.80605199999999</v>
      </c>
      <c r="O1351">
        <v>10.524903999999999</v>
      </c>
      <c r="BE1351">
        <v>226.751924</v>
      </c>
      <c r="BF1351">
        <v>6.2849750000000002</v>
      </c>
      <c r="BG1351">
        <v>222.80605199999999</v>
      </c>
      <c r="BH1351">
        <v>10.524903999999999</v>
      </c>
    </row>
    <row r="1352" spans="1:60" x14ac:dyDescent="0.25">
      <c r="A1352">
        <v>1351</v>
      </c>
      <c r="B1352">
        <v>213.790706</v>
      </c>
      <c r="C1352">
        <v>7.8889100000000001</v>
      </c>
      <c r="L1352">
        <v>226.751924</v>
      </c>
      <c r="M1352">
        <v>6.2849750000000002</v>
      </c>
      <c r="N1352">
        <v>222.80605199999999</v>
      </c>
      <c r="O1352">
        <v>10.524903999999999</v>
      </c>
      <c r="BE1352">
        <v>226.751924</v>
      </c>
      <c r="BF1352">
        <v>6.2849750000000002</v>
      </c>
      <c r="BG1352">
        <v>222.80605199999999</v>
      </c>
      <c r="BH1352">
        <v>10.524903999999999</v>
      </c>
    </row>
    <row r="1353" spans="1:60" x14ac:dyDescent="0.25">
      <c r="A1353">
        <v>1352</v>
      </c>
      <c r="B1353">
        <v>213.790706</v>
      </c>
      <c r="C1353">
        <v>7.8889100000000001</v>
      </c>
      <c r="L1353">
        <v>226.751924</v>
      </c>
      <c r="M1353">
        <v>6.2849750000000002</v>
      </c>
      <c r="N1353">
        <v>222.80605199999999</v>
      </c>
      <c r="O1353">
        <v>10.524903999999999</v>
      </c>
      <c r="BE1353">
        <v>226.751924</v>
      </c>
      <c r="BF1353">
        <v>6.2849750000000002</v>
      </c>
      <c r="BG1353">
        <v>222.80605199999999</v>
      </c>
      <c r="BH1353">
        <v>10.524903999999999</v>
      </c>
    </row>
    <row r="1354" spans="1:60" x14ac:dyDescent="0.25">
      <c r="A1354">
        <v>1353</v>
      </c>
      <c r="B1354">
        <v>213.790706</v>
      </c>
      <c r="C1354">
        <v>7.8889100000000001</v>
      </c>
      <c r="L1354">
        <v>226.751924</v>
      </c>
      <c r="M1354">
        <v>6.2849750000000002</v>
      </c>
      <c r="N1354">
        <v>222.80605199999999</v>
      </c>
      <c r="O1354">
        <v>10.524903999999999</v>
      </c>
      <c r="BE1354">
        <v>226.751924</v>
      </c>
      <c r="BF1354">
        <v>6.2849750000000002</v>
      </c>
      <c r="BG1354">
        <v>222.80605199999999</v>
      </c>
      <c r="BH1354">
        <v>10.524903999999999</v>
      </c>
    </row>
    <row r="1355" spans="1:60" x14ac:dyDescent="0.25">
      <c r="A1355">
        <v>1354</v>
      </c>
      <c r="B1355">
        <v>213.790706</v>
      </c>
      <c r="C1355">
        <v>7.8889100000000001</v>
      </c>
      <c r="L1355">
        <v>226.751924</v>
      </c>
      <c r="M1355">
        <v>6.2849750000000002</v>
      </c>
      <c r="N1355">
        <v>222.80605199999999</v>
      </c>
      <c r="O1355">
        <v>10.524903999999999</v>
      </c>
      <c r="BE1355">
        <v>226.751924</v>
      </c>
      <c r="BF1355">
        <v>6.2849750000000002</v>
      </c>
      <c r="BG1355">
        <v>222.80605199999999</v>
      </c>
      <c r="BH1355">
        <v>10.524903999999999</v>
      </c>
    </row>
    <row r="1356" spans="1:60" x14ac:dyDescent="0.25">
      <c r="A1356">
        <v>1355</v>
      </c>
      <c r="B1356">
        <v>213.790706</v>
      </c>
      <c r="C1356">
        <v>7.8889100000000001</v>
      </c>
      <c r="L1356">
        <v>226.751924</v>
      </c>
      <c r="M1356">
        <v>6.2849750000000002</v>
      </c>
      <c r="N1356">
        <v>222.80605199999999</v>
      </c>
      <c r="O1356">
        <v>10.524903999999999</v>
      </c>
      <c r="BE1356">
        <v>226.751924</v>
      </c>
      <c r="BF1356">
        <v>6.2849750000000002</v>
      </c>
      <c r="BG1356">
        <v>222.80605199999999</v>
      </c>
      <c r="BH1356">
        <v>10.524903999999999</v>
      </c>
    </row>
    <row r="1357" spans="1:60" x14ac:dyDescent="0.25">
      <c r="A1357">
        <v>1356</v>
      </c>
      <c r="B1357">
        <v>213.790706</v>
      </c>
      <c r="C1357">
        <v>7.8889100000000001</v>
      </c>
      <c r="D1357">
        <v>211.118168</v>
      </c>
      <c r="E1357">
        <v>9.6769079999999992</v>
      </c>
      <c r="L1357">
        <v>226.751924</v>
      </c>
      <c r="M1357">
        <v>6.2849750000000002</v>
      </c>
      <c r="N1357">
        <v>222.80605199999999</v>
      </c>
      <c r="O1357">
        <v>10.524903999999999</v>
      </c>
      <c r="BE1357">
        <v>226.751924</v>
      </c>
      <c r="BF1357">
        <v>6.2849750000000002</v>
      </c>
      <c r="BG1357">
        <v>222.80605199999999</v>
      </c>
      <c r="BH1357">
        <v>10.524903999999999</v>
      </c>
    </row>
    <row r="1358" spans="1:60" x14ac:dyDescent="0.25">
      <c r="A1358">
        <v>1357</v>
      </c>
      <c r="B1358">
        <v>213.790706</v>
      </c>
      <c r="C1358">
        <v>7.8889100000000001</v>
      </c>
      <c r="D1358">
        <v>211.118168</v>
      </c>
      <c r="E1358">
        <v>9.6769079999999992</v>
      </c>
      <c r="L1358">
        <v>226.751924</v>
      </c>
      <c r="M1358">
        <v>6.2849750000000002</v>
      </c>
      <c r="N1358">
        <v>222.80605199999999</v>
      </c>
      <c r="O1358">
        <v>10.524903999999999</v>
      </c>
      <c r="BE1358">
        <v>226.751924</v>
      </c>
      <c r="BF1358">
        <v>6.2849750000000002</v>
      </c>
      <c r="BG1358">
        <v>222.80605199999999</v>
      </c>
      <c r="BH1358">
        <v>10.524903999999999</v>
      </c>
    </row>
    <row r="1359" spans="1:60" x14ac:dyDescent="0.25">
      <c r="A1359">
        <v>1358</v>
      </c>
      <c r="B1359">
        <v>213.790706</v>
      </c>
      <c r="C1359">
        <v>7.8889100000000001</v>
      </c>
      <c r="D1359">
        <v>211.118168</v>
      </c>
      <c r="E1359">
        <v>9.6769079999999992</v>
      </c>
      <c r="L1359">
        <v>226.751924</v>
      </c>
      <c r="M1359">
        <v>6.2849750000000002</v>
      </c>
      <c r="N1359">
        <v>222.80605199999999</v>
      </c>
      <c r="O1359">
        <v>10.524903999999999</v>
      </c>
      <c r="BE1359">
        <v>226.751924</v>
      </c>
      <c r="BF1359">
        <v>6.2849750000000002</v>
      </c>
      <c r="BG1359">
        <v>222.80605199999999</v>
      </c>
      <c r="BH1359">
        <v>10.524903999999999</v>
      </c>
    </row>
    <row r="1360" spans="1:60" x14ac:dyDescent="0.25">
      <c r="A1360">
        <v>1359</v>
      </c>
      <c r="B1360">
        <v>213.790706</v>
      </c>
      <c r="C1360">
        <v>7.8889100000000001</v>
      </c>
      <c r="D1360">
        <v>211.118168</v>
      </c>
      <c r="E1360">
        <v>9.6769079999999992</v>
      </c>
      <c r="L1360">
        <v>226.751924</v>
      </c>
      <c r="M1360">
        <v>6.2849750000000002</v>
      </c>
      <c r="N1360">
        <v>222.80605199999999</v>
      </c>
      <c r="O1360">
        <v>10.524903999999999</v>
      </c>
      <c r="BE1360">
        <v>226.751924</v>
      </c>
      <c r="BF1360">
        <v>6.2849750000000002</v>
      </c>
      <c r="BG1360">
        <v>222.80605199999999</v>
      </c>
      <c r="BH1360">
        <v>10.524903999999999</v>
      </c>
    </row>
    <row r="1361" spans="1:60" x14ac:dyDescent="0.25">
      <c r="A1361">
        <v>1360</v>
      </c>
      <c r="B1361">
        <v>213.790706</v>
      </c>
      <c r="C1361">
        <v>7.8889100000000001</v>
      </c>
      <c r="D1361">
        <v>211.118168</v>
      </c>
      <c r="E1361">
        <v>9.6769079999999992</v>
      </c>
      <c r="L1361">
        <v>226.751924</v>
      </c>
      <c r="M1361">
        <v>6.2849750000000002</v>
      </c>
      <c r="N1361">
        <v>222.80605199999999</v>
      </c>
      <c r="O1361">
        <v>10.524903999999999</v>
      </c>
      <c r="BE1361">
        <v>226.751924</v>
      </c>
      <c r="BF1361">
        <v>6.2849750000000002</v>
      </c>
      <c r="BG1361">
        <v>222.80605199999999</v>
      </c>
      <c r="BH1361">
        <v>10.524903999999999</v>
      </c>
    </row>
    <row r="1362" spans="1:60" x14ac:dyDescent="0.25">
      <c r="A1362">
        <v>1361</v>
      </c>
      <c r="B1362">
        <v>213.790706</v>
      </c>
      <c r="C1362">
        <v>7.8889100000000001</v>
      </c>
      <c r="D1362">
        <v>211.118168</v>
      </c>
      <c r="E1362">
        <v>9.6769079999999992</v>
      </c>
      <c r="L1362">
        <v>226.751924</v>
      </c>
      <c r="M1362">
        <v>6.2849750000000002</v>
      </c>
      <c r="N1362">
        <v>222.80605199999999</v>
      </c>
      <c r="O1362">
        <v>10.524903999999999</v>
      </c>
      <c r="BE1362">
        <v>226.751924</v>
      </c>
      <c r="BF1362">
        <v>6.2849750000000002</v>
      </c>
      <c r="BG1362">
        <v>222.80605199999999</v>
      </c>
      <c r="BH1362">
        <v>10.524903999999999</v>
      </c>
    </row>
    <row r="1363" spans="1:60" x14ac:dyDescent="0.25">
      <c r="A1363">
        <v>1362</v>
      </c>
      <c r="B1363">
        <v>213.790706</v>
      </c>
      <c r="C1363">
        <v>7.8889100000000001</v>
      </c>
      <c r="D1363">
        <v>211.118168</v>
      </c>
      <c r="E1363">
        <v>9.6769079999999992</v>
      </c>
      <c r="L1363">
        <v>226.751924</v>
      </c>
      <c r="M1363">
        <v>6.2849750000000002</v>
      </c>
      <c r="N1363">
        <v>222.80605199999999</v>
      </c>
      <c r="O1363">
        <v>10.524903999999999</v>
      </c>
      <c r="BE1363">
        <v>226.751924</v>
      </c>
      <c r="BF1363">
        <v>6.2849750000000002</v>
      </c>
      <c r="BG1363">
        <v>222.80605199999999</v>
      </c>
      <c r="BH1363">
        <v>10.524903999999999</v>
      </c>
    </row>
    <row r="1364" spans="1:60" x14ac:dyDescent="0.25">
      <c r="A1364">
        <v>1363</v>
      </c>
      <c r="B1364">
        <v>213.790706</v>
      </c>
      <c r="C1364">
        <v>7.8889100000000001</v>
      </c>
      <c r="D1364">
        <v>211.118168</v>
      </c>
      <c r="E1364">
        <v>9.6769079999999992</v>
      </c>
      <c r="L1364">
        <v>226.751924</v>
      </c>
      <c r="M1364">
        <v>6.2849750000000002</v>
      </c>
      <c r="N1364">
        <v>222.80605199999999</v>
      </c>
      <c r="O1364">
        <v>10.524903999999999</v>
      </c>
      <c r="BE1364">
        <v>226.74945099999999</v>
      </c>
      <c r="BF1364">
        <v>6.2820369999999999</v>
      </c>
      <c r="BG1364">
        <v>222.80605199999999</v>
      </c>
      <c r="BH1364">
        <v>10.524903999999999</v>
      </c>
    </row>
    <row r="1365" spans="1:60" x14ac:dyDescent="0.25">
      <c r="A1365">
        <v>1364</v>
      </c>
      <c r="B1365">
        <v>213.790706</v>
      </c>
      <c r="C1365">
        <v>7.8889100000000001</v>
      </c>
      <c r="D1365">
        <v>211.118168</v>
      </c>
      <c r="E1365">
        <v>9.6769079999999992</v>
      </c>
      <c r="L1365">
        <v>226.751924</v>
      </c>
      <c r="M1365">
        <v>6.2849750000000002</v>
      </c>
      <c r="N1365">
        <v>222.80605199999999</v>
      </c>
      <c r="O1365">
        <v>10.524903999999999</v>
      </c>
      <c r="BG1365">
        <v>222.80605199999999</v>
      </c>
      <c r="BH1365">
        <v>10.524903999999999</v>
      </c>
    </row>
    <row r="1366" spans="1:60" x14ac:dyDescent="0.25">
      <c r="A1366">
        <v>1365</v>
      </c>
      <c r="B1366">
        <v>213.790706</v>
      </c>
      <c r="C1366">
        <v>7.8889100000000001</v>
      </c>
      <c r="D1366">
        <v>211.118168</v>
      </c>
      <c r="E1366">
        <v>9.6769079999999992</v>
      </c>
      <c r="L1366">
        <v>226.74945099999999</v>
      </c>
      <c r="M1366">
        <v>6.2820369999999999</v>
      </c>
      <c r="N1366">
        <v>222.80605199999999</v>
      </c>
      <c r="O1366">
        <v>10.524903999999999</v>
      </c>
      <c r="BG1366">
        <v>222.80605199999999</v>
      </c>
      <c r="BH1366">
        <v>10.524903999999999</v>
      </c>
    </row>
    <row r="1367" spans="1:60" x14ac:dyDescent="0.25">
      <c r="A1367">
        <v>1366</v>
      </c>
      <c r="B1367">
        <v>213.790706</v>
      </c>
      <c r="C1367">
        <v>7.8889100000000001</v>
      </c>
      <c r="D1367">
        <v>211.118168</v>
      </c>
      <c r="E1367">
        <v>9.6769079999999992</v>
      </c>
      <c r="N1367">
        <v>222.80605199999999</v>
      </c>
      <c r="O1367">
        <v>10.524903999999999</v>
      </c>
      <c r="BG1367">
        <v>222.80605199999999</v>
      </c>
      <c r="BH1367">
        <v>10.524903999999999</v>
      </c>
    </row>
    <row r="1368" spans="1:60" x14ac:dyDescent="0.25">
      <c r="A1368">
        <v>1367</v>
      </c>
      <c r="B1368">
        <v>213.790706</v>
      </c>
      <c r="C1368">
        <v>7.8889100000000001</v>
      </c>
      <c r="D1368">
        <v>211.118168</v>
      </c>
      <c r="E1368">
        <v>9.6769079999999992</v>
      </c>
      <c r="N1368">
        <v>222.80605199999999</v>
      </c>
      <c r="O1368">
        <v>10.524903999999999</v>
      </c>
      <c r="BG1368">
        <v>222.80605199999999</v>
      </c>
      <c r="BH1368">
        <v>10.524903999999999</v>
      </c>
    </row>
    <row r="1369" spans="1:60" x14ac:dyDescent="0.25">
      <c r="A1369">
        <v>1368</v>
      </c>
      <c r="B1369">
        <v>212.576323</v>
      </c>
      <c r="C1369">
        <v>6.5201710000000004</v>
      </c>
      <c r="D1369">
        <v>211.118168</v>
      </c>
      <c r="E1369">
        <v>9.6769079999999992</v>
      </c>
      <c r="N1369">
        <v>222.80605199999999</v>
      </c>
      <c r="O1369">
        <v>10.524903999999999</v>
      </c>
      <c r="BG1369">
        <v>222.80605199999999</v>
      </c>
      <c r="BH1369">
        <v>10.524903999999999</v>
      </c>
    </row>
    <row r="1370" spans="1:60" x14ac:dyDescent="0.25">
      <c r="A1370">
        <v>1369</v>
      </c>
      <c r="D1370">
        <v>211.118168</v>
      </c>
      <c r="E1370">
        <v>9.6769079999999992</v>
      </c>
      <c r="N1370">
        <v>222.80605199999999</v>
      </c>
      <c r="O1370">
        <v>10.524903999999999</v>
      </c>
      <c r="BG1370">
        <v>222.80605199999999</v>
      </c>
      <c r="BH1370">
        <v>10.524903999999999</v>
      </c>
    </row>
    <row r="1371" spans="1:60" x14ac:dyDescent="0.25">
      <c r="A1371">
        <v>1370</v>
      </c>
      <c r="D1371">
        <v>211.118168</v>
      </c>
      <c r="E1371">
        <v>9.6769079999999992</v>
      </c>
      <c r="N1371">
        <v>222.80605199999999</v>
      </c>
      <c r="O1371">
        <v>10.524903999999999</v>
      </c>
      <c r="BG1371">
        <v>222.80605199999999</v>
      </c>
      <c r="BH1371">
        <v>10.524903999999999</v>
      </c>
    </row>
    <row r="1372" spans="1:60" x14ac:dyDescent="0.25">
      <c r="A1372">
        <v>1371</v>
      </c>
      <c r="D1372">
        <v>211.118168</v>
      </c>
      <c r="E1372">
        <v>9.6769079999999992</v>
      </c>
      <c r="N1372">
        <v>222.80605199999999</v>
      </c>
      <c r="O1372">
        <v>10.524903999999999</v>
      </c>
      <c r="BG1372">
        <v>222.80605199999999</v>
      </c>
      <c r="BH1372">
        <v>10.524903999999999</v>
      </c>
    </row>
    <row r="1373" spans="1:60" x14ac:dyDescent="0.25">
      <c r="A1373">
        <v>1372</v>
      </c>
      <c r="D1373">
        <v>211.118168</v>
      </c>
      <c r="E1373">
        <v>9.6769079999999992</v>
      </c>
      <c r="N1373">
        <v>222.80605199999999</v>
      </c>
      <c r="O1373">
        <v>10.524903999999999</v>
      </c>
      <c r="BG1373">
        <v>222.80605199999999</v>
      </c>
      <c r="BH1373">
        <v>10.524903999999999</v>
      </c>
    </row>
    <row r="1374" spans="1:60" x14ac:dyDescent="0.25">
      <c r="A1374">
        <v>1373</v>
      </c>
      <c r="D1374">
        <v>211.118168</v>
      </c>
      <c r="E1374">
        <v>9.6769079999999992</v>
      </c>
      <c r="N1374">
        <v>222.80605199999999</v>
      </c>
      <c r="O1374">
        <v>10.524903999999999</v>
      </c>
      <c r="BG1374">
        <v>222.80605199999999</v>
      </c>
      <c r="BH1374">
        <v>10.524903999999999</v>
      </c>
    </row>
    <row r="1375" spans="1:60" x14ac:dyDescent="0.25">
      <c r="A1375">
        <v>1374</v>
      </c>
      <c r="D1375">
        <v>211.118168</v>
      </c>
      <c r="E1375">
        <v>9.6769079999999992</v>
      </c>
      <c r="N1375">
        <v>222.80605199999999</v>
      </c>
      <c r="O1375">
        <v>10.524903999999999</v>
      </c>
      <c r="BG1375">
        <v>222.80605199999999</v>
      </c>
      <c r="BH1375">
        <v>10.524903999999999</v>
      </c>
    </row>
    <row r="1376" spans="1:60" x14ac:dyDescent="0.25">
      <c r="A1376">
        <v>1375</v>
      </c>
      <c r="D1376">
        <v>211.118168</v>
      </c>
      <c r="E1376">
        <v>9.6769079999999992</v>
      </c>
      <c r="N1376">
        <v>222.80605199999999</v>
      </c>
      <c r="O1376">
        <v>10.524903999999999</v>
      </c>
      <c r="BG1376">
        <v>222.80605199999999</v>
      </c>
      <c r="BH1376">
        <v>10.524903999999999</v>
      </c>
    </row>
    <row r="1377" spans="1:60" x14ac:dyDescent="0.25">
      <c r="A1377">
        <v>1376</v>
      </c>
      <c r="D1377">
        <v>211.118168</v>
      </c>
      <c r="E1377">
        <v>9.6769079999999992</v>
      </c>
      <c r="N1377">
        <v>222.80605199999999</v>
      </c>
      <c r="O1377">
        <v>10.524903999999999</v>
      </c>
      <c r="BG1377">
        <v>222.80605199999999</v>
      </c>
      <c r="BH1377">
        <v>10.524903999999999</v>
      </c>
    </row>
    <row r="1378" spans="1:60" x14ac:dyDescent="0.25">
      <c r="A1378">
        <v>1377</v>
      </c>
      <c r="D1378">
        <v>211.118168</v>
      </c>
      <c r="E1378">
        <v>9.6769079999999992</v>
      </c>
      <c r="N1378">
        <v>222.80605199999999</v>
      </c>
      <c r="O1378">
        <v>10.524903999999999</v>
      </c>
      <c r="BG1378">
        <v>222.80605199999999</v>
      </c>
      <c r="BH1378">
        <v>10.524903999999999</v>
      </c>
    </row>
    <row r="1379" spans="1:60" x14ac:dyDescent="0.25">
      <c r="A1379">
        <v>1378</v>
      </c>
      <c r="D1379">
        <v>211.118168</v>
      </c>
      <c r="E1379">
        <v>9.6769079999999992</v>
      </c>
      <c r="F1379">
        <v>217.79827699999998</v>
      </c>
      <c r="G1379">
        <v>6.662172</v>
      </c>
      <c r="N1379">
        <v>222.80605199999999</v>
      </c>
      <c r="O1379">
        <v>10.524903999999999</v>
      </c>
      <c r="BG1379">
        <v>222.80605199999999</v>
      </c>
      <c r="BH1379">
        <v>10.524903999999999</v>
      </c>
    </row>
    <row r="1380" spans="1:60" x14ac:dyDescent="0.25">
      <c r="A1380">
        <v>1379</v>
      </c>
      <c r="D1380">
        <v>211.118168</v>
      </c>
      <c r="E1380">
        <v>9.6769079999999992</v>
      </c>
      <c r="F1380">
        <v>217.71132299999999</v>
      </c>
      <c r="G1380">
        <v>6.6341840000000003</v>
      </c>
      <c r="N1380">
        <v>222.80605199999999</v>
      </c>
      <c r="O1380">
        <v>10.524903999999999</v>
      </c>
      <c r="BG1380">
        <v>222.80605199999999</v>
      </c>
      <c r="BH1380">
        <v>10.524903999999999</v>
      </c>
    </row>
    <row r="1381" spans="1:60" x14ac:dyDescent="0.25">
      <c r="A1381">
        <v>1380</v>
      </c>
      <c r="B1381">
        <v>204.67714599999999</v>
      </c>
      <c r="C1381">
        <v>5.9004580000000004</v>
      </c>
      <c r="D1381">
        <v>211.118168</v>
      </c>
      <c r="E1381">
        <v>9.6769079999999992</v>
      </c>
      <c r="F1381">
        <v>217.71132299999999</v>
      </c>
      <c r="G1381">
        <v>6.6341840000000003</v>
      </c>
      <c r="N1381">
        <v>222.80605199999999</v>
      </c>
      <c r="O1381">
        <v>10.524903999999999</v>
      </c>
      <c r="BG1381">
        <v>222.80605199999999</v>
      </c>
      <c r="BH1381">
        <v>10.524903999999999</v>
      </c>
    </row>
    <row r="1382" spans="1:60" x14ac:dyDescent="0.25">
      <c r="A1382">
        <v>1381</v>
      </c>
      <c r="B1382">
        <v>204.64612399999999</v>
      </c>
      <c r="C1382">
        <v>5.9246400000000001</v>
      </c>
      <c r="D1382">
        <v>211.118168</v>
      </c>
      <c r="E1382">
        <v>9.6769079999999992</v>
      </c>
      <c r="F1382">
        <v>217.71132299999999</v>
      </c>
      <c r="G1382">
        <v>6.6341840000000003</v>
      </c>
      <c r="N1382">
        <v>222.80605199999999</v>
      </c>
      <c r="O1382">
        <v>10.524903999999999</v>
      </c>
      <c r="BG1382">
        <v>222.80605199999999</v>
      </c>
      <c r="BH1382">
        <v>10.524903999999999</v>
      </c>
    </row>
    <row r="1383" spans="1:60" x14ac:dyDescent="0.25">
      <c r="A1383">
        <v>1382</v>
      </c>
      <c r="B1383">
        <v>204.64612399999999</v>
      </c>
      <c r="C1383">
        <v>5.9246400000000001</v>
      </c>
      <c r="D1383">
        <v>211.118168</v>
      </c>
      <c r="E1383">
        <v>9.6769079999999992</v>
      </c>
      <c r="F1383">
        <v>217.71132299999999</v>
      </c>
      <c r="G1383">
        <v>6.6341840000000003</v>
      </c>
      <c r="N1383">
        <v>222.80605199999999</v>
      </c>
      <c r="O1383">
        <v>10.524903999999999</v>
      </c>
      <c r="BG1383">
        <v>222.80605199999999</v>
      </c>
      <c r="BH1383">
        <v>10.524903999999999</v>
      </c>
    </row>
    <row r="1384" spans="1:60" x14ac:dyDescent="0.25">
      <c r="A1384">
        <v>1383</v>
      </c>
      <c r="B1384">
        <v>204.64612399999999</v>
      </c>
      <c r="C1384">
        <v>5.9246400000000001</v>
      </c>
      <c r="D1384">
        <v>211.118168</v>
      </c>
      <c r="E1384">
        <v>9.6769079999999992</v>
      </c>
      <c r="F1384">
        <v>217.71132299999999</v>
      </c>
      <c r="G1384">
        <v>6.6341840000000003</v>
      </c>
      <c r="N1384">
        <v>222.80605199999999</v>
      </c>
      <c r="O1384">
        <v>10.524903999999999</v>
      </c>
      <c r="BG1384">
        <v>222.80605199999999</v>
      </c>
      <c r="BH1384">
        <v>10.524903999999999</v>
      </c>
    </row>
    <row r="1385" spans="1:60" x14ac:dyDescent="0.25">
      <c r="A1385">
        <v>1384</v>
      </c>
      <c r="B1385">
        <v>204.64612399999999</v>
      </c>
      <c r="C1385">
        <v>5.9246400000000001</v>
      </c>
      <c r="D1385">
        <v>211.118168</v>
      </c>
      <c r="E1385">
        <v>9.6769079999999992</v>
      </c>
      <c r="F1385">
        <v>217.71132299999999</v>
      </c>
      <c r="G1385">
        <v>6.6341840000000003</v>
      </c>
      <c r="N1385">
        <v>222.80605199999999</v>
      </c>
      <c r="O1385">
        <v>10.524903999999999</v>
      </c>
    </row>
    <row r="1386" spans="1:60" x14ac:dyDescent="0.25">
      <c r="A1386">
        <v>1385</v>
      </c>
      <c r="B1386">
        <v>204.64612399999999</v>
      </c>
      <c r="C1386">
        <v>5.9246400000000001</v>
      </c>
      <c r="D1386">
        <v>211.118168</v>
      </c>
      <c r="E1386">
        <v>9.6769079999999992</v>
      </c>
      <c r="F1386">
        <v>217.71132299999999</v>
      </c>
      <c r="G1386">
        <v>6.6341840000000003</v>
      </c>
      <c r="N1386">
        <v>222.80605199999999</v>
      </c>
      <c r="O1386">
        <v>10.524903999999999</v>
      </c>
    </row>
    <row r="1387" spans="1:60" x14ac:dyDescent="0.25">
      <c r="A1387">
        <v>1386</v>
      </c>
      <c r="B1387">
        <v>204.64612399999999</v>
      </c>
      <c r="C1387">
        <v>5.9246400000000001</v>
      </c>
      <c r="D1387">
        <v>211.118168</v>
      </c>
      <c r="E1387">
        <v>9.6769079999999992</v>
      </c>
      <c r="F1387">
        <v>217.71132299999999</v>
      </c>
      <c r="G1387">
        <v>6.6341840000000003</v>
      </c>
    </row>
    <row r="1388" spans="1:60" x14ac:dyDescent="0.25">
      <c r="A1388">
        <v>1387</v>
      </c>
      <c r="B1388">
        <v>204.64612399999999</v>
      </c>
      <c r="C1388">
        <v>5.9246400000000001</v>
      </c>
      <c r="D1388">
        <v>211.118168</v>
      </c>
      <c r="E1388">
        <v>9.6769079999999992</v>
      </c>
      <c r="F1388">
        <v>217.71132299999999</v>
      </c>
      <c r="G1388">
        <v>6.6341840000000003</v>
      </c>
    </row>
    <row r="1389" spans="1:60" x14ac:dyDescent="0.25">
      <c r="A1389">
        <v>1388</v>
      </c>
      <c r="B1389">
        <v>204.64612399999999</v>
      </c>
      <c r="C1389">
        <v>5.9246400000000001</v>
      </c>
      <c r="D1389">
        <v>211.118168</v>
      </c>
      <c r="E1389">
        <v>9.6769079999999992</v>
      </c>
      <c r="F1389">
        <v>217.71132299999999</v>
      </c>
      <c r="G1389">
        <v>6.6341840000000003</v>
      </c>
    </row>
    <row r="1390" spans="1:60" x14ac:dyDescent="0.25">
      <c r="A1390">
        <v>1389</v>
      </c>
      <c r="B1390">
        <v>204.64612399999999</v>
      </c>
      <c r="C1390">
        <v>5.9246400000000001</v>
      </c>
      <c r="D1390">
        <v>211.118168</v>
      </c>
      <c r="E1390">
        <v>9.6769079999999992</v>
      </c>
      <c r="F1390">
        <v>217.71132299999999</v>
      </c>
      <c r="G1390">
        <v>6.6341840000000003</v>
      </c>
    </row>
    <row r="1391" spans="1:60" x14ac:dyDescent="0.25">
      <c r="A1391">
        <v>1390</v>
      </c>
      <c r="B1391">
        <v>204.64612399999999</v>
      </c>
      <c r="C1391">
        <v>5.9246400000000001</v>
      </c>
      <c r="D1391">
        <v>211.118168</v>
      </c>
      <c r="E1391">
        <v>9.6769079999999992</v>
      </c>
      <c r="F1391">
        <v>217.71132299999999</v>
      </c>
      <c r="G1391">
        <v>6.6341840000000003</v>
      </c>
    </row>
    <row r="1392" spans="1:60" x14ac:dyDescent="0.25">
      <c r="A1392">
        <v>1391</v>
      </c>
      <c r="B1392">
        <v>204.64612399999999</v>
      </c>
      <c r="C1392">
        <v>5.9246400000000001</v>
      </c>
      <c r="D1392">
        <v>211.118168</v>
      </c>
      <c r="E1392">
        <v>9.6769079999999992</v>
      </c>
      <c r="F1392">
        <v>217.71132299999999</v>
      </c>
      <c r="G1392">
        <v>6.6341840000000003</v>
      </c>
    </row>
    <row r="1393" spans="1:60" x14ac:dyDescent="0.25">
      <c r="A1393">
        <v>1392</v>
      </c>
      <c r="B1393">
        <v>204.64612399999999</v>
      </c>
      <c r="C1393">
        <v>5.9246400000000001</v>
      </c>
      <c r="D1393">
        <v>211.118168</v>
      </c>
      <c r="E1393">
        <v>9.6769079999999992</v>
      </c>
      <c r="F1393">
        <v>217.71132299999999</v>
      </c>
      <c r="G1393">
        <v>6.6341840000000003</v>
      </c>
    </row>
    <row r="1394" spans="1:60" x14ac:dyDescent="0.25">
      <c r="A1394">
        <v>1393</v>
      </c>
      <c r="B1394">
        <v>204.64612399999999</v>
      </c>
      <c r="C1394">
        <v>5.9246400000000001</v>
      </c>
      <c r="D1394">
        <v>211.118168</v>
      </c>
      <c r="E1394">
        <v>9.6769079999999992</v>
      </c>
      <c r="F1394">
        <v>217.71132299999999</v>
      </c>
      <c r="G1394">
        <v>6.6341840000000003</v>
      </c>
    </row>
    <row r="1395" spans="1:60" x14ac:dyDescent="0.25">
      <c r="A1395">
        <v>1394</v>
      </c>
      <c r="B1395">
        <v>204.64612399999999</v>
      </c>
      <c r="C1395">
        <v>5.9246400000000001</v>
      </c>
      <c r="F1395">
        <v>217.71132299999999</v>
      </c>
      <c r="G1395">
        <v>6.6341840000000003</v>
      </c>
    </row>
    <row r="1396" spans="1:60" x14ac:dyDescent="0.25">
      <c r="A1396">
        <v>1395</v>
      </c>
      <c r="B1396">
        <v>204.64612399999999</v>
      </c>
      <c r="C1396">
        <v>5.9246400000000001</v>
      </c>
      <c r="F1396">
        <v>217.71132299999999</v>
      </c>
      <c r="G1396">
        <v>6.6341840000000003</v>
      </c>
    </row>
    <row r="1397" spans="1:60" x14ac:dyDescent="0.25">
      <c r="A1397">
        <v>1396</v>
      </c>
      <c r="B1397">
        <v>204.64612399999999</v>
      </c>
      <c r="C1397">
        <v>5.9246400000000001</v>
      </c>
      <c r="F1397">
        <v>217.71132299999999</v>
      </c>
      <c r="G1397">
        <v>6.6341840000000003</v>
      </c>
    </row>
    <row r="1398" spans="1:60" x14ac:dyDescent="0.25">
      <c r="A1398">
        <v>1397</v>
      </c>
      <c r="B1398">
        <v>204.64612399999999</v>
      </c>
      <c r="C1398">
        <v>5.9246400000000001</v>
      </c>
      <c r="F1398">
        <v>217.71132299999999</v>
      </c>
      <c r="G1398">
        <v>6.6341840000000003</v>
      </c>
    </row>
    <row r="1399" spans="1:60" x14ac:dyDescent="0.25">
      <c r="A1399">
        <v>1398</v>
      </c>
      <c r="B1399">
        <v>204.64612399999999</v>
      </c>
      <c r="C1399">
        <v>5.9246400000000001</v>
      </c>
      <c r="F1399">
        <v>217.71132299999999</v>
      </c>
      <c r="G1399">
        <v>6.6341840000000003</v>
      </c>
      <c r="BG1399">
        <v>213.41577799999999</v>
      </c>
      <c r="BH1399">
        <v>9.7766459999999995</v>
      </c>
    </row>
    <row r="1400" spans="1:60" x14ac:dyDescent="0.25">
      <c r="A1400">
        <v>1399</v>
      </c>
      <c r="B1400">
        <v>204.64612399999999</v>
      </c>
      <c r="C1400">
        <v>5.9246400000000001</v>
      </c>
      <c r="F1400">
        <v>217.71132299999999</v>
      </c>
      <c r="G1400">
        <v>6.6341840000000003</v>
      </c>
      <c r="BG1400">
        <v>213.36191400000001</v>
      </c>
      <c r="BH1400">
        <v>9.7997370000000004</v>
      </c>
    </row>
    <row r="1401" spans="1:60" x14ac:dyDescent="0.25">
      <c r="A1401">
        <v>1400</v>
      </c>
      <c r="B1401">
        <v>204.64612399999999</v>
      </c>
      <c r="C1401">
        <v>5.9246400000000001</v>
      </c>
      <c r="F1401">
        <v>217.71132299999999</v>
      </c>
      <c r="G1401">
        <v>6.6341840000000003</v>
      </c>
      <c r="N1401">
        <v>213.41577799999999</v>
      </c>
      <c r="O1401">
        <v>9.7766459999999995</v>
      </c>
      <c r="BG1401">
        <v>213.36191400000001</v>
      </c>
      <c r="BH1401">
        <v>9.7997370000000004</v>
      </c>
    </row>
    <row r="1402" spans="1:60" x14ac:dyDescent="0.25">
      <c r="A1402">
        <v>1401</v>
      </c>
      <c r="B1402">
        <v>204.64612399999999</v>
      </c>
      <c r="C1402">
        <v>5.9246400000000001</v>
      </c>
      <c r="F1402">
        <v>217.71132299999999</v>
      </c>
      <c r="G1402">
        <v>6.6341840000000003</v>
      </c>
      <c r="N1402">
        <v>213.36191400000001</v>
      </c>
      <c r="O1402">
        <v>9.7997370000000004</v>
      </c>
      <c r="BG1402">
        <v>213.36191400000001</v>
      </c>
      <c r="BH1402">
        <v>9.7997370000000004</v>
      </c>
    </row>
    <row r="1403" spans="1:60" x14ac:dyDescent="0.25">
      <c r="A1403">
        <v>1402</v>
      </c>
      <c r="B1403">
        <v>204.64612399999999</v>
      </c>
      <c r="C1403">
        <v>5.9246400000000001</v>
      </c>
      <c r="D1403">
        <v>199.96539899999999</v>
      </c>
      <c r="E1403">
        <v>9.3808889999999998</v>
      </c>
      <c r="F1403">
        <v>217.71132299999999</v>
      </c>
      <c r="G1403">
        <v>6.6341840000000003</v>
      </c>
      <c r="N1403">
        <v>213.36191400000001</v>
      </c>
      <c r="O1403">
        <v>9.7997370000000004</v>
      </c>
      <c r="BG1403">
        <v>213.36191400000001</v>
      </c>
      <c r="BH1403">
        <v>9.7997370000000004</v>
      </c>
    </row>
    <row r="1404" spans="1:60" x14ac:dyDescent="0.25">
      <c r="A1404">
        <v>1403</v>
      </c>
      <c r="B1404">
        <v>204.64612399999999</v>
      </c>
      <c r="C1404">
        <v>5.9246400000000001</v>
      </c>
      <c r="D1404">
        <v>199.900046</v>
      </c>
      <c r="E1404">
        <v>9.3313000000000006</v>
      </c>
      <c r="F1404">
        <v>217.71132299999999</v>
      </c>
      <c r="G1404">
        <v>6.6341840000000003</v>
      </c>
      <c r="N1404">
        <v>213.36191400000001</v>
      </c>
      <c r="O1404">
        <v>9.7997370000000004</v>
      </c>
      <c r="BG1404">
        <v>213.36191400000001</v>
      </c>
      <c r="BH1404">
        <v>9.7997370000000004</v>
      </c>
    </row>
    <row r="1405" spans="1:60" x14ac:dyDescent="0.25">
      <c r="A1405">
        <v>1404</v>
      </c>
      <c r="B1405">
        <v>204.64612399999999</v>
      </c>
      <c r="C1405">
        <v>5.9246400000000001</v>
      </c>
      <c r="D1405">
        <v>199.900046</v>
      </c>
      <c r="E1405">
        <v>9.3313000000000006</v>
      </c>
      <c r="F1405">
        <v>217.79827699999998</v>
      </c>
      <c r="G1405">
        <v>6.662172</v>
      </c>
      <c r="N1405">
        <v>213.36191400000001</v>
      </c>
      <c r="O1405">
        <v>9.7997370000000004</v>
      </c>
      <c r="BG1405">
        <v>213.36191400000001</v>
      </c>
      <c r="BH1405">
        <v>9.7997370000000004</v>
      </c>
    </row>
    <row r="1406" spans="1:60" x14ac:dyDescent="0.25">
      <c r="A1406">
        <v>1405</v>
      </c>
      <c r="B1406">
        <v>204.64612399999999</v>
      </c>
      <c r="C1406">
        <v>5.9246400000000001</v>
      </c>
      <c r="D1406">
        <v>199.900046</v>
      </c>
      <c r="E1406">
        <v>9.3313000000000006</v>
      </c>
      <c r="F1406">
        <v>217.79827699999998</v>
      </c>
      <c r="G1406">
        <v>6.662172</v>
      </c>
      <c r="N1406">
        <v>213.36191400000001</v>
      </c>
      <c r="O1406">
        <v>9.7997370000000004</v>
      </c>
      <c r="BG1406">
        <v>213.36191400000001</v>
      </c>
      <c r="BH1406">
        <v>9.7997370000000004</v>
      </c>
    </row>
    <row r="1407" spans="1:60" x14ac:dyDescent="0.25">
      <c r="A1407">
        <v>1406</v>
      </c>
      <c r="B1407">
        <v>204.64612399999999</v>
      </c>
      <c r="C1407">
        <v>5.9246400000000001</v>
      </c>
      <c r="D1407">
        <v>199.900046</v>
      </c>
      <c r="E1407">
        <v>9.3313000000000006</v>
      </c>
      <c r="F1407">
        <v>217.79827699999998</v>
      </c>
      <c r="G1407">
        <v>6.662172</v>
      </c>
      <c r="N1407">
        <v>213.36191400000001</v>
      </c>
      <c r="O1407">
        <v>9.7997370000000004</v>
      </c>
      <c r="BG1407">
        <v>213.36191400000001</v>
      </c>
      <c r="BH1407">
        <v>9.7997370000000004</v>
      </c>
    </row>
    <row r="1408" spans="1:60" x14ac:dyDescent="0.25">
      <c r="A1408">
        <v>1407</v>
      </c>
      <c r="B1408">
        <v>204.64612399999999</v>
      </c>
      <c r="C1408">
        <v>5.9246400000000001</v>
      </c>
      <c r="D1408">
        <v>199.900046</v>
      </c>
      <c r="E1408">
        <v>9.3313000000000006</v>
      </c>
      <c r="F1408">
        <v>217.79827699999998</v>
      </c>
      <c r="G1408">
        <v>6.662172</v>
      </c>
      <c r="N1408">
        <v>213.36191400000001</v>
      </c>
      <c r="O1408">
        <v>9.7997370000000004</v>
      </c>
      <c r="BG1408">
        <v>213.36191400000001</v>
      </c>
      <c r="BH1408">
        <v>9.7997370000000004</v>
      </c>
    </row>
    <row r="1409" spans="1:60" x14ac:dyDescent="0.25">
      <c r="A1409">
        <v>1408</v>
      </c>
      <c r="B1409">
        <v>204.64612399999999</v>
      </c>
      <c r="C1409">
        <v>5.9246400000000001</v>
      </c>
      <c r="D1409">
        <v>199.900046</v>
      </c>
      <c r="E1409">
        <v>9.3313000000000006</v>
      </c>
      <c r="F1409">
        <v>217.79827699999998</v>
      </c>
      <c r="G1409">
        <v>6.662172</v>
      </c>
      <c r="N1409">
        <v>213.36191400000001</v>
      </c>
      <c r="O1409">
        <v>9.7997370000000004</v>
      </c>
      <c r="BG1409">
        <v>213.36191400000001</v>
      </c>
      <c r="BH1409">
        <v>9.7997370000000004</v>
      </c>
    </row>
    <row r="1410" spans="1:60" x14ac:dyDescent="0.25">
      <c r="A1410">
        <v>1409</v>
      </c>
      <c r="B1410">
        <v>204.64612399999999</v>
      </c>
      <c r="C1410">
        <v>5.9246400000000001</v>
      </c>
      <c r="D1410">
        <v>199.900046</v>
      </c>
      <c r="E1410">
        <v>9.3313000000000006</v>
      </c>
      <c r="F1410">
        <v>217.79827699999998</v>
      </c>
      <c r="G1410">
        <v>6.662172</v>
      </c>
      <c r="N1410">
        <v>213.36191400000001</v>
      </c>
      <c r="O1410">
        <v>9.7997370000000004</v>
      </c>
      <c r="BG1410">
        <v>213.36191400000001</v>
      </c>
      <c r="BH1410">
        <v>9.7997370000000004</v>
      </c>
    </row>
    <row r="1411" spans="1:60" x14ac:dyDescent="0.25">
      <c r="A1411">
        <v>1410</v>
      </c>
      <c r="B1411">
        <v>204.64612399999999</v>
      </c>
      <c r="C1411">
        <v>5.9246400000000001</v>
      </c>
      <c r="D1411">
        <v>199.900046</v>
      </c>
      <c r="E1411">
        <v>9.3313000000000006</v>
      </c>
      <c r="F1411">
        <v>217.79827699999998</v>
      </c>
      <c r="G1411">
        <v>6.662172</v>
      </c>
      <c r="N1411">
        <v>213.36191400000001</v>
      </c>
      <c r="O1411">
        <v>9.7997370000000004</v>
      </c>
      <c r="BG1411">
        <v>213.36191400000001</v>
      </c>
      <c r="BH1411">
        <v>9.7997370000000004</v>
      </c>
    </row>
    <row r="1412" spans="1:60" x14ac:dyDescent="0.25">
      <c r="A1412">
        <v>1411</v>
      </c>
      <c r="B1412">
        <v>204.67714599999999</v>
      </c>
      <c r="C1412">
        <v>5.9004580000000004</v>
      </c>
      <c r="D1412">
        <v>199.900046</v>
      </c>
      <c r="E1412">
        <v>9.3313000000000006</v>
      </c>
      <c r="F1412">
        <v>216.67585600000001</v>
      </c>
      <c r="G1412">
        <v>5.3651289999999996</v>
      </c>
      <c r="N1412">
        <v>213.36191400000001</v>
      </c>
      <c r="O1412">
        <v>9.7997370000000004</v>
      </c>
      <c r="BG1412">
        <v>213.36191400000001</v>
      </c>
      <c r="BH1412">
        <v>9.7997370000000004</v>
      </c>
    </row>
    <row r="1413" spans="1:60" x14ac:dyDescent="0.25">
      <c r="A1413">
        <v>1412</v>
      </c>
      <c r="D1413">
        <v>199.900046</v>
      </c>
      <c r="E1413">
        <v>9.3313000000000006</v>
      </c>
      <c r="N1413">
        <v>213.36191400000001</v>
      </c>
      <c r="O1413">
        <v>9.7997370000000004</v>
      </c>
      <c r="BG1413">
        <v>213.36191400000001</v>
      </c>
      <c r="BH1413">
        <v>9.7997370000000004</v>
      </c>
    </row>
    <row r="1414" spans="1:60" x14ac:dyDescent="0.25">
      <c r="A1414">
        <v>1413</v>
      </c>
      <c r="D1414">
        <v>199.900046</v>
      </c>
      <c r="E1414">
        <v>9.3313000000000006</v>
      </c>
      <c r="N1414">
        <v>213.36191400000001</v>
      </c>
      <c r="O1414">
        <v>9.7997370000000004</v>
      </c>
      <c r="BG1414">
        <v>213.36191400000001</v>
      </c>
      <c r="BH1414">
        <v>9.7997370000000004</v>
      </c>
    </row>
    <row r="1415" spans="1:60" x14ac:dyDescent="0.25">
      <c r="A1415">
        <v>1414</v>
      </c>
      <c r="D1415">
        <v>199.900046</v>
      </c>
      <c r="E1415">
        <v>9.3313000000000006</v>
      </c>
      <c r="N1415">
        <v>213.36191400000001</v>
      </c>
      <c r="O1415">
        <v>9.7997370000000004</v>
      </c>
      <c r="BG1415">
        <v>213.36191400000001</v>
      </c>
      <c r="BH1415">
        <v>9.7997370000000004</v>
      </c>
    </row>
    <row r="1416" spans="1:60" x14ac:dyDescent="0.25">
      <c r="A1416">
        <v>1415</v>
      </c>
      <c r="D1416">
        <v>199.900046</v>
      </c>
      <c r="E1416">
        <v>9.3313000000000006</v>
      </c>
      <c r="N1416">
        <v>213.36191400000001</v>
      </c>
      <c r="O1416">
        <v>9.7997370000000004</v>
      </c>
      <c r="BG1416">
        <v>213.36191400000001</v>
      </c>
      <c r="BH1416">
        <v>9.7997370000000004</v>
      </c>
    </row>
    <row r="1417" spans="1:60" x14ac:dyDescent="0.25">
      <c r="A1417">
        <v>1416</v>
      </c>
      <c r="D1417">
        <v>199.900046</v>
      </c>
      <c r="E1417">
        <v>9.3313000000000006</v>
      </c>
      <c r="N1417">
        <v>213.36191400000001</v>
      </c>
      <c r="O1417">
        <v>9.7997370000000004</v>
      </c>
      <c r="BG1417">
        <v>213.36191400000001</v>
      </c>
      <c r="BH1417">
        <v>9.7997370000000004</v>
      </c>
    </row>
    <row r="1418" spans="1:60" x14ac:dyDescent="0.25">
      <c r="A1418">
        <v>1417</v>
      </c>
      <c r="D1418">
        <v>199.900046</v>
      </c>
      <c r="E1418">
        <v>9.3313000000000006</v>
      </c>
      <c r="N1418">
        <v>213.36191400000001</v>
      </c>
      <c r="O1418">
        <v>9.7997370000000004</v>
      </c>
      <c r="BG1418">
        <v>213.36191400000001</v>
      </c>
      <c r="BH1418">
        <v>9.7997370000000004</v>
      </c>
    </row>
    <row r="1419" spans="1:60" x14ac:dyDescent="0.25">
      <c r="A1419">
        <v>1418</v>
      </c>
      <c r="D1419">
        <v>199.900046</v>
      </c>
      <c r="E1419">
        <v>9.3313000000000006</v>
      </c>
      <c r="N1419">
        <v>213.36191400000001</v>
      </c>
      <c r="O1419">
        <v>9.7997370000000004</v>
      </c>
      <c r="BG1419">
        <v>213.36191400000001</v>
      </c>
      <c r="BH1419">
        <v>9.7997370000000004</v>
      </c>
    </row>
    <row r="1420" spans="1:60" x14ac:dyDescent="0.25">
      <c r="A1420">
        <v>1419</v>
      </c>
      <c r="D1420">
        <v>199.900046</v>
      </c>
      <c r="E1420">
        <v>9.3313000000000006</v>
      </c>
      <c r="N1420">
        <v>213.36191400000001</v>
      </c>
      <c r="O1420">
        <v>9.7997370000000004</v>
      </c>
      <c r="BG1420">
        <v>213.36191400000001</v>
      </c>
      <c r="BH1420">
        <v>9.7997370000000004</v>
      </c>
    </row>
    <row r="1421" spans="1:60" x14ac:dyDescent="0.25">
      <c r="A1421">
        <v>1420</v>
      </c>
      <c r="D1421">
        <v>199.900046</v>
      </c>
      <c r="E1421">
        <v>9.3313000000000006</v>
      </c>
      <c r="N1421">
        <v>213.36191400000001</v>
      </c>
      <c r="O1421">
        <v>9.7997370000000004</v>
      </c>
      <c r="BG1421">
        <v>213.36191400000001</v>
      </c>
      <c r="BH1421">
        <v>9.7997370000000004</v>
      </c>
    </row>
    <row r="1422" spans="1:60" x14ac:dyDescent="0.25">
      <c r="A1422">
        <v>1421</v>
      </c>
      <c r="D1422">
        <v>199.900046</v>
      </c>
      <c r="E1422">
        <v>9.3313000000000006</v>
      </c>
      <c r="N1422">
        <v>213.36191400000001</v>
      </c>
      <c r="O1422">
        <v>9.7997370000000004</v>
      </c>
      <c r="BG1422">
        <v>213.36191400000001</v>
      </c>
      <c r="BH1422">
        <v>9.7997370000000004</v>
      </c>
    </row>
    <row r="1423" spans="1:60" x14ac:dyDescent="0.25">
      <c r="A1423">
        <v>1422</v>
      </c>
      <c r="D1423">
        <v>199.900046</v>
      </c>
      <c r="E1423">
        <v>9.3313000000000006</v>
      </c>
      <c r="N1423">
        <v>213.36191400000001</v>
      </c>
      <c r="O1423">
        <v>9.7997370000000004</v>
      </c>
      <c r="BG1423">
        <v>213.36191400000001</v>
      </c>
      <c r="BH1423">
        <v>9.7997370000000004</v>
      </c>
    </row>
    <row r="1424" spans="1:60" x14ac:dyDescent="0.25">
      <c r="A1424">
        <v>1423</v>
      </c>
      <c r="D1424">
        <v>199.900046</v>
      </c>
      <c r="E1424">
        <v>9.3313000000000006</v>
      </c>
      <c r="N1424">
        <v>213.36191400000001</v>
      </c>
      <c r="O1424">
        <v>9.7997370000000004</v>
      </c>
      <c r="BG1424">
        <v>213.36191400000001</v>
      </c>
      <c r="BH1424">
        <v>9.7997370000000004</v>
      </c>
    </row>
    <row r="1425" spans="1:60" x14ac:dyDescent="0.25">
      <c r="A1425">
        <v>1424</v>
      </c>
      <c r="B1425">
        <v>192.436812</v>
      </c>
      <c r="C1425">
        <v>7.2854369999999999</v>
      </c>
      <c r="D1425">
        <v>199.900046</v>
      </c>
      <c r="E1425">
        <v>9.3313000000000006</v>
      </c>
      <c r="N1425">
        <v>213.36191400000001</v>
      </c>
      <c r="O1425">
        <v>9.7997370000000004</v>
      </c>
      <c r="BG1425">
        <v>213.36191400000001</v>
      </c>
      <c r="BH1425">
        <v>9.7997370000000004</v>
      </c>
    </row>
    <row r="1426" spans="1:60" x14ac:dyDescent="0.25">
      <c r="A1426">
        <v>1425</v>
      </c>
      <c r="B1426">
        <v>192.38538599999998</v>
      </c>
      <c r="C1426">
        <v>7.2576830000000001</v>
      </c>
      <c r="D1426">
        <v>199.900046</v>
      </c>
      <c r="E1426">
        <v>9.3313000000000006</v>
      </c>
      <c r="N1426">
        <v>213.36191400000001</v>
      </c>
      <c r="O1426">
        <v>9.7997370000000004</v>
      </c>
      <c r="BG1426">
        <v>213.36191400000001</v>
      </c>
      <c r="BH1426">
        <v>9.7997370000000004</v>
      </c>
    </row>
    <row r="1427" spans="1:60" x14ac:dyDescent="0.25">
      <c r="A1427">
        <v>1426</v>
      </c>
      <c r="B1427">
        <v>192.38538599999998</v>
      </c>
      <c r="C1427">
        <v>7.2576830000000001</v>
      </c>
      <c r="D1427">
        <v>199.900046</v>
      </c>
      <c r="E1427">
        <v>9.3313000000000006</v>
      </c>
      <c r="N1427">
        <v>213.36191400000001</v>
      </c>
      <c r="O1427">
        <v>9.7997370000000004</v>
      </c>
      <c r="BG1427">
        <v>213.36191400000001</v>
      </c>
      <c r="BH1427">
        <v>9.7997370000000004</v>
      </c>
    </row>
    <row r="1428" spans="1:60" x14ac:dyDescent="0.25">
      <c r="A1428">
        <v>1427</v>
      </c>
      <c r="B1428">
        <v>192.38538599999998</v>
      </c>
      <c r="C1428">
        <v>7.2576830000000001</v>
      </c>
      <c r="D1428">
        <v>199.900046</v>
      </c>
      <c r="E1428">
        <v>9.3313000000000006</v>
      </c>
      <c r="F1428">
        <v>205.35914500000001</v>
      </c>
      <c r="G1428">
        <v>5.9831580000000004</v>
      </c>
      <c r="N1428">
        <v>213.36191400000001</v>
      </c>
      <c r="O1428">
        <v>9.7997370000000004</v>
      </c>
    </row>
    <row r="1429" spans="1:60" x14ac:dyDescent="0.25">
      <c r="A1429">
        <v>1428</v>
      </c>
      <c r="B1429">
        <v>192.38538599999998</v>
      </c>
      <c r="C1429">
        <v>7.2576830000000001</v>
      </c>
      <c r="D1429">
        <v>199.900046</v>
      </c>
      <c r="E1429">
        <v>9.3313000000000006</v>
      </c>
      <c r="F1429">
        <v>205.33828199999999</v>
      </c>
      <c r="G1429">
        <v>5.9740260000000003</v>
      </c>
      <c r="N1429">
        <v>213.36191400000001</v>
      </c>
      <c r="O1429">
        <v>9.7997370000000004</v>
      </c>
    </row>
    <row r="1430" spans="1:60" x14ac:dyDescent="0.25">
      <c r="A1430">
        <v>1429</v>
      </c>
      <c r="B1430">
        <v>192.38538599999998</v>
      </c>
      <c r="C1430">
        <v>7.2576830000000001</v>
      </c>
      <c r="D1430">
        <v>199.96539899999999</v>
      </c>
      <c r="E1430">
        <v>9.3808889999999998</v>
      </c>
      <c r="F1430">
        <v>205.33828199999999</v>
      </c>
      <c r="G1430">
        <v>5.9740260000000003</v>
      </c>
    </row>
    <row r="1431" spans="1:60" x14ac:dyDescent="0.25">
      <c r="A1431">
        <v>1430</v>
      </c>
      <c r="B1431">
        <v>192.38538599999998</v>
      </c>
      <c r="C1431">
        <v>7.2576830000000001</v>
      </c>
      <c r="D1431">
        <v>199.96539899999999</v>
      </c>
      <c r="E1431">
        <v>9.3808889999999998</v>
      </c>
      <c r="F1431">
        <v>205.33828199999999</v>
      </c>
      <c r="G1431">
        <v>5.9740260000000003</v>
      </c>
    </row>
    <row r="1432" spans="1:60" x14ac:dyDescent="0.25">
      <c r="A1432">
        <v>1431</v>
      </c>
      <c r="B1432">
        <v>192.38538599999998</v>
      </c>
      <c r="C1432">
        <v>7.2576830000000001</v>
      </c>
      <c r="F1432">
        <v>205.33828199999999</v>
      </c>
      <c r="G1432">
        <v>5.9740260000000003</v>
      </c>
    </row>
    <row r="1433" spans="1:60" x14ac:dyDescent="0.25">
      <c r="A1433">
        <v>1432</v>
      </c>
      <c r="B1433">
        <v>192.38538599999998</v>
      </c>
      <c r="C1433">
        <v>7.2576830000000001</v>
      </c>
      <c r="F1433">
        <v>205.33828199999999</v>
      </c>
      <c r="G1433">
        <v>5.9740260000000003</v>
      </c>
    </row>
    <row r="1434" spans="1:60" x14ac:dyDescent="0.25">
      <c r="A1434">
        <v>1433</v>
      </c>
      <c r="B1434">
        <v>192.38538599999998</v>
      </c>
      <c r="C1434">
        <v>7.2576830000000001</v>
      </c>
      <c r="F1434">
        <v>205.33828199999999</v>
      </c>
      <c r="G1434">
        <v>5.9740260000000003</v>
      </c>
    </row>
    <row r="1435" spans="1:60" x14ac:dyDescent="0.25">
      <c r="A1435">
        <v>1434</v>
      </c>
      <c r="B1435">
        <v>192.38538599999998</v>
      </c>
      <c r="C1435">
        <v>7.2576830000000001</v>
      </c>
      <c r="F1435">
        <v>205.33828199999999</v>
      </c>
      <c r="G1435">
        <v>5.9740260000000003</v>
      </c>
    </row>
    <row r="1436" spans="1:60" x14ac:dyDescent="0.25">
      <c r="A1436">
        <v>1435</v>
      </c>
      <c r="B1436">
        <v>192.38538599999998</v>
      </c>
      <c r="C1436">
        <v>7.2576830000000001</v>
      </c>
      <c r="F1436">
        <v>205.33828199999999</v>
      </c>
      <c r="G1436">
        <v>5.9740260000000003</v>
      </c>
    </row>
    <row r="1437" spans="1:60" x14ac:dyDescent="0.25">
      <c r="A1437">
        <v>1436</v>
      </c>
      <c r="B1437">
        <v>192.38538599999998</v>
      </c>
      <c r="C1437">
        <v>7.2576830000000001</v>
      </c>
      <c r="F1437">
        <v>205.33828199999999</v>
      </c>
      <c r="G1437">
        <v>5.9740260000000003</v>
      </c>
    </row>
    <row r="1438" spans="1:60" x14ac:dyDescent="0.25">
      <c r="A1438">
        <v>1437</v>
      </c>
      <c r="B1438">
        <v>192.38538599999998</v>
      </c>
      <c r="C1438">
        <v>7.2576830000000001</v>
      </c>
      <c r="F1438">
        <v>205.33828199999999</v>
      </c>
      <c r="G1438">
        <v>5.9740260000000003</v>
      </c>
    </row>
    <row r="1439" spans="1:60" x14ac:dyDescent="0.25">
      <c r="A1439">
        <v>1438</v>
      </c>
      <c r="B1439">
        <v>192.38538599999998</v>
      </c>
      <c r="C1439">
        <v>7.2576830000000001</v>
      </c>
      <c r="F1439">
        <v>205.33828199999999</v>
      </c>
      <c r="G1439">
        <v>5.9740260000000003</v>
      </c>
    </row>
    <row r="1440" spans="1:60" x14ac:dyDescent="0.25">
      <c r="A1440">
        <v>1439</v>
      </c>
      <c r="B1440">
        <v>192.38538599999998</v>
      </c>
      <c r="C1440">
        <v>7.2576830000000001</v>
      </c>
      <c r="F1440">
        <v>205.33828199999999</v>
      </c>
      <c r="G1440">
        <v>5.9740260000000003</v>
      </c>
    </row>
    <row r="1441" spans="1:7" x14ac:dyDescent="0.25">
      <c r="A1441">
        <v>1440</v>
      </c>
      <c r="B1441">
        <v>192.38538599999998</v>
      </c>
      <c r="C1441">
        <v>7.2576830000000001</v>
      </c>
      <c r="D1441">
        <v>187.95357799999999</v>
      </c>
      <c r="E1441">
        <v>10.24518</v>
      </c>
      <c r="F1441">
        <v>205.33828199999999</v>
      </c>
      <c r="G1441">
        <v>5.9740260000000003</v>
      </c>
    </row>
    <row r="1442" spans="1:7" x14ac:dyDescent="0.25">
      <c r="A1442">
        <v>1441</v>
      </c>
      <c r="B1442">
        <v>192.38538599999998</v>
      </c>
      <c r="C1442">
        <v>7.2576830000000001</v>
      </c>
      <c r="D1442">
        <v>187.83705</v>
      </c>
      <c r="E1442">
        <v>10.269361999999999</v>
      </c>
      <c r="F1442">
        <v>205.33828199999999</v>
      </c>
      <c r="G1442">
        <v>5.9740260000000003</v>
      </c>
    </row>
    <row r="1443" spans="1:7" x14ac:dyDescent="0.25">
      <c r="A1443">
        <v>1442</v>
      </c>
      <c r="B1443">
        <v>192.38538599999998</v>
      </c>
      <c r="C1443">
        <v>7.2576830000000001</v>
      </c>
      <c r="D1443">
        <v>187.83705</v>
      </c>
      <c r="E1443">
        <v>10.269361999999999</v>
      </c>
      <c r="F1443">
        <v>205.33828199999999</v>
      </c>
      <c r="G1443">
        <v>5.9740260000000003</v>
      </c>
    </row>
    <row r="1444" spans="1:7" x14ac:dyDescent="0.25">
      <c r="A1444">
        <v>1443</v>
      </c>
      <c r="B1444">
        <v>192.38538599999998</v>
      </c>
      <c r="C1444">
        <v>7.2576830000000001</v>
      </c>
      <c r="D1444">
        <v>187.83705</v>
      </c>
      <c r="E1444">
        <v>10.269361999999999</v>
      </c>
      <c r="F1444">
        <v>205.38771700000001</v>
      </c>
      <c r="G1444">
        <v>5.9740260000000003</v>
      </c>
    </row>
    <row r="1445" spans="1:7" x14ac:dyDescent="0.25">
      <c r="A1445">
        <v>1444</v>
      </c>
      <c r="B1445">
        <v>192.38538599999998</v>
      </c>
      <c r="C1445">
        <v>7.2576830000000001</v>
      </c>
      <c r="D1445">
        <v>187.83705</v>
      </c>
      <c r="E1445">
        <v>10.269361999999999</v>
      </c>
      <c r="F1445">
        <v>205.38771700000001</v>
      </c>
      <c r="G1445">
        <v>5.9740260000000003</v>
      </c>
    </row>
    <row r="1446" spans="1:7" x14ac:dyDescent="0.25">
      <c r="A1446">
        <v>1445</v>
      </c>
      <c r="B1446">
        <v>192.38538599999998</v>
      </c>
      <c r="C1446">
        <v>7.2576830000000001</v>
      </c>
      <c r="D1446">
        <v>187.83705</v>
      </c>
      <c r="E1446">
        <v>10.269361999999999</v>
      </c>
      <c r="F1446">
        <v>205.38771700000001</v>
      </c>
      <c r="G1446">
        <v>5.9740260000000003</v>
      </c>
    </row>
    <row r="1447" spans="1:7" x14ac:dyDescent="0.25">
      <c r="A1447">
        <v>1446</v>
      </c>
      <c r="B1447">
        <v>192.38538599999998</v>
      </c>
      <c r="C1447">
        <v>7.2576830000000001</v>
      </c>
      <c r="D1447">
        <v>187.83705</v>
      </c>
      <c r="E1447">
        <v>10.269361999999999</v>
      </c>
      <c r="F1447">
        <v>205.38771700000001</v>
      </c>
      <c r="G1447">
        <v>5.9740260000000003</v>
      </c>
    </row>
    <row r="1448" spans="1:7" x14ac:dyDescent="0.25">
      <c r="A1448">
        <v>1447</v>
      </c>
      <c r="B1448">
        <v>192.38538599999998</v>
      </c>
      <c r="C1448">
        <v>7.2576830000000001</v>
      </c>
      <c r="D1448">
        <v>187.83705</v>
      </c>
      <c r="E1448">
        <v>10.269361999999999</v>
      </c>
      <c r="F1448">
        <v>205.38771700000001</v>
      </c>
      <c r="G1448">
        <v>5.9740260000000003</v>
      </c>
    </row>
    <row r="1449" spans="1:7" x14ac:dyDescent="0.25">
      <c r="A1449">
        <v>1448</v>
      </c>
      <c r="B1449">
        <v>192.38538599999998</v>
      </c>
      <c r="C1449">
        <v>7.2576830000000001</v>
      </c>
      <c r="D1449">
        <v>187.83705</v>
      </c>
      <c r="E1449">
        <v>10.269361999999999</v>
      </c>
      <c r="F1449">
        <v>205.38771700000001</v>
      </c>
      <c r="G1449">
        <v>5.9740260000000003</v>
      </c>
    </row>
    <row r="1450" spans="1:7" x14ac:dyDescent="0.25">
      <c r="A1450">
        <v>1449</v>
      </c>
      <c r="B1450">
        <v>192.38538599999998</v>
      </c>
      <c r="C1450">
        <v>7.2576830000000001</v>
      </c>
      <c r="D1450">
        <v>187.83705</v>
      </c>
      <c r="E1450">
        <v>10.269361999999999</v>
      </c>
      <c r="F1450">
        <v>205.38771700000001</v>
      </c>
      <c r="G1450">
        <v>5.9740260000000003</v>
      </c>
    </row>
    <row r="1451" spans="1:7" x14ac:dyDescent="0.25">
      <c r="A1451">
        <v>1450</v>
      </c>
      <c r="B1451">
        <v>192.436812</v>
      </c>
      <c r="C1451">
        <v>7.2854369999999999</v>
      </c>
      <c r="D1451">
        <v>187.83705</v>
      </c>
      <c r="E1451">
        <v>10.269361999999999</v>
      </c>
      <c r="F1451">
        <v>205.38771700000001</v>
      </c>
      <c r="G1451">
        <v>5.9740260000000003</v>
      </c>
    </row>
    <row r="1452" spans="1:7" x14ac:dyDescent="0.25">
      <c r="A1452">
        <v>1451</v>
      </c>
      <c r="D1452">
        <v>187.83705</v>
      </c>
      <c r="E1452">
        <v>10.269361999999999</v>
      </c>
      <c r="F1452">
        <v>205.38771700000001</v>
      </c>
      <c r="G1452">
        <v>5.9740260000000003</v>
      </c>
    </row>
    <row r="1453" spans="1:7" x14ac:dyDescent="0.25">
      <c r="A1453">
        <v>1452</v>
      </c>
      <c r="D1453">
        <v>187.83705</v>
      </c>
      <c r="E1453">
        <v>10.269361999999999</v>
      </c>
      <c r="F1453">
        <v>205.38771700000001</v>
      </c>
      <c r="G1453">
        <v>5.9740260000000003</v>
      </c>
    </row>
    <row r="1454" spans="1:7" x14ac:dyDescent="0.25">
      <c r="A1454">
        <v>1453</v>
      </c>
      <c r="D1454">
        <v>187.83705</v>
      </c>
      <c r="E1454">
        <v>10.269361999999999</v>
      </c>
      <c r="F1454">
        <v>205.38771700000001</v>
      </c>
      <c r="G1454">
        <v>5.9740260000000003</v>
      </c>
    </row>
    <row r="1455" spans="1:7" x14ac:dyDescent="0.25">
      <c r="A1455">
        <v>1454</v>
      </c>
      <c r="D1455">
        <v>187.83705</v>
      </c>
      <c r="E1455">
        <v>10.269361999999999</v>
      </c>
      <c r="F1455">
        <v>205.38771700000001</v>
      </c>
      <c r="G1455">
        <v>5.9740260000000003</v>
      </c>
    </row>
    <row r="1456" spans="1:7" x14ac:dyDescent="0.25">
      <c r="A1456">
        <v>1455</v>
      </c>
      <c r="D1456">
        <v>187.83705</v>
      </c>
      <c r="E1456">
        <v>10.269361999999999</v>
      </c>
      <c r="F1456">
        <v>205.38771700000001</v>
      </c>
      <c r="G1456">
        <v>5.9740260000000003</v>
      </c>
    </row>
    <row r="1457" spans="1:15" x14ac:dyDescent="0.25">
      <c r="A1457">
        <v>1456</v>
      </c>
      <c r="D1457">
        <v>187.83705</v>
      </c>
      <c r="E1457">
        <v>10.269361999999999</v>
      </c>
      <c r="F1457">
        <v>205.38771700000001</v>
      </c>
      <c r="G1457">
        <v>5.9740260000000003</v>
      </c>
    </row>
    <row r="1458" spans="1:15" x14ac:dyDescent="0.25">
      <c r="A1458">
        <v>1457</v>
      </c>
      <c r="D1458">
        <v>187.83705</v>
      </c>
      <c r="E1458">
        <v>10.269361999999999</v>
      </c>
      <c r="F1458">
        <v>205.38771700000001</v>
      </c>
      <c r="G1458">
        <v>5.9740260000000003</v>
      </c>
    </row>
    <row r="1459" spans="1:15" x14ac:dyDescent="0.25">
      <c r="A1459">
        <v>1458</v>
      </c>
      <c r="D1459">
        <v>187.83705</v>
      </c>
      <c r="E1459">
        <v>10.269361999999999</v>
      </c>
      <c r="F1459">
        <v>205.38771700000001</v>
      </c>
      <c r="G1459">
        <v>5.9740260000000003</v>
      </c>
    </row>
    <row r="1460" spans="1:15" x14ac:dyDescent="0.25">
      <c r="A1460">
        <v>1459</v>
      </c>
      <c r="D1460">
        <v>187.83705</v>
      </c>
      <c r="E1460">
        <v>10.269361999999999</v>
      </c>
      <c r="F1460">
        <v>205.35914500000001</v>
      </c>
      <c r="G1460">
        <v>5.9831580000000004</v>
      </c>
    </row>
    <row r="1461" spans="1:15" x14ac:dyDescent="0.25">
      <c r="A1461">
        <v>1460</v>
      </c>
      <c r="B1461">
        <v>181.28943100000001</v>
      </c>
      <c r="C1461">
        <v>6.5760350000000001</v>
      </c>
      <c r="D1461">
        <v>187.83705</v>
      </c>
      <c r="E1461">
        <v>10.269361999999999</v>
      </c>
      <c r="N1461">
        <v>197.434561</v>
      </c>
      <c r="O1461">
        <v>9.1017709999999994</v>
      </c>
    </row>
    <row r="1462" spans="1:15" x14ac:dyDescent="0.25">
      <c r="A1462">
        <v>1461</v>
      </c>
      <c r="B1462">
        <v>181.16285999999999</v>
      </c>
      <c r="C1462">
        <v>6.5664949999999997</v>
      </c>
      <c r="D1462">
        <v>187.83705</v>
      </c>
      <c r="E1462">
        <v>10.269361999999999</v>
      </c>
      <c r="N1462">
        <v>197.434561</v>
      </c>
      <c r="O1462">
        <v>9.1017709999999994</v>
      </c>
    </row>
    <row r="1463" spans="1:15" x14ac:dyDescent="0.25">
      <c r="A1463">
        <v>1462</v>
      </c>
      <c r="B1463">
        <v>181.16285999999999</v>
      </c>
      <c r="C1463">
        <v>6.5664949999999997</v>
      </c>
      <c r="D1463">
        <v>187.83705</v>
      </c>
      <c r="E1463">
        <v>10.269361999999999</v>
      </c>
      <c r="N1463">
        <v>197.42807999999999</v>
      </c>
      <c r="O1463">
        <v>9.1338100000000004</v>
      </c>
    </row>
    <row r="1464" spans="1:15" x14ac:dyDescent="0.25">
      <c r="A1464">
        <v>1463</v>
      </c>
      <c r="B1464">
        <v>181.16285999999999</v>
      </c>
      <c r="C1464">
        <v>6.5664949999999997</v>
      </c>
      <c r="D1464">
        <v>187.83705</v>
      </c>
      <c r="E1464">
        <v>10.269361999999999</v>
      </c>
      <c r="N1464">
        <v>197.42807999999999</v>
      </c>
      <c r="O1464">
        <v>9.1338100000000004</v>
      </c>
    </row>
    <row r="1465" spans="1:15" x14ac:dyDescent="0.25">
      <c r="A1465">
        <v>1464</v>
      </c>
      <c r="B1465">
        <v>181.16285999999999</v>
      </c>
      <c r="C1465">
        <v>6.5664949999999997</v>
      </c>
      <c r="D1465">
        <v>187.83705</v>
      </c>
      <c r="E1465">
        <v>10.269361999999999</v>
      </c>
      <c r="N1465">
        <v>197.42807999999999</v>
      </c>
      <c r="O1465">
        <v>9.1338100000000004</v>
      </c>
    </row>
    <row r="1466" spans="1:15" x14ac:dyDescent="0.25">
      <c r="A1466">
        <v>1465</v>
      </c>
      <c r="B1466">
        <v>181.16285999999999</v>
      </c>
      <c r="C1466">
        <v>6.5664949999999997</v>
      </c>
      <c r="D1466">
        <v>187.83705</v>
      </c>
      <c r="E1466">
        <v>10.269361999999999</v>
      </c>
      <c r="N1466">
        <v>197.42807999999999</v>
      </c>
      <c r="O1466">
        <v>9.1338100000000004</v>
      </c>
    </row>
    <row r="1467" spans="1:15" x14ac:dyDescent="0.25">
      <c r="A1467">
        <v>1466</v>
      </c>
      <c r="B1467">
        <v>181.16285999999999</v>
      </c>
      <c r="C1467">
        <v>6.5664949999999997</v>
      </c>
      <c r="D1467">
        <v>187.83705</v>
      </c>
      <c r="E1467">
        <v>10.269361999999999</v>
      </c>
      <c r="N1467">
        <v>197.42807999999999</v>
      </c>
      <c r="O1467">
        <v>9.1338100000000004</v>
      </c>
    </row>
    <row r="1468" spans="1:15" x14ac:dyDescent="0.25">
      <c r="A1468">
        <v>1467</v>
      </c>
      <c r="B1468">
        <v>181.16285999999999</v>
      </c>
      <c r="C1468">
        <v>6.5664949999999997</v>
      </c>
      <c r="D1468">
        <v>187.83705</v>
      </c>
      <c r="E1468">
        <v>10.269361999999999</v>
      </c>
      <c r="N1468">
        <v>197.42807999999999</v>
      </c>
      <c r="O1468">
        <v>9.1338100000000004</v>
      </c>
    </row>
    <row r="1469" spans="1:15" x14ac:dyDescent="0.25">
      <c r="A1469">
        <v>1468</v>
      </c>
      <c r="B1469">
        <v>181.16285999999999</v>
      </c>
      <c r="C1469">
        <v>6.5664949999999997</v>
      </c>
      <c r="D1469">
        <v>187.83705</v>
      </c>
      <c r="E1469">
        <v>10.269361999999999</v>
      </c>
      <c r="N1469">
        <v>197.42807999999999</v>
      </c>
      <c r="O1469">
        <v>9.1338100000000004</v>
      </c>
    </row>
    <row r="1470" spans="1:15" x14ac:dyDescent="0.25">
      <c r="A1470">
        <v>1469</v>
      </c>
      <c r="B1470">
        <v>181.16285999999999</v>
      </c>
      <c r="C1470">
        <v>6.5664949999999997</v>
      </c>
      <c r="D1470">
        <v>187.95357799999999</v>
      </c>
      <c r="E1470">
        <v>10.24518</v>
      </c>
      <c r="N1470">
        <v>197.42807999999999</v>
      </c>
      <c r="O1470">
        <v>9.1338100000000004</v>
      </c>
    </row>
    <row r="1471" spans="1:15" x14ac:dyDescent="0.25">
      <c r="A1471">
        <v>1470</v>
      </c>
      <c r="B1471">
        <v>181.16285999999999</v>
      </c>
      <c r="C1471">
        <v>6.5664949999999997</v>
      </c>
      <c r="N1471">
        <v>197.42807999999999</v>
      </c>
      <c r="O1471">
        <v>9.1338100000000004</v>
      </c>
    </row>
    <row r="1472" spans="1:15" x14ac:dyDescent="0.25">
      <c r="A1472">
        <v>1471</v>
      </c>
      <c r="B1472">
        <v>181.16285999999999</v>
      </c>
      <c r="C1472">
        <v>6.5664949999999997</v>
      </c>
      <c r="N1472">
        <v>197.42807999999999</v>
      </c>
      <c r="O1472">
        <v>9.1338100000000004</v>
      </c>
    </row>
    <row r="1473" spans="1:15" x14ac:dyDescent="0.25">
      <c r="A1473">
        <v>1472</v>
      </c>
      <c r="B1473">
        <v>181.16285999999999</v>
      </c>
      <c r="C1473">
        <v>6.5664949999999997</v>
      </c>
      <c r="N1473">
        <v>197.42807999999999</v>
      </c>
      <c r="O1473">
        <v>9.1338100000000004</v>
      </c>
    </row>
    <row r="1474" spans="1:15" x14ac:dyDescent="0.25">
      <c r="A1474">
        <v>1473</v>
      </c>
      <c r="B1474">
        <v>181.16285999999999</v>
      </c>
      <c r="C1474">
        <v>6.5664949999999997</v>
      </c>
      <c r="N1474">
        <v>197.42807999999999</v>
      </c>
      <c r="O1474">
        <v>9.1338100000000004</v>
      </c>
    </row>
    <row r="1475" spans="1:15" x14ac:dyDescent="0.25">
      <c r="A1475">
        <v>1474</v>
      </c>
      <c r="B1475">
        <v>181.16285999999999</v>
      </c>
      <c r="C1475">
        <v>6.5664949999999997</v>
      </c>
      <c r="N1475">
        <v>197.42807999999999</v>
      </c>
      <c r="O1475">
        <v>9.1338100000000004</v>
      </c>
    </row>
    <row r="1476" spans="1:15" x14ac:dyDescent="0.25">
      <c r="A1476">
        <v>1475</v>
      </c>
      <c r="B1476">
        <v>181.16285999999999</v>
      </c>
      <c r="C1476">
        <v>6.5664949999999997</v>
      </c>
      <c r="L1476">
        <v>193.34911199999999</v>
      </c>
      <c r="M1476">
        <v>5.4943059999999999</v>
      </c>
      <c r="N1476">
        <v>197.42807999999999</v>
      </c>
      <c r="O1476">
        <v>9.1338100000000004</v>
      </c>
    </row>
    <row r="1477" spans="1:15" x14ac:dyDescent="0.25">
      <c r="A1477">
        <v>1476</v>
      </c>
      <c r="B1477">
        <v>181.16285999999999</v>
      </c>
      <c r="C1477">
        <v>6.5664949999999997</v>
      </c>
      <c r="L1477">
        <v>193.324725</v>
      </c>
      <c r="M1477">
        <v>5.4802759999999999</v>
      </c>
      <c r="N1477">
        <v>197.434561</v>
      </c>
      <c r="O1477">
        <v>9.1017709999999994</v>
      </c>
    </row>
    <row r="1478" spans="1:15" x14ac:dyDescent="0.25">
      <c r="A1478">
        <v>1477</v>
      </c>
      <c r="B1478">
        <v>181.16285999999999</v>
      </c>
      <c r="C1478">
        <v>6.5664949999999997</v>
      </c>
      <c r="L1478">
        <v>193.324725</v>
      </c>
      <c r="M1478">
        <v>5.4802759999999999</v>
      </c>
    </row>
    <row r="1479" spans="1:15" x14ac:dyDescent="0.25">
      <c r="A1479">
        <v>1478</v>
      </c>
      <c r="B1479">
        <v>181.16285999999999</v>
      </c>
      <c r="C1479">
        <v>6.5664949999999997</v>
      </c>
      <c r="L1479">
        <v>193.324725</v>
      </c>
      <c r="M1479">
        <v>5.4802759999999999</v>
      </c>
    </row>
    <row r="1480" spans="1:15" x14ac:dyDescent="0.25">
      <c r="A1480">
        <v>1479</v>
      </c>
      <c r="B1480">
        <v>181.16285999999999</v>
      </c>
      <c r="C1480">
        <v>6.5664949999999997</v>
      </c>
      <c r="D1480">
        <v>177.022614</v>
      </c>
      <c r="E1480">
        <v>9.7178109999999993</v>
      </c>
      <c r="L1480">
        <v>193.324725</v>
      </c>
      <c r="M1480">
        <v>5.4802759999999999</v>
      </c>
    </row>
    <row r="1481" spans="1:15" x14ac:dyDescent="0.25">
      <c r="A1481">
        <v>1480</v>
      </c>
      <c r="B1481">
        <v>181.16285999999999</v>
      </c>
      <c r="C1481">
        <v>6.5664949999999997</v>
      </c>
      <c r="D1481">
        <v>177.01001200000002</v>
      </c>
      <c r="E1481">
        <v>9.6768940000000008</v>
      </c>
      <c r="L1481">
        <v>193.324725</v>
      </c>
      <c r="M1481">
        <v>5.4802759999999999</v>
      </c>
    </row>
    <row r="1482" spans="1:15" x14ac:dyDescent="0.25">
      <c r="A1482">
        <v>1481</v>
      </c>
      <c r="B1482">
        <v>181.16285999999999</v>
      </c>
      <c r="C1482">
        <v>6.5664949999999997</v>
      </c>
      <c r="D1482">
        <v>177.01001200000002</v>
      </c>
      <c r="E1482">
        <v>9.6768940000000008</v>
      </c>
      <c r="L1482">
        <v>193.324725</v>
      </c>
      <c r="M1482">
        <v>5.4802759999999999</v>
      </c>
    </row>
    <row r="1483" spans="1:15" x14ac:dyDescent="0.25">
      <c r="A1483">
        <v>1482</v>
      </c>
      <c r="B1483">
        <v>181.16285999999999</v>
      </c>
      <c r="C1483">
        <v>6.5664949999999997</v>
      </c>
      <c r="D1483">
        <v>177.01001200000002</v>
      </c>
      <c r="E1483">
        <v>9.6768940000000008</v>
      </c>
      <c r="L1483">
        <v>193.324725</v>
      </c>
      <c r="M1483">
        <v>5.4802759999999999</v>
      </c>
    </row>
    <row r="1484" spans="1:15" x14ac:dyDescent="0.25">
      <c r="A1484">
        <v>1483</v>
      </c>
      <c r="B1484">
        <v>181.16285999999999</v>
      </c>
      <c r="C1484">
        <v>6.5664949999999997</v>
      </c>
      <c r="D1484">
        <v>177.01001200000002</v>
      </c>
      <c r="E1484">
        <v>9.6768940000000008</v>
      </c>
      <c r="L1484">
        <v>193.324725</v>
      </c>
      <c r="M1484">
        <v>5.4802759999999999</v>
      </c>
    </row>
    <row r="1485" spans="1:15" x14ac:dyDescent="0.25">
      <c r="A1485">
        <v>1484</v>
      </c>
      <c r="B1485">
        <v>181.16285999999999</v>
      </c>
      <c r="C1485">
        <v>6.5664949999999997</v>
      </c>
      <c r="D1485">
        <v>177.01001200000002</v>
      </c>
      <c r="E1485">
        <v>9.6768940000000008</v>
      </c>
      <c r="L1485">
        <v>193.324725</v>
      </c>
      <c r="M1485">
        <v>5.4802759999999999</v>
      </c>
    </row>
    <row r="1486" spans="1:15" x14ac:dyDescent="0.25">
      <c r="A1486">
        <v>1485</v>
      </c>
      <c r="B1486">
        <v>181.16285999999999</v>
      </c>
      <c r="C1486">
        <v>6.5664949999999997</v>
      </c>
      <c r="D1486">
        <v>177.01001200000002</v>
      </c>
      <c r="E1486">
        <v>9.6768940000000008</v>
      </c>
      <c r="L1486">
        <v>193.324725</v>
      </c>
      <c r="M1486">
        <v>5.4802759999999999</v>
      </c>
    </row>
    <row r="1487" spans="1:15" x14ac:dyDescent="0.25">
      <c r="A1487">
        <v>1486</v>
      </c>
      <c r="B1487">
        <v>181.16285999999999</v>
      </c>
      <c r="C1487">
        <v>6.5664949999999997</v>
      </c>
      <c r="D1487">
        <v>177.01001200000002</v>
      </c>
      <c r="E1487">
        <v>9.6768940000000008</v>
      </c>
      <c r="L1487">
        <v>193.324725</v>
      </c>
      <c r="M1487">
        <v>5.4802759999999999</v>
      </c>
    </row>
    <row r="1488" spans="1:15" x14ac:dyDescent="0.25">
      <c r="A1488">
        <v>1487</v>
      </c>
      <c r="B1488">
        <v>181.16285999999999</v>
      </c>
      <c r="C1488">
        <v>6.5664949999999997</v>
      </c>
      <c r="D1488">
        <v>177.01001200000002</v>
      </c>
      <c r="E1488">
        <v>9.6768940000000008</v>
      </c>
      <c r="L1488">
        <v>193.324725</v>
      </c>
      <c r="M1488">
        <v>5.4802759999999999</v>
      </c>
    </row>
    <row r="1489" spans="1:15" x14ac:dyDescent="0.25">
      <c r="A1489">
        <v>1488</v>
      </c>
      <c r="B1489">
        <v>181.16285999999999</v>
      </c>
      <c r="C1489">
        <v>6.5664949999999997</v>
      </c>
      <c r="D1489">
        <v>177.01001200000002</v>
      </c>
      <c r="E1489">
        <v>9.6768940000000008</v>
      </c>
      <c r="L1489">
        <v>193.324725</v>
      </c>
      <c r="M1489">
        <v>5.4802759999999999</v>
      </c>
    </row>
    <row r="1490" spans="1:15" x14ac:dyDescent="0.25">
      <c r="A1490">
        <v>1489</v>
      </c>
      <c r="B1490">
        <v>181.16285999999999</v>
      </c>
      <c r="C1490">
        <v>6.5664949999999997</v>
      </c>
      <c r="D1490">
        <v>177.01001200000002</v>
      </c>
      <c r="E1490">
        <v>9.6768940000000008</v>
      </c>
      <c r="L1490">
        <v>193.324725</v>
      </c>
      <c r="M1490">
        <v>5.4802759999999999</v>
      </c>
    </row>
    <row r="1491" spans="1:15" x14ac:dyDescent="0.25">
      <c r="A1491">
        <v>1490</v>
      </c>
      <c r="B1491">
        <v>181.16285999999999</v>
      </c>
      <c r="C1491">
        <v>6.5664949999999997</v>
      </c>
      <c r="D1491">
        <v>177.01001200000002</v>
      </c>
      <c r="E1491">
        <v>9.6768940000000008</v>
      </c>
      <c r="L1491">
        <v>193.324725</v>
      </c>
      <c r="M1491">
        <v>5.4802759999999999</v>
      </c>
    </row>
    <row r="1492" spans="1:15" x14ac:dyDescent="0.25">
      <c r="A1492">
        <v>1491</v>
      </c>
      <c r="B1492">
        <v>181.16285999999999</v>
      </c>
      <c r="C1492">
        <v>6.5664949999999997</v>
      </c>
      <c r="D1492">
        <v>177.01001200000002</v>
      </c>
      <c r="E1492">
        <v>9.6768940000000008</v>
      </c>
      <c r="L1492">
        <v>193.324725</v>
      </c>
      <c r="M1492">
        <v>5.4802759999999999</v>
      </c>
    </row>
    <row r="1493" spans="1:15" x14ac:dyDescent="0.25">
      <c r="A1493">
        <v>1492</v>
      </c>
      <c r="B1493">
        <v>181.16285999999999</v>
      </c>
      <c r="C1493">
        <v>6.5664949999999997</v>
      </c>
      <c r="D1493">
        <v>177.01001200000002</v>
      </c>
      <c r="E1493">
        <v>9.6768940000000008</v>
      </c>
      <c r="L1493">
        <v>193.324725</v>
      </c>
      <c r="M1493">
        <v>5.4802759999999999</v>
      </c>
    </row>
    <row r="1494" spans="1:15" x14ac:dyDescent="0.25">
      <c r="A1494">
        <v>1493</v>
      </c>
      <c r="B1494">
        <v>181.16285999999999</v>
      </c>
      <c r="C1494">
        <v>6.5664949999999997</v>
      </c>
      <c r="D1494">
        <v>177.01001200000002</v>
      </c>
      <c r="E1494">
        <v>9.6768940000000008</v>
      </c>
      <c r="L1494">
        <v>193.324725</v>
      </c>
      <c r="M1494">
        <v>5.4802759999999999</v>
      </c>
    </row>
    <row r="1495" spans="1:15" x14ac:dyDescent="0.25">
      <c r="A1495">
        <v>1494</v>
      </c>
      <c r="B1495">
        <v>181.16285999999999</v>
      </c>
      <c r="C1495">
        <v>6.5664949999999997</v>
      </c>
      <c r="D1495">
        <v>177.01001200000002</v>
      </c>
      <c r="E1495">
        <v>9.6768940000000008</v>
      </c>
      <c r="L1495">
        <v>193.324725</v>
      </c>
      <c r="M1495">
        <v>5.4802759999999999</v>
      </c>
    </row>
    <row r="1496" spans="1:15" x14ac:dyDescent="0.25">
      <c r="A1496">
        <v>1495</v>
      </c>
      <c r="B1496">
        <v>181.16285999999999</v>
      </c>
      <c r="C1496">
        <v>6.5664949999999997</v>
      </c>
      <c r="D1496">
        <v>177.01001200000002</v>
      </c>
      <c r="E1496">
        <v>9.6768940000000008</v>
      </c>
      <c r="L1496">
        <v>193.324725</v>
      </c>
      <c r="M1496">
        <v>5.4802759999999999</v>
      </c>
    </row>
    <row r="1497" spans="1:15" x14ac:dyDescent="0.25">
      <c r="A1497">
        <v>1496</v>
      </c>
      <c r="B1497">
        <v>181.16285999999999</v>
      </c>
      <c r="C1497">
        <v>6.5664949999999997</v>
      </c>
      <c r="D1497">
        <v>177.01001200000002</v>
      </c>
      <c r="E1497">
        <v>9.6768940000000008</v>
      </c>
      <c r="L1497">
        <v>193.324725</v>
      </c>
      <c r="M1497">
        <v>5.4802759999999999</v>
      </c>
    </row>
    <row r="1498" spans="1:15" x14ac:dyDescent="0.25">
      <c r="A1498">
        <v>1497</v>
      </c>
      <c r="B1498">
        <v>181.16285999999999</v>
      </c>
      <c r="C1498">
        <v>6.5664949999999997</v>
      </c>
      <c r="D1498">
        <v>177.01001200000002</v>
      </c>
      <c r="E1498">
        <v>9.6768940000000008</v>
      </c>
      <c r="L1498">
        <v>193.324725</v>
      </c>
      <c r="M1498">
        <v>5.4802759999999999</v>
      </c>
    </row>
    <row r="1499" spans="1:15" x14ac:dyDescent="0.25">
      <c r="A1499">
        <v>1498</v>
      </c>
      <c r="B1499">
        <v>181.28943100000001</v>
      </c>
      <c r="C1499">
        <v>6.5760350000000001</v>
      </c>
      <c r="D1499">
        <v>177.01001200000002</v>
      </c>
      <c r="E1499">
        <v>9.6768940000000008</v>
      </c>
      <c r="L1499">
        <v>193.324725</v>
      </c>
      <c r="M1499">
        <v>5.4802759999999999</v>
      </c>
    </row>
    <row r="1500" spans="1:15" x14ac:dyDescent="0.25">
      <c r="A1500">
        <v>1499</v>
      </c>
      <c r="D1500">
        <v>177.01001200000002</v>
      </c>
      <c r="E1500">
        <v>9.6768940000000008</v>
      </c>
      <c r="L1500">
        <v>193.324725</v>
      </c>
      <c r="M1500">
        <v>5.4802759999999999</v>
      </c>
    </row>
    <row r="1501" spans="1:15" x14ac:dyDescent="0.25">
      <c r="A1501">
        <v>1500</v>
      </c>
      <c r="D1501">
        <v>177.01001200000002</v>
      </c>
      <c r="E1501">
        <v>9.6768940000000008</v>
      </c>
      <c r="L1501">
        <v>193.324725</v>
      </c>
      <c r="M1501">
        <v>5.4802759999999999</v>
      </c>
      <c r="N1501">
        <v>187.68134599999999</v>
      </c>
      <c r="O1501">
        <v>9.3770109999999995</v>
      </c>
    </row>
    <row r="1502" spans="1:15" x14ac:dyDescent="0.25">
      <c r="A1502">
        <v>1501</v>
      </c>
      <c r="D1502">
        <v>177.01001200000002</v>
      </c>
      <c r="E1502">
        <v>9.6768940000000008</v>
      </c>
      <c r="L1502">
        <v>193.324725</v>
      </c>
      <c r="M1502">
        <v>5.4802759999999999</v>
      </c>
      <c r="N1502">
        <v>187.68874199999999</v>
      </c>
      <c r="O1502">
        <v>9.3806849999999997</v>
      </c>
    </row>
    <row r="1503" spans="1:15" x14ac:dyDescent="0.25">
      <c r="A1503">
        <v>1502</v>
      </c>
      <c r="D1503">
        <v>177.01001200000002</v>
      </c>
      <c r="E1503">
        <v>9.6768940000000008</v>
      </c>
      <c r="L1503">
        <v>193.324725</v>
      </c>
      <c r="M1503">
        <v>5.4802759999999999</v>
      </c>
      <c r="N1503">
        <v>187.68874199999999</v>
      </c>
      <c r="O1503">
        <v>9.3806849999999997</v>
      </c>
    </row>
    <row r="1504" spans="1:15" x14ac:dyDescent="0.25">
      <c r="A1504">
        <v>1503</v>
      </c>
      <c r="D1504">
        <v>177.01001200000002</v>
      </c>
      <c r="E1504">
        <v>9.6768940000000008</v>
      </c>
      <c r="L1504">
        <v>193.324725</v>
      </c>
      <c r="M1504">
        <v>5.4802759999999999</v>
      </c>
      <c r="N1504">
        <v>187.68874199999999</v>
      </c>
      <c r="O1504">
        <v>9.3806849999999997</v>
      </c>
    </row>
    <row r="1505" spans="1:15" x14ac:dyDescent="0.25">
      <c r="A1505">
        <v>1504</v>
      </c>
      <c r="D1505">
        <v>177.01001200000002</v>
      </c>
      <c r="E1505">
        <v>9.6768940000000008</v>
      </c>
      <c r="L1505">
        <v>193.324725</v>
      </c>
      <c r="M1505">
        <v>5.4802759999999999</v>
      </c>
      <c r="N1505">
        <v>187.68874199999999</v>
      </c>
      <c r="O1505">
        <v>9.3806849999999997</v>
      </c>
    </row>
    <row r="1506" spans="1:15" x14ac:dyDescent="0.25">
      <c r="A1506">
        <v>1505</v>
      </c>
      <c r="D1506">
        <v>177.01001200000002</v>
      </c>
      <c r="E1506">
        <v>9.6768940000000008</v>
      </c>
      <c r="L1506">
        <v>193.324725</v>
      </c>
      <c r="M1506">
        <v>5.4802759999999999</v>
      </c>
      <c r="N1506">
        <v>187.68874199999999</v>
      </c>
      <c r="O1506">
        <v>9.3806849999999997</v>
      </c>
    </row>
    <row r="1507" spans="1:15" x14ac:dyDescent="0.25">
      <c r="A1507">
        <v>1506</v>
      </c>
      <c r="D1507">
        <v>177.01001200000002</v>
      </c>
      <c r="E1507">
        <v>9.6768940000000008</v>
      </c>
      <c r="L1507">
        <v>193.34911199999999</v>
      </c>
      <c r="M1507">
        <v>5.4943059999999999</v>
      </c>
      <c r="N1507">
        <v>187.68874199999999</v>
      </c>
      <c r="O1507">
        <v>9.3806849999999997</v>
      </c>
    </row>
    <row r="1508" spans="1:15" x14ac:dyDescent="0.25">
      <c r="A1508">
        <v>1507</v>
      </c>
      <c r="D1508">
        <v>177.01001200000002</v>
      </c>
      <c r="E1508">
        <v>9.6768940000000008</v>
      </c>
      <c r="N1508">
        <v>187.68874199999999</v>
      </c>
      <c r="O1508">
        <v>9.3806849999999997</v>
      </c>
    </row>
    <row r="1509" spans="1:15" x14ac:dyDescent="0.25">
      <c r="A1509">
        <v>1508</v>
      </c>
      <c r="D1509">
        <v>177.01001200000002</v>
      </c>
      <c r="E1509">
        <v>9.6768940000000008</v>
      </c>
      <c r="N1509">
        <v>187.68874199999999</v>
      </c>
      <c r="O1509">
        <v>9.3806849999999997</v>
      </c>
    </row>
    <row r="1510" spans="1:15" x14ac:dyDescent="0.25">
      <c r="A1510">
        <v>1509</v>
      </c>
      <c r="D1510">
        <v>177.01001200000002</v>
      </c>
      <c r="E1510">
        <v>9.6768940000000008</v>
      </c>
      <c r="N1510">
        <v>187.68874199999999</v>
      </c>
      <c r="O1510">
        <v>9.3806849999999997</v>
      </c>
    </row>
    <row r="1511" spans="1:15" x14ac:dyDescent="0.25">
      <c r="A1511">
        <v>1510</v>
      </c>
      <c r="D1511">
        <v>177.01001200000002</v>
      </c>
      <c r="E1511">
        <v>9.6768940000000008</v>
      </c>
      <c r="N1511">
        <v>187.68874199999999</v>
      </c>
      <c r="O1511">
        <v>9.3806849999999997</v>
      </c>
    </row>
    <row r="1512" spans="1:15" x14ac:dyDescent="0.25">
      <c r="A1512">
        <v>1511</v>
      </c>
      <c r="B1512">
        <v>169.911147</v>
      </c>
      <c r="C1512">
        <v>7.4836919999999996</v>
      </c>
      <c r="D1512">
        <v>177.01001200000002</v>
      </c>
      <c r="E1512">
        <v>9.6768940000000008</v>
      </c>
      <c r="N1512">
        <v>187.68874199999999</v>
      </c>
      <c r="O1512">
        <v>9.3806849999999997</v>
      </c>
    </row>
    <row r="1513" spans="1:15" x14ac:dyDescent="0.25">
      <c r="A1513">
        <v>1512</v>
      </c>
      <c r="B1513">
        <v>169.79202100000001</v>
      </c>
      <c r="C1513">
        <v>7.4551730000000003</v>
      </c>
      <c r="D1513">
        <v>177.01001200000002</v>
      </c>
      <c r="E1513">
        <v>9.6768940000000008</v>
      </c>
      <c r="N1513">
        <v>187.68874199999999</v>
      </c>
      <c r="O1513">
        <v>9.3806849999999997</v>
      </c>
    </row>
    <row r="1514" spans="1:15" x14ac:dyDescent="0.25">
      <c r="A1514">
        <v>1513</v>
      </c>
      <c r="B1514">
        <v>169.79202100000001</v>
      </c>
      <c r="C1514">
        <v>7.4551730000000003</v>
      </c>
      <c r="D1514">
        <v>177.01001200000002</v>
      </c>
      <c r="E1514">
        <v>9.6768940000000008</v>
      </c>
      <c r="N1514">
        <v>187.68874199999999</v>
      </c>
      <c r="O1514">
        <v>9.3806849999999997</v>
      </c>
    </row>
    <row r="1515" spans="1:15" x14ac:dyDescent="0.25">
      <c r="A1515">
        <v>1514</v>
      </c>
      <c r="B1515">
        <v>169.79202100000001</v>
      </c>
      <c r="C1515">
        <v>7.4551730000000003</v>
      </c>
      <c r="D1515">
        <v>177.01001200000002</v>
      </c>
      <c r="E1515">
        <v>9.6768940000000008</v>
      </c>
      <c r="N1515">
        <v>187.68874199999999</v>
      </c>
      <c r="O1515">
        <v>9.3806849999999997</v>
      </c>
    </row>
    <row r="1516" spans="1:15" x14ac:dyDescent="0.25">
      <c r="A1516">
        <v>1515</v>
      </c>
      <c r="B1516">
        <v>169.79202100000001</v>
      </c>
      <c r="C1516">
        <v>7.4551730000000003</v>
      </c>
      <c r="D1516">
        <v>177.01001200000002</v>
      </c>
      <c r="E1516">
        <v>9.6768940000000008</v>
      </c>
      <c r="N1516">
        <v>187.68874199999999</v>
      </c>
      <c r="O1516">
        <v>9.3806849999999997</v>
      </c>
    </row>
    <row r="1517" spans="1:15" x14ac:dyDescent="0.25">
      <c r="A1517">
        <v>1516</v>
      </c>
      <c r="B1517">
        <v>169.79202100000001</v>
      </c>
      <c r="C1517">
        <v>7.4551730000000003</v>
      </c>
      <c r="D1517">
        <v>177.01001200000002</v>
      </c>
      <c r="E1517">
        <v>9.6768940000000008</v>
      </c>
      <c r="N1517">
        <v>187.68874199999999</v>
      </c>
      <c r="O1517">
        <v>9.3806849999999997</v>
      </c>
    </row>
    <row r="1518" spans="1:15" x14ac:dyDescent="0.25">
      <c r="A1518">
        <v>1517</v>
      </c>
      <c r="B1518">
        <v>169.79202100000001</v>
      </c>
      <c r="C1518">
        <v>7.4551730000000003</v>
      </c>
      <c r="D1518">
        <v>177.01001200000002</v>
      </c>
      <c r="E1518">
        <v>9.6768940000000008</v>
      </c>
      <c r="N1518">
        <v>187.68874199999999</v>
      </c>
      <c r="O1518">
        <v>9.3806849999999997</v>
      </c>
    </row>
    <row r="1519" spans="1:15" x14ac:dyDescent="0.25">
      <c r="A1519">
        <v>1518</v>
      </c>
      <c r="B1519">
        <v>169.79202100000001</v>
      </c>
      <c r="C1519">
        <v>7.4551730000000003</v>
      </c>
      <c r="D1519">
        <v>177.01001200000002</v>
      </c>
      <c r="E1519">
        <v>9.6768940000000008</v>
      </c>
      <c r="N1519">
        <v>187.68874199999999</v>
      </c>
      <c r="O1519">
        <v>9.3806849999999997</v>
      </c>
    </row>
    <row r="1520" spans="1:15" x14ac:dyDescent="0.25">
      <c r="A1520">
        <v>1519</v>
      </c>
      <c r="B1520">
        <v>169.79202100000001</v>
      </c>
      <c r="C1520">
        <v>7.4551730000000003</v>
      </c>
      <c r="D1520">
        <v>177.022614</v>
      </c>
      <c r="E1520">
        <v>9.7178109999999993</v>
      </c>
      <c r="N1520">
        <v>187.68874199999999</v>
      </c>
      <c r="O1520">
        <v>9.3806849999999997</v>
      </c>
    </row>
    <row r="1521" spans="1:15" x14ac:dyDescent="0.25">
      <c r="A1521">
        <v>1520</v>
      </c>
      <c r="B1521">
        <v>169.79202100000001</v>
      </c>
      <c r="C1521">
        <v>7.4551730000000003</v>
      </c>
      <c r="F1521">
        <v>181.71038300000001</v>
      </c>
      <c r="G1521">
        <v>5.5162940000000003</v>
      </c>
      <c r="N1521">
        <v>187.68874199999999</v>
      </c>
      <c r="O1521">
        <v>9.3806849999999997</v>
      </c>
    </row>
    <row r="1522" spans="1:15" x14ac:dyDescent="0.25">
      <c r="A1522">
        <v>1521</v>
      </c>
      <c r="B1522">
        <v>169.79202100000001</v>
      </c>
      <c r="C1522">
        <v>7.4551730000000003</v>
      </c>
      <c r="F1522">
        <v>181.657218</v>
      </c>
      <c r="G1522">
        <v>5.4802759999999999</v>
      </c>
      <c r="N1522">
        <v>187.68874199999999</v>
      </c>
      <c r="O1522">
        <v>9.3806849999999997</v>
      </c>
    </row>
    <row r="1523" spans="1:15" x14ac:dyDescent="0.25">
      <c r="A1523">
        <v>1522</v>
      </c>
      <c r="B1523">
        <v>169.79202100000001</v>
      </c>
      <c r="C1523">
        <v>7.4551730000000003</v>
      </c>
      <c r="F1523">
        <v>181.657218</v>
      </c>
      <c r="G1523">
        <v>5.4802759999999999</v>
      </c>
      <c r="N1523">
        <v>187.68874199999999</v>
      </c>
      <c r="O1523">
        <v>9.3806849999999997</v>
      </c>
    </row>
    <row r="1524" spans="1:15" x14ac:dyDescent="0.25">
      <c r="A1524">
        <v>1523</v>
      </c>
      <c r="B1524">
        <v>169.79202100000001</v>
      </c>
      <c r="C1524">
        <v>7.4551730000000003</v>
      </c>
      <c r="F1524">
        <v>181.657218</v>
      </c>
      <c r="G1524">
        <v>5.4802759999999999</v>
      </c>
      <c r="N1524">
        <v>187.68874199999999</v>
      </c>
      <c r="O1524">
        <v>9.3806849999999997</v>
      </c>
    </row>
    <row r="1525" spans="1:15" x14ac:dyDescent="0.25">
      <c r="A1525">
        <v>1524</v>
      </c>
      <c r="B1525">
        <v>169.79202100000001</v>
      </c>
      <c r="C1525">
        <v>7.4551730000000003</v>
      </c>
      <c r="F1525">
        <v>181.657218</v>
      </c>
      <c r="G1525">
        <v>5.4802759999999999</v>
      </c>
      <c r="N1525">
        <v>187.68874199999999</v>
      </c>
      <c r="O1525">
        <v>9.3806849999999997</v>
      </c>
    </row>
    <row r="1526" spans="1:15" x14ac:dyDescent="0.25">
      <c r="A1526">
        <v>1525</v>
      </c>
      <c r="B1526">
        <v>169.79202100000001</v>
      </c>
      <c r="C1526">
        <v>7.4551730000000003</v>
      </c>
      <c r="F1526">
        <v>181.657218</v>
      </c>
      <c r="G1526">
        <v>5.4802759999999999</v>
      </c>
      <c r="N1526">
        <v>187.68874199999999</v>
      </c>
      <c r="O1526">
        <v>9.3806849999999997</v>
      </c>
    </row>
    <row r="1527" spans="1:15" x14ac:dyDescent="0.25">
      <c r="A1527">
        <v>1526</v>
      </c>
      <c r="B1527">
        <v>169.79202100000001</v>
      </c>
      <c r="C1527">
        <v>7.4551730000000003</v>
      </c>
      <c r="F1527">
        <v>181.657218</v>
      </c>
      <c r="G1527">
        <v>5.4802759999999999</v>
      </c>
      <c r="N1527">
        <v>187.68134599999999</v>
      </c>
      <c r="O1527">
        <v>9.3770109999999995</v>
      </c>
    </row>
    <row r="1528" spans="1:15" x14ac:dyDescent="0.25">
      <c r="A1528">
        <v>1527</v>
      </c>
      <c r="B1528">
        <v>169.79202100000001</v>
      </c>
      <c r="C1528">
        <v>7.4551730000000003</v>
      </c>
      <c r="F1528">
        <v>181.657218</v>
      </c>
      <c r="G1528">
        <v>5.4802759999999999</v>
      </c>
    </row>
    <row r="1529" spans="1:15" x14ac:dyDescent="0.25">
      <c r="A1529">
        <v>1528</v>
      </c>
      <c r="B1529">
        <v>169.79202100000001</v>
      </c>
      <c r="C1529">
        <v>7.4551730000000003</v>
      </c>
      <c r="F1529">
        <v>181.657218</v>
      </c>
      <c r="G1529">
        <v>5.4802759999999999</v>
      </c>
    </row>
    <row r="1530" spans="1:15" x14ac:dyDescent="0.25">
      <c r="A1530">
        <v>1529</v>
      </c>
      <c r="B1530">
        <v>169.79202100000001</v>
      </c>
      <c r="C1530">
        <v>7.4551730000000003</v>
      </c>
      <c r="F1530">
        <v>181.657218</v>
      </c>
      <c r="G1530">
        <v>5.4802759999999999</v>
      </c>
    </row>
    <row r="1531" spans="1:15" x14ac:dyDescent="0.25">
      <c r="A1531">
        <v>1530</v>
      </c>
      <c r="B1531">
        <v>169.79202100000001</v>
      </c>
      <c r="C1531">
        <v>7.4551730000000003</v>
      </c>
      <c r="F1531">
        <v>181.657218</v>
      </c>
      <c r="G1531">
        <v>5.4802759999999999</v>
      </c>
    </row>
    <row r="1532" spans="1:15" x14ac:dyDescent="0.25">
      <c r="A1532">
        <v>1531</v>
      </c>
      <c r="B1532">
        <v>169.79202100000001</v>
      </c>
      <c r="C1532">
        <v>7.4551730000000003</v>
      </c>
      <c r="D1532">
        <v>165.95910900000001</v>
      </c>
      <c r="E1532">
        <v>10.319361000000001</v>
      </c>
      <c r="F1532">
        <v>181.657218</v>
      </c>
      <c r="G1532">
        <v>5.4802759999999999</v>
      </c>
    </row>
    <row r="1533" spans="1:15" x14ac:dyDescent="0.25">
      <c r="A1533">
        <v>1532</v>
      </c>
      <c r="B1533">
        <v>169.79202100000001</v>
      </c>
      <c r="C1533">
        <v>7.4551730000000003</v>
      </c>
      <c r="D1533">
        <v>165.95910900000001</v>
      </c>
      <c r="E1533">
        <v>10.319361000000001</v>
      </c>
      <c r="F1533">
        <v>181.657218</v>
      </c>
      <c r="G1533">
        <v>5.4802759999999999</v>
      </c>
    </row>
    <row r="1534" spans="1:15" x14ac:dyDescent="0.25">
      <c r="A1534">
        <v>1533</v>
      </c>
      <c r="B1534">
        <v>169.79202100000001</v>
      </c>
      <c r="C1534">
        <v>7.4551730000000003</v>
      </c>
      <c r="D1534">
        <v>165.688613</v>
      </c>
      <c r="E1534">
        <v>10.368134</v>
      </c>
      <c r="F1534">
        <v>181.657218</v>
      </c>
      <c r="G1534">
        <v>5.4802759999999999</v>
      </c>
    </row>
    <row r="1535" spans="1:15" x14ac:dyDescent="0.25">
      <c r="A1535">
        <v>1534</v>
      </c>
      <c r="B1535">
        <v>169.79202100000001</v>
      </c>
      <c r="C1535">
        <v>7.4551730000000003</v>
      </c>
      <c r="D1535">
        <v>165.688613</v>
      </c>
      <c r="E1535">
        <v>10.368134</v>
      </c>
      <c r="F1535">
        <v>181.657218</v>
      </c>
      <c r="G1535">
        <v>5.4802759999999999</v>
      </c>
    </row>
    <row r="1536" spans="1:15" x14ac:dyDescent="0.25">
      <c r="A1536">
        <v>1535</v>
      </c>
      <c r="B1536">
        <v>169.79202100000001</v>
      </c>
      <c r="C1536">
        <v>7.4551730000000003</v>
      </c>
      <c r="D1536">
        <v>165.688613</v>
      </c>
      <c r="E1536">
        <v>10.368134</v>
      </c>
      <c r="F1536">
        <v>181.657218</v>
      </c>
      <c r="G1536">
        <v>5.4802759999999999</v>
      </c>
    </row>
    <row r="1537" spans="1:15" x14ac:dyDescent="0.25">
      <c r="A1537">
        <v>1536</v>
      </c>
      <c r="B1537">
        <v>169.79202100000001</v>
      </c>
      <c r="C1537">
        <v>7.4551730000000003</v>
      </c>
      <c r="D1537">
        <v>165.688613</v>
      </c>
      <c r="E1537">
        <v>10.368134</v>
      </c>
      <c r="F1537">
        <v>181.657218</v>
      </c>
      <c r="G1537">
        <v>5.4802759999999999</v>
      </c>
    </row>
    <row r="1538" spans="1:15" x14ac:dyDescent="0.25">
      <c r="A1538">
        <v>1537</v>
      </c>
      <c r="B1538">
        <v>169.79202100000001</v>
      </c>
      <c r="C1538">
        <v>7.4551730000000003</v>
      </c>
      <c r="D1538">
        <v>165.688613</v>
      </c>
      <c r="E1538">
        <v>10.368134</v>
      </c>
      <c r="F1538">
        <v>181.657218</v>
      </c>
      <c r="G1538">
        <v>5.4802759999999999</v>
      </c>
    </row>
    <row r="1539" spans="1:15" x14ac:dyDescent="0.25">
      <c r="A1539">
        <v>1538</v>
      </c>
      <c r="B1539">
        <v>169.79202100000001</v>
      </c>
      <c r="C1539">
        <v>7.4551730000000003</v>
      </c>
      <c r="D1539">
        <v>165.688613</v>
      </c>
      <c r="E1539">
        <v>10.368134</v>
      </c>
      <c r="F1539">
        <v>181.657218</v>
      </c>
      <c r="G1539">
        <v>5.4802759999999999</v>
      </c>
    </row>
    <row r="1540" spans="1:15" x14ac:dyDescent="0.25">
      <c r="A1540">
        <v>1539</v>
      </c>
      <c r="B1540">
        <v>169.911147</v>
      </c>
      <c r="C1540">
        <v>7.4836919999999996</v>
      </c>
      <c r="D1540">
        <v>165.688613</v>
      </c>
      <c r="E1540">
        <v>10.368134</v>
      </c>
      <c r="F1540">
        <v>181.657218</v>
      </c>
      <c r="G1540">
        <v>5.4802759999999999</v>
      </c>
    </row>
    <row r="1541" spans="1:15" x14ac:dyDescent="0.25">
      <c r="A1541">
        <v>1540</v>
      </c>
      <c r="B1541">
        <v>169.911147</v>
      </c>
      <c r="C1541">
        <v>7.4836919999999996</v>
      </c>
      <c r="D1541">
        <v>165.688613</v>
      </c>
      <c r="E1541">
        <v>10.368134</v>
      </c>
      <c r="F1541">
        <v>181.657218</v>
      </c>
      <c r="G1541">
        <v>5.4802759999999999</v>
      </c>
    </row>
    <row r="1542" spans="1:15" x14ac:dyDescent="0.25">
      <c r="A1542">
        <v>1541</v>
      </c>
      <c r="D1542">
        <v>165.688613</v>
      </c>
      <c r="E1542">
        <v>10.368134</v>
      </c>
      <c r="F1542">
        <v>181.657218</v>
      </c>
      <c r="G1542">
        <v>5.4802759999999999</v>
      </c>
    </row>
    <row r="1543" spans="1:15" x14ac:dyDescent="0.25">
      <c r="A1543">
        <v>1542</v>
      </c>
      <c r="D1543">
        <v>165.688613</v>
      </c>
      <c r="E1543">
        <v>10.368134</v>
      </c>
      <c r="F1543">
        <v>181.657218</v>
      </c>
      <c r="G1543">
        <v>5.4802759999999999</v>
      </c>
    </row>
    <row r="1544" spans="1:15" x14ac:dyDescent="0.25">
      <c r="A1544">
        <v>1543</v>
      </c>
      <c r="D1544">
        <v>165.688613</v>
      </c>
      <c r="E1544">
        <v>10.368134</v>
      </c>
      <c r="F1544">
        <v>181.657218</v>
      </c>
      <c r="G1544">
        <v>5.4802759999999999</v>
      </c>
    </row>
    <row r="1545" spans="1:15" x14ac:dyDescent="0.25">
      <c r="A1545">
        <v>1544</v>
      </c>
      <c r="D1545">
        <v>165.688613</v>
      </c>
      <c r="E1545">
        <v>10.368134</v>
      </c>
      <c r="F1545">
        <v>181.657218</v>
      </c>
      <c r="G1545">
        <v>5.4802759999999999</v>
      </c>
    </row>
    <row r="1546" spans="1:15" x14ac:dyDescent="0.25">
      <c r="A1546">
        <v>1545</v>
      </c>
      <c r="D1546">
        <v>165.688613</v>
      </c>
      <c r="E1546">
        <v>10.368134</v>
      </c>
      <c r="F1546">
        <v>181.657218</v>
      </c>
      <c r="G1546">
        <v>5.4802759999999999</v>
      </c>
    </row>
    <row r="1547" spans="1:15" x14ac:dyDescent="0.25">
      <c r="A1547">
        <v>1546</v>
      </c>
      <c r="D1547">
        <v>165.688613</v>
      </c>
      <c r="E1547">
        <v>10.368134</v>
      </c>
      <c r="F1547">
        <v>181.657218</v>
      </c>
      <c r="G1547">
        <v>5.4802759999999999</v>
      </c>
    </row>
    <row r="1548" spans="1:15" x14ac:dyDescent="0.25">
      <c r="A1548">
        <v>1547</v>
      </c>
      <c r="D1548">
        <v>165.688613</v>
      </c>
      <c r="E1548">
        <v>10.368134</v>
      </c>
      <c r="F1548">
        <v>181.657218</v>
      </c>
      <c r="G1548">
        <v>5.4802759999999999</v>
      </c>
    </row>
    <row r="1549" spans="1:15" x14ac:dyDescent="0.25">
      <c r="A1549">
        <v>1548</v>
      </c>
      <c r="D1549">
        <v>165.688613</v>
      </c>
      <c r="E1549">
        <v>10.368134</v>
      </c>
      <c r="F1549">
        <v>181.657218</v>
      </c>
      <c r="G1549">
        <v>5.4802759999999999</v>
      </c>
    </row>
    <row r="1550" spans="1:15" x14ac:dyDescent="0.25">
      <c r="A1550">
        <v>1549</v>
      </c>
      <c r="D1550">
        <v>165.688613</v>
      </c>
      <c r="E1550">
        <v>10.368134</v>
      </c>
      <c r="F1550">
        <v>181.657218</v>
      </c>
      <c r="G1550">
        <v>5.4802759999999999</v>
      </c>
    </row>
    <row r="1551" spans="1:15" x14ac:dyDescent="0.25">
      <c r="A1551">
        <v>1550</v>
      </c>
      <c r="D1551">
        <v>165.688613</v>
      </c>
      <c r="E1551">
        <v>10.368134</v>
      </c>
      <c r="F1551">
        <v>181.657218</v>
      </c>
      <c r="G1551">
        <v>5.4802759999999999</v>
      </c>
      <c r="N1551">
        <v>173.67069900000001</v>
      </c>
      <c r="O1551">
        <v>9.1594719999999992</v>
      </c>
    </row>
    <row r="1552" spans="1:15" x14ac:dyDescent="0.25">
      <c r="A1552">
        <v>1551</v>
      </c>
      <c r="B1552">
        <v>160.322821</v>
      </c>
      <c r="C1552">
        <v>6.845459</v>
      </c>
      <c r="D1552">
        <v>165.688613</v>
      </c>
      <c r="E1552">
        <v>10.368134</v>
      </c>
      <c r="F1552">
        <v>181.657218</v>
      </c>
      <c r="G1552">
        <v>5.4802759999999999</v>
      </c>
      <c r="N1552">
        <v>173.598761</v>
      </c>
      <c r="O1552">
        <v>9.1338100000000004</v>
      </c>
    </row>
    <row r="1553" spans="1:15" x14ac:dyDescent="0.25">
      <c r="A1553">
        <v>1552</v>
      </c>
      <c r="B1553">
        <v>160.15150299999999</v>
      </c>
      <c r="C1553">
        <v>6.8133189999999999</v>
      </c>
      <c r="D1553">
        <v>165.688613</v>
      </c>
      <c r="E1553">
        <v>10.368134</v>
      </c>
      <c r="F1553">
        <v>181.66783000000001</v>
      </c>
      <c r="G1553">
        <v>5.4951220000000003</v>
      </c>
      <c r="N1553">
        <v>173.598761</v>
      </c>
      <c r="O1553">
        <v>9.1338100000000004</v>
      </c>
    </row>
    <row r="1554" spans="1:15" x14ac:dyDescent="0.25">
      <c r="A1554">
        <v>1553</v>
      </c>
      <c r="B1554">
        <v>160.15150299999999</v>
      </c>
      <c r="C1554">
        <v>6.8133189999999999</v>
      </c>
      <c r="D1554">
        <v>165.688613</v>
      </c>
      <c r="E1554">
        <v>10.368134</v>
      </c>
      <c r="F1554">
        <v>181.657218</v>
      </c>
      <c r="G1554">
        <v>5.4802759999999999</v>
      </c>
      <c r="N1554">
        <v>173.598761</v>
      </c>
      <c r="O1554">
        <v>9.1338100000000004</v>
      </c>
    </row>
    <row r="1555" spans="1:15" x14ac:dyDescent="0.25">
      <c r="A1555">
        <v>1554</v>
      </c>
      <c r="B1555">
        <v>160.15150299999999</v>
      </c>
      <c r="C1555">
        <v>6.8133189999999999</v>
      </c>
      <c r="D1555">
        <v>165.688613</v>
      </c>
      <c r="E1555">
        <v>10.368134</v>
      </c>
      <c r="F1555">
        <v>181.66783000000001</v>
      </c>
      <c r="G1555">
        <v>5.4951220000000003</v>
      </c>
      <c r="N1555">
        <v>173.598761</v>
      </c>
      <c r="O1555">
        <v>9.1338100000000004</v>
      </c>
    </row>
    <row r="1556" spans="1:15" x14ac:dyDescent="0.25">
      <c r="A1556">
        <v>1555</v>
      </c>
      <c r="B1556">
        <v>160.15150299999999</v>
      </c>
      <c r="C1556">
        <v>6.8133189999999999</v>
      </c>
      <c r="D1556">
        <v>165.688613</v>
      </c>
      <c r="E1556">
        <v>10.368134</v>
      </c>
      <c r="F1556">
        <v>181.71038300000001</v>
      </c>
      <c r="G1556">
        <v>5.5162940000000003</v>
      </c>
      <c r="N1556">
        <v>173.598761</v>
      </c>
      <c r="O1556">
        <v>9.1338100000000004</v>
      </c>
    </row>
    <row r="1557" spans="1:15" x14ac:dyDescent="0.25">
      <c r="A1557">
        <v>1556</v>
      </c>
      <c r="B1557">
        <v>160.15150299999999</v>
      </c>
      <c r="C1557">
        <v>6.8133189999999999</v>
      </c>
      <c r="D1557">
        <v>165.688613</v>
      </c>
      <c r="E1557">
        <v>10.368134</v>
      </c>
      <c r="N1557">
        <v>173.598761</v>
      </c>
      <c r="O1557">
        <v>9.1338100000000004</v>
      </c>
    </row>
    <row r="1558" spans="1:15" x14ac:dyDescent="0.25">
      <c r="A1558">
        <v>1557</v>
      </c>
      <c r="B1558">
        <v>160.15150299999999</v>
      </c>
      <c r="C1558">
        <v>6.8133189999999999</v>
      </c>
      <c r="D1558">
        <v>165.688613</v>
      </c>
      <c r="E1558">
        <v>10.368134</v>
      </c>
      <c r="N1558">
        <v>173.598761</v>
      </c>
      <c r="O1558">
        <v>9.1338100000000004</v>
      </c>
    </row>
    <row r="1559" spans="1:15" x14ac:dyDescent="0.25">
      <c r="A1559">
        <v>1558</v>
      </c>
      <c r="B1559">
        <v>160.15150299999999</v>
      </c>
      <c r="C1559">
        <v>6.8133189999999999</v>
      </c>
      <c r="D1559">
        <v>165.688613</v>
      </c>
      <c r="E1559">
        <v>10.368134</v>
      </c>
      <c r="N1559">
        <v>173.598761</v>
      </c>
      <c r="O1559">
        <v>9.1338100000000004</v>
      </c>
    </row>
    <row r="1560" spans="1:15" x14ac:dyDescent="0.25">
      <c r="A1560">
        <v>1559</v>
      </c>
      <c r="B1560">
        <v>160.15150299999999</v>
      </c>
      <c r="C1560">
        <v>6.8133189999999999</v>
      </c>
      <c r="D1560">
        <v>165.688613</v>
      </c>
      <c r="E1560">
        <v>10.368134</v>
      </c>
      <c r="N1560">
        <v>173.598761</v>
      </c>
      <c r="O1560">
        <v>9.1338100000000004</v>
      </c>
    </row>
    <row r="1561" spans="1:15" x14ac:dyDescent="0.25">
      <c r="A1561">
        <v>1560</v>
      </c>
      <c r="B1561">
        <v>160.15150299999999</v>
      </c>
      <c r="C1561">
        <v>6.8133189999999999</v>
      </c>
      <c r="D1561">
        <v>165.688613</v>
      </c>
      <c r="E1561">
        <v>10.368134</v>
      </c>
      <c r="N1561">
        <v>173.598761</v>
      </c>
      <c r="O1561">
        <v>9.1338100000000004</v>
      </c>
    </row>
    <row r="1562" spans="1:15" x14ac:dyDescent="0.25">
      <c r="A1562">
        <v>1561</v>
      </c>
      <c r="B1562">
        <v>160.15150299999999</v>
      </c>
      <c r="C1562">
        <v>6.8133189999999999</v>
      </c>
      <c r="D1562">
        <v>165.95910900000001</v>
      </c>
      <c r="E1562">
        <v>10.319361000000001</v>
      </c>
      <c r="N1562">
        <v>173.598761</v>
      </c>
      <c r="O1562">
        <v>9.1338100000000004</v>
      </c>
    </row>
    <row r="1563" spans="1:15" x14ac:dyDescent="0.25">
      <c r="A1563">
        <v>1562</v>
      </c>
      <c r="B1563">
        <v>160.15150299999999</v>
      </c>
      <c r="C1563">
        <v>6.8133189999999999</v>
      </c>
      <c r="D1563">
        <v>165.95910900000001</v>
      </c>
      <c r="E1563">
        <v>10.319361000000001</v>
      </c>
      <c r="N1563">
        <v>173.598761</v>
      </c>
      <c r="O1563">
        <v>9.1338100000000004</v>
      </c>
    </row>
    <row r="1564" spans="1:15" x14ac:dyDescent="0.25">
      <c r="A1564">
        <v>1563</v>
      </c>
      <c r="B1564">
        <v>160.15150299999999</v>
      </c>
      <c r="C1564">
        <v>6.8133189999999999</v>
      </c>
      <c r="N1564">
        <v>173.598761</v>
      </c>
      <c r="O1564">
        <v>9.1338100000000004</v>
      </c>
    </row>
    <row r="1565" spans="1:15" x14ac:dyDescent="0.25">
      <c r="A1565">
        <v>1564</v>
      </c>
      <c r="B1565">
        <v>160.15150299999999</v>
      </c>
      <c r="C1565">
        <v>6.8133189999999999</v>
      </c>
      <c r="N1565">
        <v>173.598761</v>
      </c>
      <c r="O1565">
        <v>9.1338100000000004</v>
      </c>
    </row>
    <row r="1566" spans="1:15" x14ac:dyDescent="0.25">
      <c r="A1566">
        <v>1565</v>
      </c>
      <c r="B1566">
        <v>160.15150299999999</v>
      </c>
      <c r="C1566">
        <v>6.8133189999999999</v>
      </c>
      <c r="N1566">
        <v>173.598761</v>
      </c>
      <c r="O1566">
        <v>9.1338100000000004</v>
      </c>
    </row>
    <row r="1567" spans="1:15" x14ac:dyDescent="0.25">
      <c r="A1567">
        <v>1566</v>
      </c>
      <c r="B1567">
        <v>160.15150299999999</v>
      </c>
      <c r="C1567">
        <v>6.8133189999999999</v>
      </c>
      <c r="N1567">
        <v>173.598761</v>
      </c>
      <c r="O1567">
        <v>9.1338100000000004</v>
      </c>
    </row>
    <row r="1568" spans="1:15" x14ac:dyDescent="0.25">
      <c r="A1568">
        <v>1567</v>
      </c>
      <c r="B1568">
        <v>160.15150299999999</v>
      </c>
      <c r="C1568">
        <v>6.8133189999999999</v>
      </c>
      <c r="N1568">
        <v>173.598761</v>
      </c>
      <c r="O1568">
        <v>9.1338100000000004</v>
      </c>
    </row>
    <row r="1569" spans="1:15" x14ac:dyDescent="0.25">
      <c r="A1569">
        <v>1568</v>
      </c>
      <c r="B1569">
        <v>160.15150299999999</v>
      </c>
      <c r="C1569">
        <v>6.8133189999999999</v>
      </c>
      <c r="N1569">
        <v>173.598761</v>
      </c>
      <c r="O1569">
        <v>9.1338100000000004</v>
      </c>
    </row>
    <row r="1570" spans="1:15" x14ac:dyDescent="0.25">
      <c r="A1570">
        <v>1569</v>
      </c>
      <c r="B1570">
        <v>160.15150299999999</v>
      </c>
      <c r="C1570">
        <v>6.8133189999999999</v>
      </c>
      <c r="N1570">
        <v>173.598761</v>
      </c>
      <c r="O1570">
        <v>9.1338100000000004</v>
      </c>
    </row>
    <row r="1571" spans="1:15" x14ac:dyDescent="0.25">
      <c r="A1571">
        <v>1570</v>
      </c>
      <c r="B1571">
        <v>160.15150299999999</v>
      </c>
      <c r="C1571">
        <v>6.8133189999999999</v>
      </c>
      <c r="N1571">
        <v>173.598761</v>
      </c>
      <c r="O1571">
        <v>9.1338100000000004</v>
      </c>
    </row>
    <row r="1572" spans="1:15" x14ac:dyDescent="0.25">
      <c r="A1572">
        <v>1571</v>
      </c>
      <c r="B1572">
        <v>160.15150299999999</v>
      </c>
      <c r="C1572">
        <v>6.8133189999999999</v>
      </c>
      <c r="L1572">
        <v>168.48239599999999</v>
      </c>
      <c r="M1572">
        <v>5.4229320000000003</v>
      </c>
      <c r="N1572">
        <v>173.598761</v>
      </c>
      <c r="O1572">
        <v>9.1338100000000004</v>
      </c>
    </row>
    <row r="1573" spans="1:15" x14ac:dyDescent="0.25">
      <c r="A1573">
        <v>1572</v>
      </c>
      <c r="B1573">
        <v>160.15150299999999</v>
      </c>
      <c r="C1573">
        <v>6.8133189999999999</v>
      </c>
      <c r="L1573">
        <v>168.50657899999999</v>
      </c>
      <c r="M1573">
        <v>5.4309419999999999</v>
      </c>
      <c r="N1573">
        <v>173.598761</v>
      </c>
      <c r="O1573">
        <v>9.1338100000000004</v>
      </c>
    </row>
    <row r="1574" spans="1:15" x14ac:dyDescent="0.25">
      <c r="A1574">
        <v>1573</v>
      </c>
      <c r="B1574">
        <v>160.15150299999999</v>
      </c>
      <c r="C1574">
        <v>6.8133189999999999</v>
      </c>
      <c r="L1574">
        <v>168.50657899999999</v>
      </c>
      <c r="M1574">
        <v>5.4309419999999999</v>
      </c>
      <c r="N1574">
        <v>173.598761</v>
      </c>
      <c r="O1574">
        <v>9.1338100000000004</v>
      </c>
    </row>
    <row r="1575" spans="1:15" x14ac:dyDescent="0.25">
      <c r="A1575">
        <v>1574</v>
      </c>
      <c r="B1575">
        <v>160.15150299999999</v>
      </c>
      <c r="C1575">
        <v>6.8133189999999999</v>
      </c>
      <c r="D1575">
        <v>155.94136500000002</v>
      </c>
      <c r="E1575">
        <v>9.8303560000000001</v>
      </c>
      <c r="L1575">
        <v>168.50657899999999</v>
      </c>
      <c r="M1575">
        <v>5.4309419999999999</v>
      </c>
      <c r="N1575">
        <v>173.598761</v>
      </c>
      <c r="O1575">
        <v>9.1338100000000004</v>
      </c>
    </row>
    <row r="1576" spans="1:15" x14ac:dyDescent="0.25">
      <c r="A1576">
        <v>1575</v>
      </c>
      <c r="B1576">
        <v>160.15150299999999</v>
      </c>
      <c r="C1576">
        <v>6.8133189999999999</v>
      </c>
      <c r="D1576">
        <v>155.85034899999999</v>
      </c>
      <c r="E1576">
        <v>9.8743839999999992</v>
      </c>
      <c r="L1576">
        <v>168.50657899999999</v>
      </c>
      <c r="M1576">
        <v>5.4309419999999999</v>
      </c>
      <c r="N1576">
        <v>173.598761</v>
      </c>
      <c r="O1576">
        <v>9.1338100000000004</v>
      </c>
    </row>
    <row r="1577" spans="1:15" x14ac:dyDescent="0.25">
      <c r="A1577">
        <v>1576</v>
      </c>
      <c r="B1577">
        <v>160.15150299999999</v>
      </c>
      <c r="C1577">
        <v>6.8133189999999999</v>
      </c>
      <c r="D1577">
        <v>155.85034899999999</v>
      </c>
      <c r="E1577">
        <v>9.8743839999999992</v>
      </c>
      <c r="L1577">
        <v>168.50657899999999</v>
      </c>
      <c r="M1577">
        <v>5.4309419999999999</v>
      </c>
      <c r="N1577">
        <v>173.598761</v>
      </c>
      <c r="O1577">
        <v>9.1338100000000004</v>
      </c>
    </row>
    <row r="1578" spans="1:15" x14ac:dyDescent="0.25">
      <c r="A1578">
        <v>1577</v>
      </c>
      <c r="B1578">
        <v>160.15150299999999</v>
      </c>
      <c r="C1578">
        <v>6.8133189999999999</v>
      </c>
      <c r="D1578">
        <v>155.85034899999999</v>
      </c>
      <c r="E1578">
        <v>9.8743839999999992</v>
      </c>
      <c r="L1578">
        <v>168.50657899999999</v>
      </c>
      <c r="M1578">
        <v>5.4309419999999999</v>
      </c>
      <c r="N1578">
        <v>173.598761</v>
      </c>
      <c r="O1578">
        <v>9.1338100000000004</v>
      </c>
    </row>
    <row r="1579" spans="1:15" x14ac:dyDescent="0.25">
      <c r="A1579">
        <v>1578</v>
      </c>
      <c r="B1579">
        <v>160.15150299999999</v>
      </c>
      <c r="C1579">
        <v>6.8133189999999999</v>
      </c>
      <c r="D1579">
        <v>155.85034899999999</v>
      </c>
      <c r="E1579">
        <v>9.8743839999999992</v>
      </c>
      <c r="L1579">
        <v>168.50657899999999</v>
      </c>
      <c r="M1579">
        <v>5.4309419999999999</v>
      </c>
      <c r="N1579">
        <v>173.598761</v>
      </c>
      <c r="O1579">
        <v>9.1338100000000004</v>
      </c>
    </row>
    <row r="1580" spans="1:15" x14ac:dyDescent="0.25">
      <c r="A1580">
        <v>1579</v>
      </c>
      <c r="B1580">
        <v>160.15150299999999</v>
      </c>
      <c r="C1580">
        <v>6.8133189999999999</v>
      </c>
      <c r="D1580">
        <v>155.85034899999999</v>
      </c>
      <c r="E1580">
        <v>9.8743839999999992</v>
      </c>
      <c r="L1580">
        <v>168.50657899999999</v>
      </c>
      <c r="M1580">
        <v>5.4309419999999999</v>
      </c>
      <c r="N1580">
        <v>173.598761</v>
      </c>
      <c r="O1580">
        <v>9.1338100000000004</v>
      </c>
    </row>
    <row r="1581" spans="1:15" x14ac:dyDescent="0.25">
      <c r="A1581">
        <v>1580</v>
      </c>
      <c r="B1581">
        <v>160.15150299999999</v>
      </c>
      <c r="C1581">
        <v>6.8133189999999999</v>
      </c>
      <c r="D1581">
        <v>155.85034899999999</v>
      </c>
      <c r="E1581">
        <v>9.8743839999999992</v>
      </c>
      <c r="L1581">
        <v>168.50657899999999</v>
      </c>
      <c r="M1581">
        <v>5.4309419999999999</v>
      </c>
      <c r="N1581">
        <v>173.598761</v>
      </c>
      <c r="O1581">
        <v>9.1338100000000004</v>
      </c>
    </row>
    <row r="1582" spans="1:15" x14ac:dyDescent="0.25">
      <c r="A1582">
        <v>1581</v>
      </c>
      <c r="B1582">
        <v>160.15150299999999</v>
      </c>
      <c r="C1582">
        <v>6.8133189999999999</v>
      </c>
      <c r="D1582">
        <v>155.85034899999999</v>
      </c>
      <c r="E1582">
        <v>9.8743839999999992</v>
      </c>
      <c r="L1582">
        <v>168.50657899999999</v>
      </c>
      <c r="M1582">
        <v>5.4309419999999999</v>
      </c>
      <c r="N1582">
        <v>173.67069900000001</v>
      </c>
      <c r="O1582">
        <v>9.1594719999999992</v>
      </c>
    </row>
    <row r="1583" spans="1:15" x14ac:dyDescent="0.25">
      <c r="A1583">
        <v>1582</v>
      </c>
      <c r="B1583">
        <v>160.15150299999999</v>
      </c>
      <c r="C1583">
        <v>6.8133189999999999</v>
      </c>
      <c r="D1583">
        <v>155.85034899999999</v>
      </c>
      <c r="E1583">
        <v>9.8743839999999992</v>
      </c>
      <c r="L1583">
        <v>168.50657899999999</v>
      </c>
      <c r="M1583">
        <v>5.4309419999999999</v>
      </c>
    </row>
    <row r="1584" spans="1:15" x14ac:dyDescent="0.25">
      <c r="A1584">
        <v>1583</v>
      </c>
      <c r="B1584">
        <v>160.15150299999999</v>
      </c>
      <c r="C1584">
        <v>6.8133189999999999</v>
      </c>
      <c r="D1584">
        <v>155.85034899999999</v>
      </c>
      <c r="E1584">
        <v>9.8743839999999992</v>
      </c>
      <c r="L1584">
        <v>168.50657899999999</v>
      </c>
      <c r="M1584">
        <v>5.4309419999999999</v>
      </c>
    </row>
    <row r="1585" spans="1:13" x14ac:dyDescent="0.25">
      <c r="A1585">
        <v>1584</v>
      </c>
      <c r="B1585">
        <v>160.322821</v>
      </c>
      <c r="C1585">
        <v>6.845459</v>
      </c>
      <c r="D1585">
        <v>155.85034899999999</v>
      </c>
      <c r="E1585">
        <v>9.8743839999999992</v>
      </c>
      <c r="L1585">
        <v>168.50657899999999</v>
      </c>
      <c r="M1585">
        <v>5.4309419999999999</v>
      </c>
    </row>
    <row r="1586" spans="1:13" x14ac:dyDescent="0.25">
      <c r="A1586">
        <v>1585</v>
      </c>
      <c r="D1586">
        <v>155.85034899999999</v>
      </c>
      <c r="E1586">
        <v>9.8743839999999992</v>
      </c>
      <c r="L1586">
        <v>168.50657899999999</v>
      </c>
      <c r="M1586">
        <v>5.4309419999999999</v>
      </c>
    </row>
    <row r="1587" spans="1:13" x14ac:dyDescent="0.25">
      <c r="A1587">
        <v>1586</v>
      </c>
      <c r="D1587">
        <v>155.85034899999999</v>
      </c>
      <c r="E1587">
        <v>9.8743839999999992</v>
      </c>
      <c r="L1587">
        <v>168.50657899999999</v>
      </c>
      <c r="M1587">
        <v>5.4309419999999999</v>
      </c>
    </row>
    <row r="1588" spans="1:13" x14ac:dyDescent="0.25">
      <c r="A1588">
        <v>1587</v>
      </c>
      <c r="D1588">
        <v>155.85034899999999</v>
      </c>
      <c r="E1588">
        <v>9.8743839999999992</v>
      </c>
      <c r="L1588">
        <v>168.50657899999999</v>
      </c>
      <c r="M1588">
        <v>5.4309419999999999</v>
      </c>
    </row>
    <row r="1589" spans="1:13" x14ac:dyDescent="0.25">
      <c r="A1589">
        <v>1588</v>
      </c>
      <c r="D1589">
        <v>155.85034899999999</v>
      </c>
      <c r="E1589">
        <v>9.8743839999999992</v>
      </c>
      <c r="L1589">
        <v>168.50657899999999</v>
      </c>
      <c r="M1589">
        <v>5.4309419999999999</v>
      </c>
    </row>
    <row r="1590" spans="1:13" x14ac:dyDescent="0.25">
      <c r="A1590">
        <v>1589</v>
      </c>
      <c r="D1590">
        <v>155.85034899999999</v>
      </c>
      <c r="E1590">
        <v>9.8743839999999992</v>
      </c>
      <c r="L1590">
        <v>168.50657899999999</v>
      </c>
      <c r="M1590">
        <v>5.4309419999999999</v>
      </c>
    </row>
    <row r="1591" spans="1:13" x14ac:dyDescent="0.25">
      <c r="A1591">
        <v>1590</v>
      </c>
      <c r="D1591">
        <v>155.85034899999999</v>
      </c>
      <c r="E1591">
        <v>9.8743839999999992</v>
      </c>
      <c r="L1591">
        <v>168.50657899999999</v>
      </c>
      <c r="M1591">
        <v>5.4309419999999999</v>
      </c>
    </row>
    <row r="1592" spans="1:13" x14ac:dyDescent="0.25">
      <c r="A1592">
        <v>1591</v>
      </c>
      <c r="D1592">
        <v>155.85034899999999</v>
      </c>
      <c r="E1592">
        <v>9.8743839999999992</v>
      </c>
      <c r="L1592">
        <v>168.50657899999999</v>
      </c>
      <c r="M1592">
        <v>5.4309419999999999</v>
      </c>
    </row>
    <row r="1593" spans="1:13" x14ac:dyDescent="0.25">
      <c r="A1593">
        <v>1592</v>
      </c>
      <c r="D1593">
        <v>155.85034899999999</v>
      </c>
      <c r="E1593">
        <v>9.8743839999999992</v>
      </c>
      <c r="L1593">
        <v>168.50657899999999</v>
      </c>
      <c r="M1593">
        <v>5.4309419999999999</v>
      </c>
    </row>
    <row r="1594" spans="1:13" x14ac:dyDescent="0.25">
      <c r="A1594">
        <v>1593</v>
      </c>
      <c r="D1594">
        <v>155.85034899999999</v>
      </c>
      <c r="E1594">
        <v>9.8743839999999992</v>
      </c>
      <c r="L1594">
        <v>168.50657899999999</v>
      </c>
      <c r="M1594">
        <v>5.4309419999999999</v>
      </c>
    </row>
    <row r="1595" spans="1:13" x14ac:dyDescent="0.25">
      <c r="A1595">
        <v>1594</v>
      </c>
      <c r="D1595">
        <v>155.85034899999999</v>
      </c>
      <c r="E1595">
        <v>9.8743839999999992</v>
      </c>
      <c r="L1595">
        <v>168.50657899999999</v>
      </c>
      <c r="M1595">
        <v>5.4309419999999999</v>
      </c>
    </row>
    <row r="1596" spans="1:13" x14ac:dyDescent="0.25">
      <c r="A1596">
        <v>1595</v>
      </c>
      <c r="D1596">
        <v>155.85034899999999</v>
      </c>
      <c r="E1596">
        <v>9.8743839999999992</v>
      </c>
      <c r="L1596">
        <v>168.50657899999999</v>
      </c>
      <c r="M1596">
        <v>5.4309419999999999</v>
      </c>
    </row>
    <row r="1597" spans="1:13" x14ac:dyDescent="0.25">
      <c r="A1597">
        <v>1596</v>
      </c>
      <c r="D1597">
        <v>155.85034899999999</v>
      </c>
      <c r="E1597">
        <v>9.8743839999999992</v>
      </c>
      <c r="L1597">
        <v>168.50657899999999</v>
      </c>
      <c r="M1597">
        <v>5.4309419999999999</v>
      </c>
    </row>
    <row r="1598" spans="1:13" x14ac:dyDescent="0.25">
      <c r="A1598">
        <v>1597</v>
      </c>
      <c r="D1598">
        <v>155.85034899999999</v>
      </c>
      <c r="E1598">
        <v>9.8743839999999992</v>
      </c>
      <c r="L1598">
        <v>168.50657899999999</v>
      </c>
      <c r="M1598">
        <v>5.4309419999999999</v>
      </c>
    </row>
    <row r="1599" spans="1:13" x14ac:dyDescent="0.25">
      <c r="A1599">
        <v>1598</v>
      </c>
      <c r="B1599">
        <v>151.87591399999999</v>
      </c>
      <c r="C1599">
        <v>7.9303520000000001</v>
      </c>
      <c r="D1599">
        <v>155.85034899999999</v>
      </c>
      <c r="E1599">
        <v>9.8743839999999992</v>
      </c>
      <c r="L1599">
        <v>168.50657899999999</v>
      </c>
      <c r="M1599">
        <v>5.4309419999999999</v>
      </c>
    </row>
    <row r="1600" spans="1:13" x14ac:dyDescent="0.25">
      <c r="A1600">
        <v>1599</v>
      </c>
      <c r="B1600">
        <v>151.79637700000001</v>
      </c>
      <c r="C1600">
        <v>7.8995379999999997</v>
      </c>
      <c r="D1600">
        <v>155.85034899999999</v>
      </c>
      <c r="E1600">
        <v>9.8743839999999992</v>
      </c>
      <c r="L1600">
        <v>168.50657899999999</v>
      </c>
      <c r="M1600">
        <v>5.4309419999999999</v>
      </c>
    </row>
    <row r="1601" spans="1:15" x14ac:dyDescent="0.25">
      <c r="A1601">
        <v>1600</v>
      </c>
      <c r="B1601">
        <v>151.79637700000001</v>
      </c>
      <c r="C1601">
        <v>7.8995379999999997</v>
      </c>
      <c r="D1601">
        <v>155.85034899999999</v>
      </c>
      <c r="E1601">
        <v>9.8743839999999992</v>
      </c>
      <c r="L1601">
        <v>168.50657899999999</v>
      </c>
      <c r="M1601">
        <v>5.4309419999999999</v>
      </c>
    </row>
    <row r="1602" spans="1:15" x14ac:dyDescent="0.25">
      <c r="A1602">
        <v>1601</v>
      </c>
      <c r="B1602">
        <v>151.79637700000001</v>
      </c>
      <c r="C1602">
        <v>7.8995379999999997</v>
      </c>
      <c r="D1602">
        <v>155.85034899999999</v>
      </c>
      <c r="E1602">
        <v>9.8743839999999992</v>
      </c>
      <c r="L1602">
        <v>168.50657899999999</v>
      </c>
      <c r="M1602">
        <v>5.4309419999999999</v>
      </c>
    </row>
    <row r="1603" spans="1:15" x14ac:dyDescent="0.25">
      <c r="A1603">
        <v>1602</v>
      </c>
      <c r="B1603">
        <v>151.79637700000001</v>
      </c>
      <c r="C1603">
        <v>7.8995379999999997</v>
      </c>
      <c r="D1603">
        <v>155.85034899999999</v>
      </c>
      <c r="E1603">
        <v>9.8743839999999992</v>
      </c>
      <c r="L1603">
        <v>168.50657899999999</v>
      </c>
      <c r="M1603">
        <v>5.4309419999999999</v>
      </c>
    </row>
    <row r="1604" spans="1:15" x14ac:dyDescent="0.25">
      <c r="A1604">
        <v>1603</v>
      </c>
      <c r="B1604">
        <v>151.79637700000001</v>
      </c>
      <c r="C1604">
        <v>7.8995379999999997</v>
      </c>
      <c r="D1604">
        <v>155.85034899999999</v>
      </c>
      <c r="E1604">
        <v>9.8743839999999992</v>
      </c>
      <c r="L1604">
        <v>168.50657899999999</v>
      </c>
      <c r="M1604">
        <v>5.4309419999999999</v>
      </c>
    </row>
    <row r="1605" spans="1:15" x14ac:dyDescent="0.25">
      <c r="A1605">
        <v>1604</v>
      </c>
      <c r="B1605">
        <v>151.79637700000001</v>
      </c>
      <c r="C1605">
        <v>7.8995379999999997</v>
      </c>
      <c r="D1605">
        <v>155.85034899999999</v>
      </c>
      <c r="E1605">
        <v>9.8743839999999992</v>
      </c>
      <c r="L1605">
        <v>168.50657899999999</v>
      </c>
      <c r="M1605">
        <v>5.4309419999999999</v>
      </c>
    </row>
    <row r="1606" spans="1:15" x14ac:dyDescent="0.25">
      <c r="A1606">
        <v>1605</v>
      </c>
      <c r="B1606">
        <v>151.79637700000001</v>
      </c>
      <c r="C1606">
        <v>7.8995379999999997</v>
      </c>
      <c r="D1606">
        <v>155.85034899999999</v>
      </c>
      <c r="E1606">
        <v>9.8743839999999992</v>
      </c>
      <c r="L1606">
        <v>168.50657899999999</v>
      </c>
      <c r="M1606">
        <v>5.4309419999999999</v>
      </c>
      <c r="N1606">
        <v>161.663005</v>
      </c>
      <c r="O1606">
        <v>8.7879609999999992</v>
      </c>
    </row>
    <row r="1607" spans="1:15" x14ac:dyDescent="0.25">
      <c r="A1607">
        <v>1606</v>
      </c>
      <c r="B1607">
        <v>151.79637700000001</v>
      </c>
      <c r="C1607">
        <v>7.8995379999999997</v>
      </c>
      <c r="D1607">
        <v>155.85034899999999</v>
      </c>
      <c r="E1607">
        <v>9.8743839999999992</v>
      </c>
      <c r="L1607">
        <v>168.50657899999999</v>
      </c>
      <c r="M1607">
        <v>5.4309419999999999</v>
      </c>
      <c r="N1607">
        <v>161.684077</v>
      </c>
      <c r="O1607">
        <v>8.8376009999999994</v>
      </c>
    </row>
    <row r="1608" spans="1:15" x14ac:dyDescent="0.25">
      <c r="A1608">
        <v>1607</v>
      </c>
      <c r="B1608">
        <v>151.79637700000001</v>
      </c>
      <c r="C1608">
        <v>7.8995379999999997</v>
      </c>
      <c r="D1608">
        <v>155.85034899999999</v>
      </c>
      <c r="E1608">
        <v>9.8743839999999992</v>
      </c>
      <c r="L1608">
        <v>168.50657899999999</v>
      </c>
      <c r="M1608">
        <v>5.4309419999999999</v>
      </c>
      <c r="N1608">
        <v>161.684077</v>
      </c>
      <c r="O1608">
        <v>8.8376009999999994</v>
      </c>
    </row>
    <row r="1609" spans="1:15" x14ac:dyDescent="0.25">
      <c r="A1609">
        <v>1608</v>
      </c>
      <c r="B1609">
        <v>151.79637700000001</v>
      </c>
      <c r="C1609">
        <v>7.8995379999999997</v>
      </c>
      <c r="D1609">
        <v>155.85034899999999</v>
      </c>
      <c r="E1609">
        <v>9.8743839999999992</v>
      </c>
      <c r="L1609">
        <v>168.50657899999999</v>
      </c>
      <c r="M1609">
        <v>5.4309419999999999</v>
      </c>
      <c r="N1609">
        <v>161.684077</v>
      </c>
      <c r="O1609">
        <v>8.8376009999999994</v>
      </c>
    </row>
    <row r="1610" spans="1:15" x14ac:dyDescent="0.25">
      <c r="A1610">
        <v>1609</v>
      </c>
      <c r="B1610">
        <v>151.79637700000001</v>
      </c>
      <c r="C1610">
        <v>7.8995379999999997</v>
      </c>
      <c r="D1610">
        <v>155.85034899999999</v>
      </c>
      <c r="E1610">
        <v>9.8743839999999992</v>
      </c>
      <c r="L1610">
        <v>168.50657899999999</v>
      </c>
      <c r="M1610">
        <v>5.4309419999999999</v>
      </c>
      <c r="N1610">
        <v>161.684077</v>
      </c>
      <c r="O1610">
        <v>8.8376009999999994</v>
      </c>
    </row>
    <row r="1611" spans="1:15" x14ac:dyDescent="0.25">
      <c r="A1611">
        <v>1610</v>
      </c>
      <c r="B1611">
        <v>151.79637700000001</v>
      </c>
      <c r="C1611">
        <v>7.8995379999999997</v>
      </c>
      <c r="D1611">
        <v>155.85034899999999</v>
      </c>
      <c r="E1611">
        <v>9.8743839999999992</v>
      </c>
      <c r="L1611">
        <v>168.50657899999999</v>
      </c>
      <c r="M1611">
        <v>5.4309419999999999</v>
      </c>
      <c r="N1611">
        <v>161.684077</v>
      </c>
      <c r="O1611">
        <v>8.8376009999999994</v>
      </c>
    </row>
    <row r="1612" spans="1:15" x14ac:dyDescent="0.25">
      <c r="A1612">
        <v>1611</v>
      </c>
      <c r="B1612">
        <v>151.79637700000001</v>
      </c>
      <c r="C1612">
        <v>7.8995379999999997</v>
      </c>
      <c r="D1612">
        <v>155.85034899999999</v>
      </c>
      <c r="E1612">
        <v>9.8743839999999992</v>
      </c>
      <c r="L1612">
        <v>168.50367</v>
      </c>
      <c r="M1612">
        <v>5.4017600000000003</v>
      </c>
      <c r="N1612">
        <v>161.684077</v>
      </c>
      <c r="O1612">
        <v>8.8376009999999994</v>
      </c>
    </row>
    <row r="1613" spans="1:15" x14ac:dyDescent="0.25">
      <c r="A1613">
        <v>1612</v>
      </c>
      <c r="B1613">
        <v>151.79637700000001</v>
      </c>
      <c r="C1613">
        <v>7.8995379999999997</v>
      </c>
      <c r="D1613">
        <v>155.94136500000002</v>
      </c>
      <c r="E1613">
        <v>9.8303560000000001</v>
      </c>
      <c r="N1613">
        <v>161.684077</v>
      </c>
      <c r="O1613">
        <v>8.8376009999999994</v>
      </c>
    </row>
    <row r="1614" spans="1:15" x14ac:dyDescent="0.25">
      <c r="A1614">
        <v>1613</v>
      </c>
      <c r="B1614">
        <v>151.79637700000001</v>
      </c>
      <c r="C1614">
        <v>7.8995379999999997</v>
      </c>
      <c r="D1614">
        <v>155.94136500000002</v>
      </c>
      <c r="E1614">
        <v>9.8303560000000001</v>
      </c>
      <c r="N1614">
        <v>161.684077</v>
      </c>
      <c r="O1614">
        <v>8.8376009999999994</v>
      </c>
    </row>
    <row r="1615" spans="1:15" x14ac:dyDescent="0.25">
      <c r="A1615">
        <v>1614</v>
      </c>
      <c r="B1615">
        <v>151.79637700000001</v>
      </c>
      <c r="C1615">
        <v>7.8995379999999997</v>
      </c>
      <c r="N1615">
        <v>161.684077</v>
      </c>
      <c r="O1615">
        <v>8.8376009999999994</v>
      </c>
    </row>
    <row r="1616" spans="1:15" x14ac:dyDescent="0.25">
      <c r="A1616">
        <v>1615</v>
      </c>
      <c r="B1616">
        <v>151.79637700000001</v>
      </c>
      <c r="C1616">
        <v>7.8995379999999997</v>
      </c>
      <c r="N1616">
        <v>161.684077</v>
      </c>
      <c r="O1616">
        <v>8.8376009999999994</v>
      </c>
    </row>
    <row r="1617" spans="1:15" x14ac:dyDescent="0.25">
      <c r="A1617">
        <v>1616</v>
      </c>
      <c r="B1617">
        <v>151.79637700000001</v>
      </c>
      <c r="C1617">
        <v>7.8995379999999997</v>
      </c>
      <c r="N1617">
        <v>161.684077</v>
      </c>
      <c r="O1617">
        <v>8.8376009999999994</v>
      </c>
    </row>
    <row r="1618" spans="1:15" x14ac:dyDescent="0.25">
      <c r="A1618">
        <v>1617</v>
      </c>
      <c r="B1618">
        <v>151.79637700000001</v>
      </c>
      <c r="C1618">
        <v>7.8995379999999997</v>
      </c>
      <c r="N1618">
        <v>161.684077</v>
      </c>
      <c r="O1618">
        <v>8.8376009999999994</v>
      </c>
    </row>
    <row r="1619" spans="1:15" x14ac:dyDescent="0.25">
      <c r="A1619">
        <v>1618</v>
      </c>
      <c r="B1619">
        <v>151.79637700000001</v>
      </c>
      <c r="C1619">
        <v>7.8995379999999997</v>
      </c>
      <c r="N1619">
        <v>161.684077</v>
      </c>
      <c r="O1619">
        <v>8.8376009999999994</v>
      </c>
    </row>
    <row r="1620" spans="1:15" x14ac:dyDescent="0.25">
      <c r="A1620">
        <v>1619</v>
      </c>
      <c r="B1620">
        <v>151.79637700000001</v>
      </c>
      <c r="C1620">
        <v>7.8995379999999997</v>
      </c>
      <c r="N1620">
        <v>161.684077</v>
      </c>
      <c r="O1620">
        <v>8.8376009999999994</v>
      </c>
    </row>
    <row r="1621" spans="1:15" x14ac:dyDescent="0.25">
      <c r="A1621">
        <v>1620</v>
      </c>
      <c r="B1621">
        <v>151.79637700000001</v>
      </c>
      <c r="C1621">
        <v>7.8995379999999997</v>
      </c>
      <c r="N1621">
        <v>161.684077</v>
      </c>
      <c r="O1621">
        <v>8.8376009999999994</v>
      </c>
    </row>
    <row r="1622" spans="1:15" x14ac:dyDescent="0.25">
      <c r="A1622">
        <v>1621</v>
      </c>
      <c r="B1622">
        <v>151.79637700000001</v>
      </c>
      <c r="C1622">
        <v>7.8995379999999997</v>
      </c>
      <c r="D1622">
        <v>150.723321</v>
      </c>
      <c r="E1622">
        <v>11.409916000000001</v>
      </c>
      <c r="N1622">
        <v>161.684077</v>
      </c>
      <c r="O1622">
        <v>8.8376009999999994</v>
      </c>
    </row>
    <row r="1623" spans="1:15" x14ac:dyDescent="0.25">
      <c r="A1623">
        <v>1622</v>
      </c>
      <c r="B1623">
        <v>151.79637700000001</v>
      </c>
      <c r="C1623">
        <v>7.8995379999999997</v>
      </c>
      <c r="D1623">
        <v>150.65929299999999</v>
      </c>
      <c r="E1623">
        <v>11.503686</v>
      </c>
      <c r="N1623">
        <v>161.684077</v>
      </c>
      <c r="O1623">
        <v>8.8376009999999994</v>
      </c>
    </row>
    <row r="1624" spans="1:15" x14ac:dyDescent="0.25">
      <c r="A1624">
        <v>1623</v>
      </c>
      <c r="B1624">
        <v>151.79637700000001</v>
      </c>
      <c r="C1624">
        <v>7.8995379999999997</v>
      </c>
      <c r="D1624">
        <v>150.65929299999999</v>
      </c>
      <c r="E1624">
        <v>11.503686</v>
      </c>
      <c r="N1624">
        <v>161.684077</v>
      </c>
      <c r="O1624">
        <v>8.8376009999999994</v>
      </c>
    </row>
    <row r="1625" spans="1:15" x14ac:dyDescent="0.25">
      <c r="A1625">
        <v>1624</v>
      </c>
      <c r="B1625">
        <v>151.79637700000001</v>
      </c>
      <c r="C1625">
        <v>7.8995379999999997</v>
      </c>
      <c r="D1625">
        <v>150.65929299999999</v>
      </c>
      <c r="E1625">
        <v>11.503686</v>
      </c>
      <c r="N1625">
        <v>161.684077</v>
      </c>
      <c r="O1625">
        <v>8.8376009999999994</v>
      </c>
    </row>
    <row r="1626" spans="1:15" x14ac:dyDescent="0.25">
      <c r="A1626">
        <v>1625</v>
      </c>
      <c r="B1626">
        <v>151.79637700000001</v>
      </c>
      <c r="C1626">
        <v>7.8995379999999997</v>
      </c>
      <c r="D1626">
        <v>150.65929299999999</v>
      </c>
      <c r="E1626">
        <v>11.503686</v>
      </c>
      <c r="N1626">
        <v>161.684077</v>
      </c>
      <c r="O1626">
        <v>8.8376009999999994</v>
      </c>
    </row>
    <row r="1627" spans="1:15" x14ac:dyDescent="0.25">
      <c r="A1627">
        <v>1626</v>
      </c>
      <c r="B1627">
        <v>151.79637700000001</v>
      </c>
      <c r="C1627">
        <v>7.8995379999999997</v>
      </c>
      <c r="D1627">
        <v>150.65929299999999</v>
      </c>
      <c r="E1627">
        <v>11.503686</v>
      </c>
      <c r="N1627">
        <v>161.684077</v>
      </c>
      <c r="O1627">
        <v>8.8376009999999994</v>
      </c>
    </row>
    <row r="1628" spans="1:15" x14ac:dyDescent="0.25">
      <c r="A1628">
        <v>1627</v>
      </c>
      <c r="B1628">
        <v>151.79637700000001</v>
      </c>
      <c r="C1628">
        <v>7.8995379999999997</v>
      </c>
      <c r="D1628">
        <v>150.65929299999999</v>
      </c>
      <c r="E1628">
        <v>11.503686</v>
      </c>
      <c r="N1628">
        <v>161.684077</v>
      </c>
      <c r="O1628">
        <v>8.8376009999999994</v>
      </c>
    </row>
    <row r="1629" spans="1:15" x14ac:dyDescent="0.25">
      <c r="A1629">
        <v>1628</v>
      </c>
      <c r="B1629">
        <v>151.79637700000001</v>
      </c>
      <c r="C1629">
        <v>7.8995379999999997</v>
      </c>
      <c r="D1629">
        <v>150.65929299999999</v>
      </c>
      <c r="E1629">
        <v>11.503686</v>
      </c>
      <c r="N1629">
        <v>161.684077</v>
      </c>
      <c r="O1629">
        <v>8.8376009999999994</v>
      </c>
    </row>
    <row r="1630" spans="1:15" x14ac:dyDescent="0.25">
      <c r="A1630">
        <v>1629</v>
      </c>
      <c r="B1630">
        <v>151.79637700000001</v>
      </c>
      <c r="C1630">
        <v>7.8995379999999997</v>
      </c>
      <c r="D1630">
        <v>150.65929299999999</v>
      </c>
      <c r="E1630">
        <v>11.503686</v>
      </c>
      <c r="N1630">
        <v>161.684077</v>
      </c>
      <c r="O1630">
        <v>8.8376009999999994</v>
      </c>
    </row>
    <row r="1631" spans="1:15" x14ac:dyDescent="0.25">
      <c r="A1631">
        <v>1630</v>
      </c>
      <c r="B1631">
        <v>151.79637700000001</v>
      </c>
      <c r="C1631">
        <v>7.8995379999999997</v>
      </c>
      <c r="D1631">
        <v>150.65929299999999</v>
      </c>
      <c r="E1631">
        <v>11.503686</v>
      </c>
      <c r="F1631">
        <v>158.041256</v>
      </c>
      <c r="G1631">
        <v>5.8954579999999996</v>
      </c>
      <c r="N1631">
        <v>161.684077</v>
      </c>
      <c r="O1631">
        <v>8.8376009999999994</v>
      </c>
    </row>
    <row r="1632" spans="1:15" x14ac:dyDescent="0.25">
      <c r="A1632">
        <v>1631</v>
      </c>
      <c r="B1632">
        <v>151.79637700000001</v>
      </c>
      <c r="C1632">
        <v>7.8995379999999997</v>
      </c>
      <c r="D1632">
        <v>150.65929299999999</v>
      </c>
      <c r="E1632">
        <v>11.503686</v>
      </c>
      <c r="F1632">
        <v>158.025644</v>
      </c>
      <c r="G1632">
        <v>5.7765360000000001</v>
      </c>
      <c r="N1632">
        <v>161.684077</v>
      </c>
      <c r="O1632">
        <v>8.8376009999999994</v>
      </c>
    </row>
    <row r="1633" spans="1:15" x14ac:dyDescent="0.25">
      <c r="A1633">
        <v>1632</v>
      </c>
      <c r="B1633">
        <v>151.79637700000001</v>
      </c>
      <c r="C1633">
        <v>7.8995379999999997</v>
      </c>
      <c r="D1633">
        <v>150.65929299999999</v>
      </c>
      <c r="E1633">
        <v>11.503686</v>
      </c>
      <c r="F1633">
        <v>158.025644</v>
      </c>
      <c r="G1633">
        <v>5.7765360000000001</v>
      </c>
      <c r="N1633">
        <v>161.684077</v>
      </c>
      <c r="O1633">
        <v>8.8376009999999994</v>
      </c>
    </row>
    <row r="1634" spans="1:15" x14ac:dyDescent="0.25">
      <c r="A1634">
        <v>1633</v>
      </c>
      <c r="B1634">
        <v>151.79637700000001</v>
      </c>
      <c r="C1634">
        <v>7.8995379999999997</v>
      </c>
      <c r="D1634">
        <v>150.65929299999999</v>
      </c>
      <c r="E1634">
        <v>11.503686</v>
      </c>
      <c r="F1634">
        <v>158.025644</v>
      </c>
      <c r="G1634">
        <v>5.7765360000000001</v>
      </c>
      <c r="N1634">
        <v>161.684077</v>
      </c>
      <c r="O1634">
        <v>8.8376009999999994</v>
      </c>
    </row>
    <row r="1635" spans="1:15" x14ac:dyDescent="0.25">
      <c r="A1635">
        <v>1634</v>
      </c>
      <c r="B1635">
        <v>151.79637700000001</v>
      </c>
      <c r="C1635">
        <v>7.8995379999999997</v>
      </c>
      <c r="D1635">
        <v>150.65929299999999</v>
      </c>
      <c r="E1635">
        <v>11.503686</v>
      </c>
      <c r="F1635">
        <v>158.025644</v>
      </c>
      <c r="G1635">
        <v>5.7765360000000001</v>
      </c>
      <c r="N1635">
        <v>161.684077</v>
      </c>
      <c r="O1635">
        <v>8.8376009999999994</v>
      </c>
    </row>
    <row r="1636" spans="1:15" x14ac:dyDescent="0.25">
      <c r="A1636">
        <v>1635</v>
      </c>
      <c r="B1636">
        <v>151.79637700000001</v>
      </c>
      <c r="C1636">
        <v>7.8995379999999997</v>
      </c>
      <c r="D1636">
        <v>150.65929299999999</v>
      </c>
      <c r="E1636">
        <v>11.503686</v>
      </c>
      <c r="F1636">
        <v>158.025644</v>
      </c>
      <c r="G1636">
        <v>5.7765360000000001</v>
      </c>
      <c r="N1636">
        <v>161.684077</v>
      </c>
      <c r="O1636">
        <v>8.8376009999999994</v>
      </c>
    </row>
    <row r="1637" spans="1:15" x14ac:dyDescent="0.25">
      <c r="A1637">
        <v>1636</v>
      </c>
      <c r="B1637">
        <v>151.79637700000001</v>
      </c>
      <c r="C1637">
        <v>7.8995379999999997</v>
      </c>
      <c r="D1637">
        <v>150.65929299999999</v>
      </c>
      <c r="E1637">
        <v>11.503686</v>
      </c>
      <c r="F1637">
        <v>158.025644</v>
      </c>
      <c r="G1637">
        <v>5.7765360000000001</v>
      </c>
      <c r="N1637">
        <v>161.684077</v>
      </c>
      <c r="O1637">
        <v>8.8376009999999994</v>
      </c>
    </row>
    <row r="1638" spans="1:15" x14ac:dyDescent="0.25">
      <c r="A1638">
        <v>1637</v>
      </c>
      <c r="B1638">
        <v>151.79637700000001</v>
      </c>
      <c r="C1638">
        <v>7.8995379999999997</v>
      </c>
      <c r="D1638">
        <v>150.65929299999999</v>
      </c>
      <c r="E1638">
        <v>11.503686</v>
      </c>
      <c r="F1638">
        <v>158.025644</v>
      </c>
      <c r="G1638">
        <v>5.7765360000000001</v>
      </c>
      <c r="N1638">
        <v>161.684077</v>
      </c>
      <c r="O1638">
        <v>8.8376009999999994</v>
      </c>
    </row>
    <row r="1639" spans="1:15" x14ac:dyDescent="0.25">
      <c r="A1639">
        <v>1638</v>
      </c>
      <c r="B1639">
        <v>151.79637700000001</v>
      </c>
      <c r="C1639">
        <v>7.8995379999999997</v>
      </c>
      <c r="D1639">
        <v>150.65929299999999</v>
      </c>
      <c r="E1639">
        <v>11.503686</v>
      </c>
      <c r="F1639">
        <v>158.025644</v>
      </c>
      <c r="G1639">
        <v>5.7765360000000001</v>
      </c>
      <c r="N1639">
        <v>161.684077</v>
      </c>
      <c r="O1639">
        <v>8.8376009999999994</v>
      </c>
    </row>
    <row r="1640" spans="1:15" x14ac:dyDescent="0.25">
      <c r="A1640">
        <v>1639</v>
      </c>
      <c r="B1640">
        <v>151.79637700000001</v>
      </c>
      <c r="C1640">
        <v>7.8995379999999997</v>
      </c>
      <c r="D1640">
        <v>150.65929299999999</v>
      </c>
      <c r="E1640">
        <v>11.503686</v>
      </c>
      <c r="F1640">
        <v>158.025644</v>
      </c>
      <c r="G1640">
        <v>5.7765360000000001</v>
      </c>
      <c r="N1640">
        <v>161.684077</v>
      </c>
      <c r="O1640">
        <v>8.8376009999999994</v>
      </c>
    </row>
    <row r="1641" spans="1:15" x14ac:dyDescent="0.25">
      <c r="A1641">
        <v>1640</v>
      </c>
      <c r="B1641">
        <v>151.79637700000001</v>
      </c>
      <c r="C1641">
        <v>7.8995379999999997</v>
      </c>
      <c r="D1641">
        <v>150.65929299999999</v>
      </c>
      <c r="E1641">
        <v>11.503686</v>
      </c>
      <c r="F1641">
        <v>158.025644</v>
      </c>
      <c r="G1641">
        <v>5.7765360000000001</v>
      </c>
      <c r="N1641">
        <v>161.684077</v>
      </c>
      <c r="O1641">
        <v>8.8376009999999994</v>
      </c>
    </row>
    <row r="1642" spans="1:15" x14ac:dyDescent="0.25">
      <c r="A1642">
        <v>1641</v>
      </c>
      <c r="B1642">
        <v>151.79637700000001</v>
      </c>
      <c r="C1642">
        <v>7.8995379999999997</v>
      </c>
      <c r="D1642">
        <v>150.65929299999999</v>
      </c>
      <c r="E1642">
        <v>11.503686</v>
      </c>
      <c r="F1642">
        <v>158.025644</v>
      </c>
      <c r="G1642">
        <v>5.7765360000000001</v>
      </c>
      <c r="N1642">
        <v>161.684077</v>
      </c>
      <c r="O1642">
        <v>8.8376009999999994</v>
      </c>
    </row>
    <row r="1643" spans="1:15" x14ac:dyDescent="0.25">
      <c r="A1643">
        <v>1642</v>
      </c>
      <c r="B1643">
        <v>151.87591399999999</v>
      </c>
      <c r="C1643">
        <v>7.9303520000000001</v>
      </c>
      <c r="D1643">
        <v>150.65929299999999</v>
      </c>
      <c r="E1643">
        <v>11.503686</v>
      </c>
      <c r="F1643">
        <v>158.025644</v>
      </c>
      <c r="G1643">
        <v>5.7765360000000001</v>
      </c>
      <c r="N1643">
        <v>161.684077</v>
      </c>
      <c r="O1643">
        <v>8.8376009999999994</v>
      </c>
    </row>
    <row r="1644" spans="1:15" x14ac:dyDescent="0.25">
      <c r="A1644">
        <v>1643</v>
      </c>
      <c r="D1644">
        <v>150.65929299999999</v>
      </c>
      <c r="E1644">
        <v>11.503686</v>
      </c>
      <c r="F1644">
        <v>158.025644</v>
      </c>
      <c r="G1644">
        <v>5.7765360000000001</v>
      </c>
      <c r="N1644">
        <v>161.684077</v>
      </c>
      <c r="O1644">
        <v>8.8376009999999994</v>
      </c>
    </row>
    <row r="1645" spans="1:15" x14ac:dyDescent="0.25">
      <c r="A1645">
        <v>1644</v>
      </c>
      <c r="D1645">
        <v>150.65929299999999</v>
      </c>
      <c r="E1645">
        <v>11.503686</v>
      </c>
      <c r="F1645">
        <v>158.025644</v>
      </c>
      <c r="G1645">
        <v>5.7765360000000001</v>
      </c>
      <c r="N1645">
        <v>161.663005</v>
      </c>
      <c r="O1645">
        <v>8.7879609999999992</v>
      </c>
    </row>
    <row r="1646" spans="1:15" x14ac:dyDescent="0.25">
      <c r="A1646">
        <v>1645</v>
      </c>
      <c r="D1646">
        <v>150.65929299999999</v>
      </c>
      <c r="E1646">
        <v>11.503686</v>
      </c>
      <c r="F1646">
        <v>158.025644</v>
      </c>
      <c r="G1646">
        <v>5.7765360000000001</v>
      </c>
    </row>
    <row r="1647" spans="1:15" x14ac:dyDescent="0.25">
      <c r="A1647">
        <v>1646</v>
      </c>
      <c r="D1647">
        <v>150.65929299999999</v>
      </c>
      <c r="E1647">
        <v>11.503686</v>
      </c>
      <c r="F1647">
        <v>158.025644</v>
      </c>
      <c r="G1647">
        <v>5.7765360000000001</v>
      </c>
    </row>
    <row r="1648" spans="1:15" x14ac:dyDescent="0.25">
      <c r="A1648">
        <v>1647</v>
      </c>
      <c r="D1648">
        <v>150.65929299999999</v>
      </c>
      <c r="E1648">
        <v>11.503686</v>
      </c>
      <c r="F1648">
        <v>158.025644</v>
      </c>
      <c r="G1648">
        <v>5.7765360000000001</v>
      </c>
    </row>
    <row r="1649" spans="1:9" x14ac:dyDescent="0.25">
      <c r="A1649">
        <v>1648</v>
      </c>
      <c r="D1649">
        <v>150.65929299999999</v>
      </c>
      <c r="E1649">
        <v>11.503686</v>
      </c>
      <c r="F1649">
        <v>158.025644</v>
      </c>
      <c r="G1649">
        <v>5.7765360000000001</v>
      </c>
    </row>
    <row r="1650" spans="1:9" x14ac:dyDescent="0.25">
      <c r="A1650">
        <v>1649</v>
      </c>
      <c r="D1650">
        <v>150.65929299999999</v>
      </c>
      <c r="E1650">
        <v>11.503686</v>
      </c>
      <c r="F1650">
        <v>158.025644</v>
      </c>
      <c r="G1650">
        <v>5.7765360000000001</v>
      </c>
    </row>
    <row r="1651" spans="1:9" x14ac:dyDescent="0.25">
      <c r="A1651">
        <v>1650</v>
      </c>
      <c r="D1651">
        <v>150.65929299999999</v>
      </c>
      <c r="E1651">
        <v>11.503686</v>
      </c>
      <c r="F1651">
        <v>158.025644</v>
      </c>
      <c r="G1651">
        <v>5.7765360000000001</v>
      </c>
    </row>
    <row r="1652" spans="1:9" x14ac:dyDescent="0.25">
      <c r="A1652">
        <v>1651</v>
      </c>
      <c r="D1652">
        <v>150.65929299999999</v>
      </c>
      <c r="E1652">
        <v>11.503686</v>
      </c>
      <c r="F1652">
        <v>158.025644</v>
      </c>
      <c r="G1652">
        <v>5.7765360000000001</v>
      </c>
    </row>
    <row r="1653" spans="1:9" x14ac:dyDescent="0.25">
      <c r="A1653">
        <v>1652</v>
      </c>
      <c r="D1653">
        <v>150.65929299999999</v>
      </c>
      <c r="E1653">
        <v>11.503686</v>
      </c>
      <c r="F1653">
        <v>158.025644</v>
      </c>
      <c r="G1653">
        <v>5.7765360000000001</v>
      </c>
    </row>
    <row r="1654" spans="1:9" x14ac:dyDescent="0.25">
      <c r="A1654">
        <v>1653</v>
      </c>
      <c r="D1654">
        <v>150.65929299999999</v>
      </c>
      <c r="E1654">
        <v>11.503686</v>
      </c>
      <c r="F1654">
        <v>158.025644</v>
      </c>
      <c r="G1654">
        <v>5.7765360000000001</v>
      </c>
    </row>
    <row r="1655" spans="1:9" x14ac:dyDescent="0.25">
      <c r="A1655">
        <v>1654</v>
      </c>
      <c r="B1655">
        <v>134.48448999999999</v>
      </c>
      <c r="C1655">
        <v>7.7814800000000002</v>
      </c>
      <c r="D1655">
        <v>150.65929299999999</v>
      </c>
      <c r="E1655">
        <v>11.503686</v>
      </c>
      <c r="F1655">
        <v>158.025644</v>
      </c>
      <c r="G1655">
        <v>5.7765360000000001</v>
      </c>
    </row>
    <row r="1656" spans="1:9" x14ac:dyDescent="0.25">
      <c r="A1656">
        <v>1655</v>
      </c>
      <c r="B1656">
        <v>134.459236</v>
      </c>
      <c r="C1656">
        <v>7.7517860000000001</v>
      </c>
      <c r="D1656">
        <v>150.65929299999999</v>
      </c>
      <c r="E1656">
        <v>11.503686</v>
      </c>
      <c r="F1656">
        <v>158.025644</v>
      </c>
      <c r="G1656">
        <v>5.7765360000000001</v>
      </c>
    </row>
    <row r="1657" spans="1:9" x14ac:dyDescent="0.25">
      <c r="A1657">
        <v>1656</v>
      </c>
      <c r="B1657">
        <v>134.459236</v>
      </c>
      <c r="C1657">
        <v>7.7517860000000001</v>
      </c>
      <c r="D1657">
        <v>150.65929299999999</v>
      </c>
      <c r="E1657">
        <v>11.503686</v>
      </c>
      <c r="F1657">
        <v>158.025644</v>
      </c>
      <c r="G1657">
        <v>5.7765360000000001</v>
      </c>
    </row>
    <row r="1658" spans="1:9" x14ac:dyDescent="0.25">
      <c r="A1658">
        <v>1657</v>
      </c>
      <c r="B1658">
        <v>134.459236</v>
      </c>
      <c r="C1658">
        <v>7.7517860000000001</v>
      </c>
      <c r="D1658">
        <v>150.65929299999999</v>
      </c>
      <c r="E1658">
        <v>11.503686</v>
      </c>
      <c r="F1658">
        <v>158.025644</v>
      </c>
      <c r="G1658">
        <v>5.7765360000000001</v>
      </c>
    </row>
    <row r="1659" spans="1:9" x14ac:dyDescent="0.25">
      <c r="A1659">
        <v>1658</v>
      </c>
      <c r="B1659">
        <v>134.459236</v>
      </c>
      <c r="C1659">
        <v>7.7517860000000001</v>
      </c>
      <c r="D1659">
        <v>150.65929299999999</v>
      </c>
      <c r="E1659">
        <v>11.503686</v>
      </c>
      <c r="F1659">
        <v>158.025644</v>
      </c>
      <c r="G1659">
        <v>5.7765360000000001</v>
      </c>
    </row>
    <row r="1660" spans="1:9" x14ac:dyDescent="0.25">
      <c r="A1660">
        <v>1659</v>
      </c>
      <c r="B1660">
        <v>134.459236</v>
      </c>
      <c r="C1660">
        <v>7.7517860000000001</v>
      </c>
      <c r="D1660">
        <v>150.65929299999999</v>
      </c>
      <c r="E1660">
        <v>11.503686</v>
      </c>
      <c r="F1660">
        <v>158.025644</v>
      </c>
      <c r="G1660">
        <v>5.7765360000000001</v>
      </c>
    </row>
    <row r="1661" spans="1:9" x14ac:dyDescent="0.25">
      <c r="A1661">
        <v>1660</v>
      </c>
      <c r="B1661">
        <v>134.459236</v>
      </c>
      <c r="C1661">
        <v>7.7517860000000001</v>
      </c>
      <c r="D1661">
        <v>150.65929299999999</v>
      </c>
      <c r="E1661">
        <v>11.503686</v>
      </c>
      <c r="F1661">
        <v>158.025644</v>
      </c>
      <c r="G1661">
        <v>5.7765360000000001</v>
      </c>
    </row>
    <row r="1662" spans="1:9" x14ac:dyDescent="0.25">
      <c r="A1662">
        <v>1661</v>
      </c>
      <c r="B1662">
        <v>134.459236</v>
      </c>
      <c r="C1662">
        <v>7.7517860000000001</v>
      </c>
      <c r="D1662">
        <v>150.723321</v>
      </c>
      <c r="E1662">
        <v>11.409916000000001</v>
      </c>
      <c r="F1662">
        <v>158.025644</v>
      </c>
      <c r="G1662">
        <v>5.7765360000000001</v>
      </c>
    </row>
    <row r="1663" spans="1:9" x14ac:dyDescent="0.25">
      <c r="A1663">
        <v>1662</v>
      </c>
      <c r="B1663">
        <v>134.459236</v>
      </c>
      <c r="C1663">
        <v>7.7517860000000001</v>
      </c>
      <c r="F1663">
        <v>158.025644</v>
      </c>
      <c r="G1663">
        <v>5.7765360000000001</v>
      </c>
      <c r="H1663">
        <v>153.823363</v>
      </c>
      <c r="I1663">
        <v>9.9237690000000001</v>
      </c>
    </row>
    <row r="1664" spans="1:9" x14ac:dyDescent="0.25">
      <c r="A1664">
        <v>1663</v>
      </c>
      <c r="B1664">
        <v>134.459236</v>
      </c>
      <c r="C1664">
        <v>7.7517860000000001</v>
      </c>
      <c r="F1664">
        <v>158.025644</v>
      </c>
      <c r="G1664">
        <v>5.7765360000000001</v>
      </c>
      <c r="H1664">
        <v>153.823363</v>
      </c>
      <c r="I1664">
        <v>9.9237690000000001</v>
      </c>
    </row>
    <row r="1665" spans="1:9" x14ac:dyDescent="0.25">
      <c r="A1665">
        <v>1664</v>
      </c>
      <c r="B1665">
        <v>134.459236</v>
      </c>
      <c r="C1665">
        <v>7.7517860000000001</v>
      </c>
      <c r="F1665">
        <v>158.025644</v>
      </c>
      <c r="G1665">
        <v>5.7765360000000001</v>
      </c>
      <c r="H1665">
        <v>153.823363</v>
      </c>
      <c r="I1665">
        <v>9.9237690000000001</v>
      </c>
    </row>
    <row r="1666" spans="1:9" x14ac:dyDescent="0.25">
      <c r="A1666">
        <v>1665</v>
      </c>
      <c r="B1666">
        <v>134.459236</v>
      </c>
      <c r="C1666">
        <v>7.7517860000000001</v>
      </c>
      <c r="F1666">
        <v>158.025644</v>
      </c>
      <c r="G1666">
        <v>5.7765360000000001</v>
      </c>
      <c r="H1666">
        <v>153.823363</v>
      </c>
      <c r="I1666">
        <v>9.9237690000000001</v>
      </c>
    </row>
    <row r="1667" spans="1:9" x14ac:dyDescent="0.25">
      <c r="A1667">
        <v>1666</v>
      </c>
      <c r="B1667">
        <v>134.459236</v>
      </c>
      <c r="C1667">
        <v>7.7517860000000001</v>
      </c>
      <c r="F1667">
        <v>158.025644</v>
      </c>
      <c r="G1667">
        <v>5.7765360000000001</v>
      </c>
      <c r="H1667">
        <v>153.823363</v>
      </c>
      <c r="I1667">
        <v>9.9237690000000001</v>
      </c>
    </row>
    <row r="1668" spans="1:9" x14ac:dyDescent="0.25">
      <c r="A1668">
        <v>1667</v>
      </c>
      <c r="B1668">
        <v>134.459236</v>
      </c>
      <c r="C1668">
        <v>7.7517860000000001</v>
      </c>
      <c r="F1668">
        <v>158.025644</v>
      </c>
      <c r="G1668">
        <v>5.7765360000000001</v>
      </c>
      <c r="H1668">
        <v>153.823363</v>
      </c>
      <c r="I1668">
        <v>9.9237690000000001</v>
      </c>
    </row>
    <row r="1669" spans="1:9" x14ac:dyDescent="0.25">
      <c r="A1669">
        <v>1668</v>
      </c>
      <c r="B1669">
        <v>134.459236</v>
      </c>
      <c r="C1669">
        <v>7.7517860000000001</v>
      </c>
      <c r="F1669">
        <v>158.025644</v>
      </c>
      <c r="G1669">
        <v>5.7765360000000001</v>
      </c>
      <c r="H1669">
        <v>153.823363</v>
      </c>
      <c r="I1669">
        <v>9.9237690000000001</v>
      </c>
    </row>
    <row r="1670" spans="1:9" x14ac:dyDescent="0.25">
      <c r="A1670">
        <v>1669</v>
      </c>
      <c r="B1670">
        <v>134.459236</v>
      </c>
      <c r="C1670">
        <v>7.7517860000000001</v>
      </c>
      <c r="F1670">
        <v>158.025644</v>
      </c>
      <c r="G1670">
        <v>5.7765360000000001</v>
      </c>
      <c r="H1670">
        <v>153.823363</v>
      </c>
      <c r="I1670">
        <v>9.9237690000000001</v>
      </c>
    </row>
    <row r="1671" spans="1:9" x14ac:dyDescent="0.25">
      <c r="A1671">
        <v>1670</v>
      </c>
      <c r="B1671">
        <v>134.459236</v>
      </c>
      <c r="C1671">
        <v>7.7517860000000001</v>
      </c>
      <c r="F1671">
        <v>158.025644</v>
      </c>
      <c r="G1671">
        <v>5.7765360000000001</v>
      </c>
      <c r="H1671">
        <v>153.823363</v>
      </c>
      <c r="I1671">
        <v>9.9237690000000001</v>
      </c>
    </row>
    <row r="1672" spans="1:9" x14ac:dyDescent="0.25">
      <c r="A1672">
        <v>1671</v>
      </c>
      <c r="B1672">
        <v>134.459236</v>
      </c>
      <c r="C1672">
        <v>7.7517860000000001</v>
      </c>
      <c r="F1672">
        <v>158.025644</v>
      </c>
      <c r="G1672">
        <v>5.7765360000000001</v>
      </c>
      <c r="H1672">
        <v>153.823363</v>
      </c>
      <c r="I1672">
        <v>9.9237690000000001</v>
      </c>
    </row>
    <row r="1673" spans="1:9" x14ac:dyDescent="0.25">
      <c r="A1673">
        <v>1672</v>
      </c>
      <c r="B1673">
        <v>134.459236</v>
      </c>
      <c r="C1673">
        <v>7.7517860000000001</v>
      </c>
      <c r="F1673">
        <v>158.041256</v>
      </c>
      <c r="G1673">
        <v>5.8954579999999996</v>
      </c>
      <c r="H1673">
        <v>153.823363</v>
      </c>
      <c r="I1673">
        <v>9.9237690000000001</v>
      </c>
    </row>
    <row r="1674" spans="1:9" x14ac:dyDescent="0.25">
      <c r="A1674">
        <v>1673</v>
      </c>
      <c r="B1674">
        <v>134.459236</v>
      </c>
      <c r="C1674">
        <v>7.7517860000000001</v>
      </c>
      <c r="F1674">
        <v>158.041256</v>
      </c>
      <c r="G1674">
        <v>5.8954579999999996</v>
      </c>
      <c r="H1674">
        <v>153.823363</v>
      </c>
      <c r="I1674">
        <v>9.9237690000000001</v>
      </c>
    </row>
    <row r="1675" spans="1:9" x14ac:dyDescent="0.25">
      <c r="A1675">
        <v>1674</v>
      </c>
      <c r="B1675">
        <v>134.459236</v>
      </c>
      <c r="C1675">
        <v>7.7517860000000001</v>
      </c>
      <c r="F1675">
        <v>158.041256</v>
      </c>
      <c r="G1675">
        <v>5.8954579999999996</v>
      </c>
      <c r="H1675">
        <v>153.823363</v>
      </c>
      <c r="I1675">
        <v>9.9237690000000001</v>
      </c>
    </row>
    <row r="1676" spans="1:9" x14ac:dyDescent="0.25">
      <c r="A1676">
        <v>1675</v>
      </c>
      <c r="B1676">
        <v>134.459236</v>
      </c>
      <c r="C1676">
        <v>7.7517860000000001</v>
      </c>
      <c r="D1676">
        <v>129.19209699999999</v>
      </c>
      <c r="E1676">
        <v>8.9024999999999999</v>
      </c>
      <c r="H1676">
        <v>153.823363</v>
      </c>
      <c r="I1676">
        <v>9.9237690000000001</v>
      </c>
    </row>
    <row r="1677" spans="1:9" x14ac:dyDescent="0.25">
      <c r="A1677">
        <v>1676</v>
      </c>
      <c r="B1677">
        <v>134.459236</v>
      </c>
      <c r="C1677">
        <v>7.7517860000000001</v>
      </c>
      <c r="D1677">
        <v>129.119595</v>
      </c>
      <c r="E1677">
        <v>8.7886729999999993</v>
      </c>
      <c r="H1677">
        <v>153.823363</v>
      </c>
      <c r="I1677">
        <v>9.9237690000000001</v>
      </c>
    </row>
    <row r="1678" spans="1:9" x14ac:dyDescent="0.25">
      <c r="A1678">
        <v>1677</v>
      </c>
      <c r="B1678">
        <v>134.459236</v>
      </c>
      <c r="C1678">
        <v>7.7517860000000001</v>
      </c>
      <c r="D1678">
        <v>129.119595</v>
      </c>
      <c r="E1678">
        <v>8.7886729999999993</v>
      </c>
      <c r="H1678">
        <v>153.823363</v>
      </c>
      <c r="I1678">
        <v>9.9237690000000001</v>
      </c>
    </row>
    <row r="1679" spans="1:9" x14ac:dyDescent="0.25">
      <c r="A1679">
        <v>1678</v>
      </c>
      <c r="B1679">
        <v>134.459236</v>
      </c>
      <c r="C1679">
        <v>7.7517860000000001</v>
      </c>
      <c r="D1679">
        <v>129.119595</v>
      </c>
      <c r="E1679">
        <v>8.7886729999999993</v>
      </c>
      <c r="H1679">
        <v>153.823363</v>
      </c>
      <c r="I1679">
        <v>9.9237690000000001</v>
      </c>
    </row>
    <row r="1680" spans="1:9" x14ac:dyDescent="0.25">
      <c r="A1680">
        <v>1679</v>
      </c>
      <c r="B1680">
        <v>134.459236</v>
      </c>
      <c r="C1680">
        <v>7.7517860000000001</v>
      </c>
      <c r="D1680">
        <v>129.119595</v>
      </c>
      <c r="E1680">
        <v>8.7886729999999993</v>
      </c>
      <c r="H1680">
        <v>153.823363</v>
      </c>
      <c r="I1680">
        <v>9.9237690000000001</v>
      </c>
    </row>
    <row r="1681" spans="1:9" x14ac:dyDescent="0.25">
      <c r="A1681">
        <v>1680</v>
      </c>
      <c r="B1681">
        <v>134.459236</v>
      </c>
      <c r="C1681">
        <v>7.7517860000000001</v>
      </c>
      <c r="D1681">
        <v>129.119595</v>
      </c>
      <c r="E1681">
        <v>8.7886729999999993</v>
      </c>
      <c r="H1681">
        <v>153.823363</v>
      </c>
      <c r="I1681">
        <v>9.9237690000000001</v>
      </c>
    </row>
    <row r="1682" spans="1:9" x14ac:dyDescent="0.25">
      <c r="A1682">
        <v>1681</v>
      </c>
      <c r="B1682">
        <v>134.48448999999999</v>
      </c>
      <c r="C1682">
        <v>7.7814800000000002</v>
      </c>
      <c r="D1682">
        <v>129.119595</v>
      </c>
      <c r="E1682">
        <v>8.7886729999999993</v>
      </c>
      <c r="H1682">
        <v>153.823363</v>
      </c>
      <c r="I1682">
        <v>9.9237690000000001</v>
      </c>
    </row>
    <row r="1683" spans="1:9" x14ac:dyDescent="0.25">
      <c r="A1683">
        <v>1682</v>
      </c>
      <c r="D1683">
        <v>129.119595</v>
      </c>
      <c r="E1683">
        <v>8.7886729999999993</v>
      </c>
      <c r="H1683">
        <v>153.823363</v>
      </c>
      <c r="I1683">
        <v>9.9237690000000001</v>
      </c>
    </row>
    <row r="1684" spans="1:9" x14ac:dyDescent="0.25">
      <c r="A1684">
        <v>1683</v>
      </c>
      <c r="D1684">
        <v>129.119595</v>
      </c>
      <c r="E1684">
        <v>8.7886729999999993</v>
      </c>
      <c r="H1684">
        <v>153.823363</v>
      </c>
      <c r="I1684">
        <v>9.9237690000000001</v>
      </c>
    </row>
    <row r="1685" spans="1:9" x14ac:dyDescent="0.25">
      <c r="A1685">
        <v>1684</v>
      </c>
      <c r="D1685">
        <v>129.119595</v>
      </c>
      <c r="E1685">
        <v>8.7886729999999993</v>
      </c>
      <c r="H1685">
        <v>153.823363</v>
      </c>
      <c r="I1685">
        <v>9.9237690000000001</v>
      </c>
    </row>
    <row r="1686" spans="1:9" x14ac:dyDescent="0.25">
      <c r="A1686">
        <v>1685</v>
      </c>
      <c r="D1686">
        <v>129.119595</v>
      </c>
      <c r="E1686">
        <v>8.7886729999999993</v>
      </c>
      <c r="H1686">
        <v>153.823363</v>
      </c>
      <c r="I1686">
        <v>9.9237690000000001</v>
      </c>
    </row>
    <row r="1687" spans="1:9" x14ac:dyDescent="0.25">
      <c r="A1687">
        <v>1686</v>
      </c>
      <c r="D1687">
        <v>129.119595</v>
      </c>
      <c r="E1687">
        <v>8.7886729999999993</v>
      </c>
      <c r="H1687">
        <v>153.823363</v>
      </c>
      <c r="I1687">
        <v>9.9237690000000001</v>
      </c>
    </row>
    <row r="1688" spans="1:9" x14ac:dyDescent="0.25">
      <c r="A1688">
        <v>1687</v>
      </c>
      <c r="D1688">
        <v>129.119595</v>
      </c>
      <c r="E1688">
        <v>8.7886729999999993</v>
      </c>
      <c r="H1688">
        <v>153.823363</v>
      </c>
      <c r="I1688">
        <v>9.9237690000000001</v>
      </c>
    </row>
    <row r="1689" spans="1:9" x14ac:dyDescent="0.25">
      <c r="A1689">
        <v>1688</v>
      </c>
      <c r="D1689">
        <v>129.119595</v>
      </c>
      <c r="E1689">
        <v>8.7886729999999993</v>
      </c>
      <c r="H1689">
        <v>153.823363</v>
      </c>
      <c r="I1689">
        <v>9.9237690000000001</v>
      </c>
    </row>
    <row r="1690" spans="1:9" x14ac:dyDescent="0.25">
      <c r="A1690">
        <v>1689</v>
      </c>
      <c r="D1690">
        <v>129.119595</v>
      </c>
      <c r="E1690">
        <v>8.7886729999999993</v>
      </c>
      <c r="F1690">
        <v>136.511788</v>
      </c>
      <c r="G1690">
        <v>5.4645919999999997</v>
      </c>
      <c r="H1690">
        <v>153.823363</v>
      </c>
      <c r="I1690">
        <v>9.9237690000000001</v>
      </c>
    </row>
    <row r="1691" spans="1:9" x14ac:dyDescent="0.25">
      <c r="A1691">
        <v>1690</v>
      </c>
      <c r="D1691">
        <v>129.119595</v>
      </c>
      <c r="E1691">
        <v>8.7886729999999993</v>
      </c>
      <c r="F1691">
        <v>136.53571300000002</v>
      </c>
      <c r="G1691">
        <v>5.283061</v>
      </c>
      <c r="H1691">
        <v>153.823363</v>
      </c>
      <c r="I1691">
        <v>9.9237690000000001</v>
      </c>
    </row>
    <row r="1692" spans="1:9" x14ac:dyDescent="0.25">
      <c r="A1692">
        <v>1691</v>
      </c>
      <c r="D1692">
        <v>129.119595</v>
      </c>
      <c r="E1692">
        <v>8.7886729999999993</v>
      </c>
      <c r="F1692">
        <v>136.53571300000002</v>
      </c>
      <c r="G1692">
        <v>5.283061</v>
      </c>
    </row>
    <row r="1693" spans="1:9" x14ac:dyDescent="0.25">
      <c r="A1693">
        <v>1692</v>
      </c>
      <c r="D1693">
        <v>129.119595</v>
      </c>
      <c r="E1693">
        <v>8.7886729999999993</v>
      </c>
      <c r="F1693">
        <v>136.53571300000002</v>
      </c>
      <c r="G1693">
        <v>5.283061</v>
      </c>
    </row>
    <row r="1694" spans="1:9" x14ac:dyDescent="0.25">
      <c r="A1694">
        <v>1693</v>
      </c>
      <c r="B1694">
        <v>122.63576900000001</v>
      </c>
      <c r="C1694">
        <v>5.8810209999999996</v>
      </c>
      <c r="D1694">
        <v>129.119595</v>
      </c>
      <c r="E1694">
        <v>8.7886729999999993</v>
      </c>
      <c r="F1694">
        <v>136.53571300000002</v>
      </c>
      <c r="G1694">
        <v>5.283061</v>
      </c>
    </row>
    <row r="1695" spans="1:9" x14ac:dyDescent="0.25">
      <c r="A1695">
        <v>1694</v>
      </c>
      <c r="B1695">
        <v>122.63576900000001</v>
      </c>
      <c r="C1695">
        <v>5.8810209999999996</v>
      </c>
      <c r="D1695">
        <v>129.119595</v>
      </c>
      <c r="E1695">
        <v>8.7886729999999993</v>
      </c>
      <c r="F1695">
        <v>136.53571300000002</v>
      </c>
      <c r="G1695">
        <v>5.283061</v>
      </c>
    </row>
    <row r="1696" spans="1:9" x14ac:dyDescent="0.25">
      <c r="A1696">
        <v>1695</v>
      </c>
      <c r="B1696">
        <v>122.445053</v>
      </c>
      <c r="C1696">
        <v>5.9249489999999998</v>
      </c>
      <c r="D1696">
        <v>129.119595</v>
      </c>
      <c r="E1696">
        <v>8.7886729999999993</v>
      </c>
      <c r="F1696">
        <v>136.53571300000002</v>
      </c>
      <c r="G1696">
        <v>5.283061</v>
      </c>
    </row>
    <row r="1697" spans="1:9" x14ac:dyDescent="0.25">
      <c r="A1697">
        <v>1696</v>
      </c>
      <c r="B1697">
        <v>122.445053</v>
      </c>
      <c r="C1697">
        <v>5.9249489999999998</v>
      </c>
      <c r="D1697">
        <v>129.119595</v>
      </c>
      <c r="E1697">
        <v>8.7886729999999993</v>
      </c>
      <c r="F1697">
        <v>136.53571300000002</v>
      </c>
      <c r="G1697">
        <v>5.283061</v>
      </c>
    </row>
    <row r="1698" spans="1:9" x14ac:dyDescent="0.25">
      <c r="A1698">
        <v>1697</v>
      </c>
      <c r="B1698">
        <v>122.445053</v>
      </c>
      <c r="C1698">
        <v>5.9249489999999998</v>
      </c>
      <c r="D1698">
        <v>129.119595</v>
      </c>
      <c r="E1698">
        <v>8.7886729999999993</v>
      </c>
      <c r="F1698">
        <v>136.53571300000002</v>
      </c>
      <c r="G1698">
        <v>5.283061</v>
      </c>
    </row>
    <row r="1699" spans="1:9" x14ac:dyDescent="0.25">
      <c r="A1699">
        <v>1698</v>
      </c>
      <c r="B1699">
        <v>122.445053</v>
      </c>
      <c r="C1699">
        <v>5.9249489999999998</v>
      </c>
      <c r="D1699">
        <v>129.119595</v>
      </c>
      <c r="E1699">
        <v>8.7886729999999993</v>
      </c>
      <c r="F1699">
        <v>136.53571300000002</v>
      </c>
      <c r="G1699">
        <v>5.283061</v>
      </c>
    </row>
    <row r="1700" spans="1:9" x14ac:dyDescent="0.25">
      <c r="A1700">
        <v>1699</v>
      </c>
      <c r="B1700">
        <v>122.445053</v>
      </c>
      <c r="C1700">
        <v>5.9249489999999998</v>
      </c>
      <c r="D1700">
        <v>129.119595</v>
      </c>
      <c r="E1700">
        <v>8.7886729999999993</v>
      </c>
      <c r="F1700">
        <v>136.53571300000002</v>
      </c>
      <c r="G1700">
        <v>5.283061</v>
      </c>
    </row>
    <row r="1701" spans="1:9" x14ac:dyDescent="0.25">
      <c r="A1701">
        <v>1700</v>
      </c>
      <c r="B1701">
        <v>122.445053</v>
      </c>
      <c r="C1701">
        <v>5.9249489999999998</v>
      </c>
      <c r="D1701">
        <v>129.19209699999999</v>
      </c>
      <c r="E1701">
        <v>8.9024999999999999</v>
      </c>
      <c r="F1701">
        <v>136.53571300000002</v>
      </c>
      <c r="G1701">
        <v>5.283061</v>
      </c>
    </row>
    <row r="1702" spans="1:9" x14ac:dyDescent="0.25">
      <c r="A1702">
        <v>1701</v>
      </c>
      <c r="B1702">
        <v>122.445053</v>
      </c>
      <c r="C1702">
        <v>5.9249489999999998</v>
      </c>
      <c r="F1702">
        <v>136.53571300000002</v>
      </c>
      <c r="G1702">
        <v>5.283061</v>
      </c>
    </row>
    <row r="1703" spans="1:9" x14ac:dyDescent="0.25">
      <c r="A1703">
        <v>1702</v>
      </c>
      <c r="B1703">
        <v>122.445053</v>
      </c>
      <c r="C1703">
        <v>5.9249489999999998</v>
      </c>
      <c r="F1703">
        <v>136.53571300000002</v>
      </c>
      <c r="G1703">
        <v>5.283061</v>
      </c>
    </row>
    <row r="1704" spans="1:9" x14ac:dyDescent="0.25">
      <c r="A1704">
        <v>1703</v>
      </c>
      <c r="B1704">
        <v>122.445053</v>
      </c>
      <c r="C1704">
        <v>5.9249489999999998</v>
      </c>
      <c r="F1704">
        <v>136.53571300000002</v>
      </c>
      <c r="G1704">
        <v>5.283061</v>
      </c>
    </row>
    <row r="1705" spans="1:9" x14ac:dyDescent="0.25">
      <c r="A1705">
        <v>1704</v>
      </c>
      <c r="B1705">
        <v>122.445053</v>
      </c>
      <c r="C1705">
        <v>5.9249489999999998</v>
      </c>
      <c r="F1705">
        <v>136.53571300000002</v>
      </c>
      <c r="G1705">
        <v>5.283061</v>
      </c>
    </row>
    <row r="1706" spans="1:9" x14ac:dyDescent="0.25">
      <c r="A1706">
        <v>1705</v>
      </c>
      <c r="B1706">
        <v>122.445053</v>
      </c>
      <c r="C1706">
        <v>5.9249489999999998</v>
      </c>
      <c r="F1706">
        <v>136.53571300000002</v>
      </c>
      <c r="G1706">
        <v>5.283061</v>
      </c>
    </row>
    <row r="1707" spans="1:9" x14ac:dyDescent="0.25">
      <c r="A1707">
        <v>1706</v>
      </c>
      <c r="B1707">
        <v>122.445053</v>
      </c>
      <c r="C1707">
        <v>5.9249489999999998</v>
      </c>
      <c r="F1707">
        <v>136.53571300000002</v>
      </c>
      <c r="G1707">
        <v>5.283061</v>
      </c>
    </row>
    <row r="1708" spans="1:9" x14ac:dyDescent="0.25">
      <c r="A1708">
        <v>1707</v>
      </c>
      <c r="B1708">
        <v>122.445053</v>
      </c>
      <c r="C1708">
        <v>5.9249489999999998</v>
      </c>
      <c r="F1708">
        <v>136.53571300000002</v>
      </c>
      <c r="G1708">
        <v>5.283061</v>
      </c>
    </row>
    <row r="1709" spans="1:9" x14ac:dyDescent="0.25">
      <c r="A1709">
        <v>1708</v>
      </c>
      <c r="B1709">
        <v>122.445053</v>
      </c>
      <c r="C1709">
        <v>5.9249489999999998</v>
      </c>
      <c r="F1709">
        <v>136.53571300000002</v>
      </c>
      <c r="G1709">
        <v>5.283061</v>
      </c>
    </row>
    <row r="1710" spans="1:9" x14ac:dyDescent="0.25">
      <c r="A1710">
        <v>1709</v>
      </c>
      <c r="B1710">
        <v>122.445053</v>
      </c>
      <c r="C1710">
        <v>5.9249489999999998</v>
      </c>
      <c r="F1710">
        <v>136.53571300000002</v>
      </c>
      <c r="G1710">
        <v>5.283061</v>
      </c>
    </row>
    <row r="1711" spans="1:9" x14ac:dyDescent="0.25">
      <c r="A1711">
        <v>1710</v>
      </c>
      <c r="B1711">
        <v>122.445053</v>
      </c>
      <c r="C1711">
        <v>5.9249489999999998</v>
      </c>
      <c r="F1711">
        <v>136.53571300000002</v>
      </c>
      <c r="G1711">
        <v>5.283061</v>
      </c>
      <c r="H1711">
        <v>129.25051100000002</v>
      </c>
      <c r="I1711">
        <v>8.2990820000000003</v>
      </c>
    </row>
    <row r="1712" spans="1:9" x14ac:dyDescent="0.25">
      <c r="A1712">
        <v>1711</v>
      </c>
      <c r="B1712">
        <v>122.445053</v>
      </c>
      <c r="C1712">
        <v>5.9249489999999998</v>
      </c>
      <c r="D1712">
        <v>115.679596</v>
      </c>
      <c r="E1712">
        <v>8.80898</v>
      </c>
      <c r="F1712">
        <v>136.53571300000002</v>
      </c>
      <c r="G1712">
        <v>5.283061</v>
      </c>
      <c r="H1712">
        <v>129.21847200000002</v>
      </c>
      <c r="I1712">
        <v>8.3442860000000003</v>
      </c>
    </row>
    <row r="1713" spans="1:9" x14ac:dyDescent="0.25">
      <c r="A1713">
        <v>1712</v>
      </c>
      <c r="B1713">
        <v>122.445053</v>
      </c>
      <c r="C1713">
        <v>5.9249489999999998</v>
      </c>
      <c r="D1713">
        <v>115.572754</v>
      </c>
      <c r="E1713">
        <v>8.7392850000000006</v>
      </c>
      <c r="F1713">
        <v>136.511788</v>
      </c>
      <c r="G1713">
        <v>5.4645919999999997</v>
      </c>
      <c r="H1713">
        <v>129.21847200000002</v>
      </c>
      <c r="I1713">
        <v>8.3442860000000003</v>
      </c>
    </row>
    <row r="1714" spans="1:9" x14ac:dyDescent="0.25">
      <c r="A1714">
        <v>1713</v>
      </c>
      <c r="B1714">
        <v>122.445053</v>
      </c>
      <c r="C1714">
        <v>5.9249489999999998</v>
      </c>
      <c r="D1714">
        <v>115.572754</v>
      </c>
      <c r="E1714">
        <v>8.7392850000000006</v>
      </c>
      <c r="F1714">
        <v>136.511788</v>
      </c>
      <c r="G1714">
        <v>5.4645919999999997</v>
      </c>
      <c r="H1714">
        <v>129.21847200000002</v>
      </c>
      <c r="I1714">
        <v>8.3442860000000003</v>
      </c>
    </row>
    <row r="1715" spans="1:9" x14ac:dyDescent="0.25">
      <c r="A1715">
        <v>1714</v>
      </c>
      <c r="B1715">
        <v>122.63576900000001</v>
      </c>
      <c r="C1715">
        <v>5.8810209999999996</v>
      </c>
      <c r="D1715">
        <v>115.572754</v>
      </c>
      <c r="E1715">
        <v>8.7392850000000006</v>
      </c>
      <c r="F1715">
        <v>136.511788</v>
      </c>
      <c r="G1715">
        <v>5.4645919999999997</v>
      </c>
      <c r="H1715">
        <v>129.21847200000002</v>
      </c>
      <c r="I1715">
        <v>8.3442860000000003</v>
      </c>
    </row>
    <row r="1716" spans="1:9" x14ac:dyDescent="0.25">
      <c r="A1716">
        <v>1715</v>
      </c>
      <c r="B1716">
        <v>122.63576900000001</v>
      </c>
      <c r="C1716">
        <v>5.8810209999999996</v>
      </c>
      <c r="D1716">
        <v>115.572754</v>
      </c>
      <c r="E1716">
        <v>8.7392850000000006</v>
      </c>
      <c r="H1716">
        <v>129.21847200000002</v>
      </c>
      <c r="I1716">
        <v>8.3442860000000003</v>
      </c>
    </row>
    <row r="1717" spans="1:9" x14ac:dyDescent="0.25">
      <c r="A1717">
        <v>1716</v>
      </c>
      <c r="D1717">
        <v>115.572754</v>
      </c>
      <c r="E1717">
        <v>8.7392850000000006</v>
      </c>
      <c r="H1717">
        <v>129.21847200000002</v>
      </c>
      <c r="I1717">
        <v>8.3442860000000003</v>
      </c>
    </row>
    <row r="1718" spans="1:9" x14ac:dyDescent="0.25">
      <c r="A1718">
        <v>1717</v>
      </c>
      <c r="D1718">
        <v>115.572754</v>
      </c>
      <c r="E1718">
        <v>8.7392850000000006</v>
      </c>
      <c r="H1718">
        <v>129.21847200000002</v>
      </c>
      <c r="I1718">
        <v>8.3442860000000003</v>
      </c>
    </row>
    <row r="1719" spans="1:9" x14ac:dyDescent="0.25">
      <c r="A1719">
        <v>1718</v>
      </c>
      <c r="D1719">
        <v>115.572754</v>
      </c>
      <c r="E1719">
        <v>8.7392850000000006</v>
      </c>
      <c r="H1719">
        <v>129.21847200000002</v>
      </c>
      <c r="I1719">
        <v>8.3442860000000003</v>
      </c>
    </row>
    <row r="1720" spans="1:9" x14ac:dyDescent="0.25">
      <c r="A1720">
        <v>1719</v>
      </c>
      <c r="D1720">
        <v>115.572754</v>
      </c>
      <c r="E1720">
        <v>8.7392850000000006</v>
      </c>
      <c r="H1720">
        <v>129.21847200000002</v>
      </c>
      <c r="I1720">
        <v>8.3442860000000003</v>
      </c>
    </row>
    <row r="1721" spans="1:9" x14ac:dyDescent="0.25">
      <c r="A1721">
        <v>1720</v>
      </c>
      <c r="D1721">
        <v>115.572754</v>
      </c>
      <c r="E1721">
        <v>8.7392850000000006</v>
      </c>
      <c r="H1721">
        <v>129.21847200000002</v>
      </c>
      <c r="I1721">
        <v>8.3442860000000003</v>
      </c>
    </row>
    <row r="1722" spans="1:9" x14ac:dyDescent="0.25">
      <c r="A1722">
        <v>1721</v>
      </c>
      <c r="D1722">
        <v>115.572754</v>
      </c>
      <c r="E1722">
        <v>8.7392850000000006</v>
      </c>
      <c r="H1722">
        <v>129.21847200000002</v>
      </c>
      <c r="I1722">
        <v>8.3442860000000003</v>
      </c>
    </row>
    <row r="1723" spans="1:9" x14ac:dyDescent="0.25">
      <c r="A1723">
        <v>1722</v>
      </c>
      <c r="D1723">
        <v>115.572754</v>
      </c>
      <c r="E1723">
        <v>8.7392850000000006</v>
      </c>
      <c r="H1723">
        <v>129.21847200000002</v>
      </c>
      <c r="I1723">
        <v>8.3442860000000003</v>
      </c>
    </row>
    <row r="1724" spans="1:9" x14ac:dyDescent="0.25">
      <c r="A1724">
        <v>1723</v>
      </c>
      <c r="D1724">
        <v>115.572754</v>
      </c>
      <c r="E1724">
        <v>8.7392850000000006</v>
      </c>
      <c r="H1724">
        <v>129.21847200000002</v>
      </c>
      <c r="I1724">
        <v>8.3442860000000003</v>
      </c>
    </row>
    <row r="1725" spans="1:9" x14ac:dyDescent="0.25">
      <c r="A1725">
        <v>1724</v>
      </c>
      <c r="D1725">
        <v>115.572754</v>
      </c>
      <c r="E1725">
        <v>8.7392850000000006</v>
      </c>
      <c r="H1725">
        <v>129.21847200000002</v>
      </c>
      <c r="I1725">
        <v>8.3442860000000003</v>
      </c>
    </row>
    <row r="1726" spans="1:9" x14ac:dyDescent="0.25">
      <c r="A1726">
        <v>1725</v>
      </c>
      <c r="D1726">
        <v>115.572754</v>
      </c>
      <c r="E1726">
        <v>8.7392850000000006</v>
      </c>
      <c r="H1726">
        <v>129.21847200000002</v>
      </c>
      <c r="I1726">
        <v>8.3442860000000003</v>
      </c>
    </row>
    <row r="1727" spans="1:9" x14ac:dyDescent="0.25">
      <c r="A1727">
        <v>1726</v>
      </c>
      <c r="B1727">
        <v>108.37974600000001</v>
      </c>
      <c r="C1727">
        <v>6.0544900000000004</v>
      </c>
      <c r="D1727">
        <v>115.572754</v>
      </c>
      <c r="E1727">
        <v>8.7392850000000006</v>
      </c>
      <c r="H1727">
        <v>129.21847200000002</v>
      </c>
      <c r="I1727">
        <v>8.3442860000000003</v>
      </c>
    </row>
    <row r="1728" spans="1:9" x14ac:dyDescent="0.25">
      <c r="A1728">
        <v>1727</v>
      </c>
      <c r="B1728">
        <v>108.304901</v>
      </c>
      <c r="C1728">
        <v>5.9743370000000002</v>
      </c>
      <c r="D1728">
        <v>115.572754</v>
      </c>
      <c r="E1728">
        <v>8.7392850000000006</v>
      </c>
      <c r="H1728">
        <v>129.21847200000002</v>
      </c>
      <c r="I1728">
        <v>8.3442860000000003</v>
      </c>
    </row>
    <row r="1729" spans="1:9" x14ac:dyDescent="0.25">
      <c r="A1729">
        <v>1728</v>
      </c>
      <c r="B1729">
        <v>108.304901</v>
      </c>
      <c r="C1729">
        <v>5.9743370000000002</v>
      </c>
      <c r="D1729">
        <v>115.572754</v>
      </c>
      <c r="E1729">
        <v>8.7392850000000006</v>
      </c>
      <c r="H1729">
        <v>129.21847200000002</v>
      </c>
      <c r="I1729">
        <v>8.3442860000000003</v>
      </c>
    </row>
    <row r="1730" spans="1:9" x14ac:dyDescent="0.25">
      <c r="A1730">
        <v>1729</v>
      </c>
      <c r="B1730">
        <v>108.304901</v>
      </c>
      <c r="C1730">
        <v>5.9743370000000002</v>
      </c>
      <c r="D1730">
        <v>115.572754</v>
      </c>
      <c r="E1730">
        <v>8.7392850000000006</v>
      </c>
      <c r="H1730">
        <v>129.21847200000002</v>
      </c>
      <c r="I1730">
        <v>8.3442860000000003</v>
      </c>
    </row>
    <row r="1731" spans="1:9" x14ac:dyDescent="0.25">
      <c r="A1731">
        <v>1730</v>
      </c>
      <c r="B1731">
        <v>108.304901</v>
      </c>
      <c r="C1731">
        <v>5.9743370000000002</v>
      </c>
      <c r="D1731">
        <v>115.679596</v>
      </c>
      <c r="E1731">
        <v>8.80898</v>
      </c>
      <c r="H1731">
        <v>129.25051100000002</v>
      </c>
      <c r="I1731">
        <v>8.2990820000000003</v>
      </c>
    </row>
    <row r="1732" spans="1:9" x14ac:dyDescent="0.25">
      <c r="A1732">
        <v>1731</v>
      </c>
      <c r="B1732">
        <v>108.304901</v>
      </c>
      <c r="C1732">
        <v>5.9743370000000002</v>
      </c>
      <c r="F1732">
        <v>120.75341800000001</v>
      </c>
      <c r="G1732">
        <v>5.3584180000000003</v>
      </c>
    </row>
    <row r="1733" spans="1:9" x14ac:dyDescent="0.25">
      <c r="A1733">
        <v>1732</v>
      </c>
      <c r="B1733">
        <v>108.304901</v>
      </c>
      <c r="C1733">
        <v>5.9743370000000002</v>
      </c>
      <c r="F1733">
        <v>120.764031</v>
      </c>
      <c r="G1733">
        <v>5.283061</v>
      </c>
    </row>
    <row r="1734" spans="1:9" x14ac:dyDescent="0.25">
      <c r="A1734">
        <v>1733</v>
      </c>
      <c r="B1734">
        <v>108.304901</v>
      </c>
      <c r="C1734">
        <v>5.9743370000000002</v>
      </c>
      <c r="F1734">
        <v>120.764031</v>
      </c>
      <c r="G1734">
        <v>5.283061</v>
      </c>
    </row>
    <row r="1735" spans="1:9" x14ac:dyDescent="0.25">
      <c r="A1735">
        <v>1734</v>
      </c>
      <c r="B1735">
        <v>108.304901</v>
      </c>
      <c r="C1735">
        <v>5.9743370000000002</v>
      </c>
      <c r="F1735">
        <v>120.764031</v>
      </c>
      <c r="G1735">
        <v>5.283061</v>
      </c>
    </row>
    <row r="1736" spans="1:9" x14ac:dyDescent="0.25">
      <c r="A1736">
        <v>1735</v>
      </c>
      <c r="B1736">
        <v>108.304901</v>
      </c>
      <c r="C1736">
        <v>5.9743370000000002</v>
      </c>
      <c r="F1736">
        <v>120.764031</v>
      </c>
      <c r="G1736">
        <v>5.283061</v>
      </c>
    </row>
    <row r="1737" spans="1:9" x14ac:dyDescent="0.25">
      <c r="A1737">
        <v>1736</v>
      </c>
      <c r="B1737">
        <v>108.304901</v>
      </c>
      <c r="C1737">
        <v>5.9743370000000002</v>
      </c>
      <c r="F1737">
        <v>120.764031</v>
      </c>
      <c r="G1737">
        <v>5.283061</v>
      </c>
    </row>
    <row r="1738" spans="1:9" x14ac:dyDescent="0.25">
      <c r="A1738">
        <v>1737</v>
      </c>
      <c r="B1738">
        <v>108.304901</v>
      </c>
      <c r="C1738">
        <v>5.9743370000000002</v>
      </c>
      <c r="F1738">
        <v>120.764031</v>
      </c>
      <c r="G1738">
        <v>5.283061</v>
      </c>
    </row>
    <row r="1739" spans="1:9" x14ac:dyDescent="0.25">
      <c r="A1739">
        <v>1738</v>
      </c>
      <c r="B1739">
        <v>108.304901</v>
      </c>
      <c r="C1739">
        <v>5.9743370000000002</v>
      </c>
      <c r="F1739">
        <v>120.764031</v>
      </c>
      <c r="G1739">
        <v>5.283061</v>
      </c>
    </row>
    <row r="1740" spans="1:9" x14ac:dyDescent="0.25">
      <c r="A1740">
        <v>1739</v>
      </c>
      <c r="B1740">
        <v>108.304901</v>
      </c>
      <c r="C1740">
        <v>5.9743370000000002</v>
      </c>
      <c r="F1740">
        <v>120.764031</v>
      </c>
      <c r="G1740">
        <v>5.283061</v>
      </c>
    </row>
    <row r="1741" spans="1:9" x14ac:dyDescent="0.25">
      <c r="A1741">
        <v>1740</v>
      </c>
      <c r="B1741">
        <v>108.304901</v>
      </c>
      <c r="C1741">
        <v>5.9743370000000002</v>
      </c>
      <c r="F1741">
        <v>120.764031</v>
      </c>
      <c r="G1741">
        <v>5.283061</v>
      </c>
    </row>
    <row r="1742" spans="1:9" x14ac:dyDescent="0.25">
      <c r="A1742">
        <v>1741</v>
      </c>
      <c r="B1742">
        <v>108.304901</v>
      </c>
      <c r="C1742">
        <v>5.9743370000000002</v>
      </c>
      <c r="F1742">
        <v>120.764031</v>
      </c>
      <c r="G1742">
        <v>5.283061</v>
      </c>
    </row>
    <row r="1743" spans="1:9" x14ac:dyDescent="0.25">
      <c r="A1743">
        <v>1742</v>
      </c>
      <c r="B1743">
        <v>108.304901</v>
      </c>
      <c r="C1743">
        <v>5.9743370000000002</v>
      </c>
      <c r="D1743">
        <v>100.84597000000001</v>
      </c>
      <c r="E1743">
        <v>8.1713769999999997</v>
      </c>
      <c r="F1743">
        <v>120.764031</v>
      </c>
      <c r="G1743">
        <v>5.283061</v>
      </c>
    </row>
    <row r="1744" spans="1:9" x14ac:dyDescent="0.25">
      <c r="A1744">
        <v>1743</v>
      </c>
      <c r="B1744">
        <v>108.304901</v>
      </c>
      <c r="C1744">
        <v>5.9743370000000002</v>
      </c>
      <c r="D1744">
        <v>100.789849</v>
      </c>
      <c r="E1744">
        <v>8.0974489999999992</v>
      </c>
      <c r="F1744">
        <v>120.764031</v>
      </c>
      <c r="G1744">
        <v>5.283061</v>
      </c>
    </row>
    <row r="1745" spans="1:9" x14ac:dyDescent="0.25">
      <c r="A1745">
        <v>1744</v>
      </c>
      <c r="B1745">
        <v>108.304901</v>
      </c>
      <c r="C1745">
        <v>5.9743370000000002</v>
      </c>
      <c r="D1745">
        <v>100.789849</v>
      </c>
      <c r="E1745">
        <v>8.0974489999999992</v>
      </c>
      <c r="F1745">
        <v>120.764031</v>
      </c>
      <c r="G1745">
        <v>5.283061</v>
      </c>
    </row>
    <row r="1746" spans="1:9" x14ac:dyDescent="0.25">
      <c r="A1746">
        <v>1745</v>
      </c>
      <c r="B1746">
        <v>108.37974600000001</v>
      </c>
      <c r="C1746">
        <v>6.0544900000000004</v>
      </c>
      <c r="D1746">
        <v>100.789849</v>
      </c>
      <c r="E1746">
        <v>8.0974489999999992</v>
      </c>
      <c r="F1746">
        <v>120.764031</v>
      </c>
      <c r="G1746">
        <v>5.283061</v>
      </c>
    </row>
    <row r="1747" spans="1:9" x14ac:dyDescent="0.25">
      <c r="A1747">
        <v>1746</v>
      </c>
      <c r="B1747">
        <v>108.37974600000001</v>
      </c>
      <c r="C1747">
        <v>6.0544900000000004</v>
      </c>
      <c r="D1747">
        <v>100.789849</v>
      </c>
      <c r="E1747">
        <v>8.0974489999999992</v>
      </c>
      <c r="F1747">
        <v>120.75341800000001</v>
      </c>
      <c r="G1747">
        <v>5.3584180000000003</v>
      </c>
    </row>
    <row r="1748" spans="1:9" x14ac:dyDescent="0.25">
      <c r="A1748">
        <v>1747</v>
      </c>
      <c r="D1748">
        <v>100.789849</v>
      </c>
      <c r="E1748">
        <v>8.0974489999999992</v>
      </c>
      <c r="F1748">
        <v>120.75341800000001</v>
      </c>
      <c r="G1748">
        <v>5.3584180000000003</v>
      </c>
    </row>
    <row r="1749" spans="1:9" x14ac:dyDescent="0.25">
      <c r="A1749">
        <v>1748</v>
      </c>
      <c r="D1749">
        <v>100.789849</v>
      </c>
      <c r="E1749">
        <v>8.0974489999999992</v>
      </c>
      <c r="F1749">
        <v>120.75341800000001</v>
      </c>
      <c r="G1749">
        <v>5.3584180000000003</v>
      </c>
    </row>
    <row r="1750" spans="1:9" x14ac:dyDescent="0.25">
      <c r="A1750">
        <v>1749</v>
      </c>
      <c r="D1750">
        <v>100.789849</v>
      </c>
      <c r="E1750">
        <v>8.0974489999999992</v>
      </c>
      <c r="F1750">
        <v>120.75341800000001</v>
      </c>
      <c r="G1750">
        <v>5.3584180000000003</v>
      </c>
    </row>
    <row r="1751" spans="1:9" x14ac:dyDescent="0.25">
      <c r="A1751">
        <v>1750</v>
      </c>
      <c r="D1751">
        <v>100.789849</v>
      </c>
      <c r="E1751">
        <v>8.0974489999999992</v>
      </c>
      <c r="F1751">
        <v>120.75341800000001</v>
      </c>
      <c r="G1751">
        <v>5.3584180000000003</v>
      </c>
      <c r="H1751">
        <v>111.70245</v>
      </c>
      <c r="I1751">
        <v>8.0144900000000003</v>
      </c>
    </row>
    <row r="1752" spans="1:9" x14ac:dyDescent="0.25">
      <c r="A1752">
        <v>1751</v>
      </c>
      <c r="D1752">
        <v>100.789849</v>
      </c>
      <c r="E1752">
        <v>8.0974489999999992</v>
      </c>
      <c r="H1752">
        <v>111.617451</v>
      </c>
      <c r="I1752">
        <v>7.9986740000000003</v>
      </c>
    </row>
    <row r="1753" spans="1:9" x14ac:dyDescent="0.25">
      <c r="A1753">
        <v>1752</v>
      </c>
      <c r="D1753">
        <v>100.789849</v>
      </c>
      <c r="E1753">
        <v>8.0974489999999992</v>
      </c>
      <c r="H1753">
        <v>111.617451</v>
      </c>
      <c r="I1753">
        <v>7.9986740000000003</v>
      </c>
    </row>
    <row r="1754" spans="1:9" x14ac:dyDescent="0.25">
      <c r="A1754">
        <v>1753</v>
      </c>
      <c r="D1754">
        <v>100.789849</v>
      </c>
      <c r="E1754">
        <v>8.0974489999999992</v>
      </c>
      <c r="H1754">
        <v>111.617451</v>
      </c>
      <c r="I1754">
        <v>7.9986740000000003</v>
      </c>
    </row>
    <row r="1755" spans="1:9" x14ac:dyDescent="0.25">
      <c r="A1755">
        <v>1754</v>
      </c>
      <c r="D1755">
        <v>100.789849</v>
      </c>
      <c r="E1755">
        <v>8.0974489999999992</v>
      </c>
      <c r="H1755">
        <v>111.617451</v>
      </c>
      <c r="I1755">
        <v>7.9986740000000003</v>
      </c>
    </row>
    <row r="1756" spans="1:9" x14ac:dyDescent="0.25">
      <c r="A1756">
        <v>1755</v>
      </c>
      <c r="D1756">
        <v>100.789849</v>
      </c>
      <c r="E1756">
        <v>8.0974489999999992</v>
      </c>
      <c r="H1756">
        <v>111.617451</v>
      </c>
      <c r="I1756">
        <v>7.9986740000000003</v>
      </c>
    </row>
    <row r="1757" spans="1:9" x14ac:dyDescent="0.25">
      <c r="A1757">
        <v>1756</v>
      </c>
      <c r="D1757">
        <v>100.789849</v>
      </c>
      <c r="E1757">
        <v>8.0974489999999992</v>
      </c>
      <c r="H1757">
        <v>111.617451</v>
      </c>
      <c r="I1757">
        <v>7.9986740000000003</v>
      </c>
    </row>
    <row r="1758" spans="1:9" x14ac:dyDescent="0.25">
      <c r="A1758">
        <v>1757</v>
      </c>
      <c r="D1758">
        <v>100.789849</v>
      </c>
      <c r="E1758">
        <v>8.0974489999999992</v>
      </c>
      <c r="H1758">
        <v>111.617451</v>
      </c>
      <c r="I1758">
        <v>7.9986740000000003</v>
      </c>
    </row>
    <row r="1759" spans="1:9" x14ac:dyDescent="0.25">
      <c r="A1759">
        <v>1758</v>
      </c>
      <c r="D1759">
        <v>100.789849</v>
      </c>
      <c r="E1759">
        <v>8.0974489999999992</v>
      </c>
      <c r="H1759">
        <v>111.617451</v>
      </c>
      <c r="I1759">
        <v>7.9986740000000003</v>
      </c>
    </row>
    <row r="1760" spans="1:9" x14ac:dyDescent="0.25">
      <c r="A1760">
        <v>1759</v>
      </c>
      <c r="B1760">
        <v>93.007502000000017</v>
      </c>
      <c r="C1760">
        <v>7.4694900000000004</v>
      </c>
      <c r="D1760">
        <v>100.789849</v>
      </c>
      <c r="E1760">
        <v>8.0974489999999992</v>
      </c>
      <c r="H1760">
        <v>111.617451</v>
      </c>
      <c r="I1760">
        <v>7.9986740000000003</v>
      </c>
    </row>
    <row r="1761" spans="1:9" x14ac:dyDescent="0.25">
      <c r="A1761">
        <v>1760</v>
      </c>
      <c r="B1761">
        <v>92.928724000000017</v>
      </c>
      <c r="C1761">
        <v>7.4555610000000003</v>
      </c>
      <c r="D1761">
        <v>100.789849</v>
      </c>
      <c r="E1761">
        <v>8.0974489999999992</v>
      </c>
      <c r="H1761">
        <v>111.617451</v>
      </c>
      <c r="I1761">
        <v>7.9986740000000003</v>
      </c>
    </row>
    <row r="1762" spans="1:9" x14ac:dyDescent="0.25">
      <c r="A1762">
        <v>1761</v>
      </c>
      <c r="B1762">
        <v>92.928724000000017</v>
      </c>
      <c r="C1762">
        <v>7.4555610000000003</v>
      </c>
      <c r="D1762">
        <v>100.789849</v>
      </c>
      <c r="E1762">
        <v>8.0974489999999992</v>
      </c>
      <c r="H1762">
        <v>111.617451</v>
      </c>
      <c r="I1762">
        <v>7.9986740000000003</v>
      </c>
    </row>
    <row r="1763" spans="1:9" x14ac:dyDescent="0.25">
      <c r="A1763">
        <v>1762</v>
      </c>
      <c r="B1763">
        <v>92.928724000000017</v>
      </c>
      <c r="C1763">
        <v>7.4555610000000003</v>
      </c>
      <c r="D1763">
        <v>100.84597000000001</v>
      </c>
      <c r="E1763">
        <v>8.1713769999999997</v>
      </c>
      <c r="H1763">
        <v>111.617451</v>
      </c>
      <c r="I1763">
        <v>7.9986740000000003</v>
      </c>
    </row>
    <row r="1764" spans="1:9" x14ac:dyDescent="0.25">
      <c r="A1764">
        <v>1763</v>
      </c>
      <c r="B1764">
        <v>92.928724000000017</v>
      </c>
      <c r="C1764">
        <v>7.4555610000000003</v>
      </c>
      <c r="H1764">
        <v>111.617451</v>
      </c>
      <c r="I1764">
        <v>7.9986740000000003</v>
      </c>
    </row>
    <row r="1765" spans="1:9" x14ac:dyDescent="0.25">
      <c r="A1765">
        <v>1764</v>
      </c>
      <c r="B1765">
        <v>92.928724000000017</v>
      </c>
      <c r="C1765">
        <v>7.4555610000000003</v>
      </c>
      <c r="H1765">
        <v>111.617451</v>
      </c>
      <c r="I1765">
        <v>7.9986740000000003</v>
      </c>
    </row>
    <row r="1766" spans="1:9" x14ac:dyDescent="0.25">
      <c r="A1766">
        <v>1765</v>
      </c>
      <c r="B1766">
        <v>92.928724000000017</v>
      </c>
      <c r="C1766">
        <v>7.4555610000000003</v>
      </c>
      <c r="H1766">
        <v>111.617451</v>
      </c>
      <c r="I1766">
        <v>7.9986740000000003</v>
      </c>
    </row>
    <row r="1767" spans="1:9" x14ac:dyDescent="0.25">
      <c r="A1767">
        <v>1766</v>
      </c>
      <c r="B1767">
        <v>92.928724000000017</v>
      </c>
      <c r="C1767">
        <v>7.4555610000000003</v>
      </c>
      <c r="H1767">
        <v>111.617451</v>
      </c>
      <c r="I1767">
        <v>7.9986740000000003</v>
      </c>
    </row>
    <row r="1768" spans="1:9" x14ac:dyDescent="0.25">
      <c r="A1768">
        <v>1767</v>
      </c>
      <c r="B1768">
        <v>92.928724000000017</v>
      </c>
      <c r="C1768">
        <v>7.4555610000000003</v>
      </c>
      <c r="H1768">
        <v>111.617451</v>
      </c>
      <c r="I1768">
        <v>7.9986740000000003</v>
      </c>
    </row>
    <row r="1769" spans="1:9" x14ac:dyDescent="0.25">
      <c r="A1769">
        <v>1768</v>
      </c>
      <c r="B1769">
        <v>92.928724000000017</v>
      </c>
      <c r="C1769">
        <v>7.4555610000000003</v>
      </c>
      <c r="H1769">
        <v>111.617451</v>
      </c>
      <c r="I1769">
        <v>7.9986740000000003</v>
      </c>
    </row>
    <row r="1770" spans="1:9" x14ac:dyDescent="0.25">
      <c r="A1770">
        <v>1769</v>
      </c>
      <c r="B1770">
        <v>92.928724000000017</v>
      </c>
      <c r="C1770">
        <v>7.4555610000000003</v>
      </c>
      <c r="H1770">
        <v>111.617451</v>
      </c>
      <c r="I1770">
        <v>7.9986740000000003</v>
      </c>
    </row>
    <row r="1771" spans="1:9" x14ac:dyDescent="0.25">
      <c r="A1771">
        <v>1770</v>
      </c>
      <c r="B1771">
        <v>92.928724000000017</v>
      </c>
      <c r="C1771">
        <v>7.4555610000000003</v>
      </c>
      <c r="H1771">
        <v>111.617451</v>
      </c>
      <c r="I1771">
        <v>7.9986740000000003</v>
      </c>
    </row>
    <row r="1772" spans="1:9" x14ac:dyDescent="0.25">
      <c r="A1772">
        <v>1771</v>
      </c>
      <c r="B1772">
        <v>92.928724000000017</v>
      </c>
      <c r="C1772">
        <v>7.4555610000000003</v>
      </c>
      <c r="F1772">
        <v>102.44551100000001</v>
      </c>
      <c r="G1772">
        <v>5.4734179999999997</v>
      </c>
      <c r="H1772">
        <v>111.617451</v>
      </c>
      <c r="I1772">
        <v>7.9986740000000003</v>
      </c>
    </row>
    <row r="1773" spans="1:9" x14ac:dyDescent="0.25">
      <c r="A1773">
        <v>1772</v>
      </c>
      <c r="B1773">
        <v>92.928724000000017</v>
      </c>
      <c r="C1773">
        <v>7.4555610000000003</v>
      </c>
      <c r="F1773">
        <v>102.37199000000001</v>
      </c>
      <c r="G1773">
        <v>5.4312250000000004</v>
      </c>
      <c r="H1773">
        <v>111.70245</v>
      </c>
      <c r="I1773">
        <v>8.0144900000000003</v>
      </c>
    </row>
    <row r="1774" spans="1:9" x14ac:dyDescent="0.25">
      <c r="A1774">
        <v>1773</v>
      </c>
      <c r="B1774">
        <v>92.928724000000017</v>
      </c>
      <c r="C1774">
        <v>7.4555610000000003</v>
      </c>
      <c r="F1774">
        <v>102.37199000000001</v>
      </c>
      <c r="G1774">
        <v>5.4312250000000004</v>
      </c>
      <c r="H1774">
        <v>111.70245</v>
      </c>
      <c r="I1774">
        <v>8.0144900000000003</v>
      </c>
    </row>
    <row r="1775" spans="1:9" x14ac:dyDescent="0.25">
      <c r="A1775">
        <v>1774</v>
      </c>
      <c r="B1775">
        <v>92.928724000000017</v>
      </c>
      <c r="C1775">
        <v>7.4555610000000003</v>
      </c>
      <c r="D1775">
        <v>87.571583000000004</v>
      </c>
      <c r="E1775">
        <v>10.618112999999999</v>
      </c>
      <c r="F1775">
        <v>102.37199000000001</v>
      </c>
      <c r="G1775">
        <v>5.4312250000000004</v>
      </c>
    </row>
    <row r="1776" spans="1:9" x14ac:dyDescent="0.25">
      <c r="A1776">
        <v>1775</v>
      </c>
      <c r="B1776">
        <v>92.928724000000017</v>
      </c>
      <c r="C1776">
        <v>7.4555610000000003</v>
      </c>
      <c r="D1776">
        <v>87.341889000000009</v>
      </c>
      <c r="E1776">
        <v>10.566174</v>
      </c>
      <c r="F1776">
        <v>102.37199000000001</v>
      </c>
      <c r="G1776">
        <v>5.4312250000000004</v>
      </c>
    </row>
    <row r="1777" spans="1:7" x14ac:dyDescent="0.25">
      <c r="A1777">
        <v>1776</v>
      </c>
      <c r="B1777">
        <v>92.928724000000017</v>
      </c>
      <c r="C1777">
        <v>7.4555610000000003</v>
      </c>
      <c r="D1777">
        <v>87.341889000000009</v>
      </c>
      <c r="E1777">
        <v>10.566174</v>
      </c>
      <c r="F1777">
        <v>102.37199000000001</v>
      </c>
      <c r="G1777">
        <v>5.4312250000000004</v>
      </c>
    </row>
    <row r="1778" spans="1:7" x14ac:dyDescent="0.25">
      <c r="A1778">
        <v>1777</v>
      </c>
      <c r="B1778">
        <v>92.928724000000017</v>
      </c>
      <c r="C1778">
        <v>7.4555610000000003</v>
      </c>
      <c r="D1778">
        <v>87.341889000000009</v>
      </c>
      <c r="E1778">
        <v>10.566174</v>
      </c>
      <c r="F1778">
        <v>102.37199000000001</v>
      </c>
      <c r="G1778">
        <v>5.4312250000000004</v>
      </c>
    </row>
    <row r="1779" spans="1:7" x14ac:dyDescent="0.25">
      <c r="A1779">
        <v>1778</v>
      </c>
      <c r="B1779">
        <v>92.928724000000017</v>
      </c>
      <c r="C1779">
        <v>7.4555610000000003</v>
      </c>
      <c r="D1779">
        <v>87.341889000000009</v>
      </c>
      <c r="E1779">
        <v>10.566174</v>
      </c>
      <c r="F1779">
        <v>102.37199000000001</v>
      </c>
      <c r="G1779">
        <v>5.4312250000000004</v>
      </c>
    </row>
    <row r="1780" spans="1:7" x14ac:dyDescent="0.25">
      <c r="A1780">
        <v>1779</v>
      </c>
      <c r="B1780">
        <v>93.007502000000017</v>
      </c>
      <c r="C1780">
        <v>7.4694900000000004</v>
      </c>
      <c r="D1780">
        <v>87.341889000000009</v>
      </c>
      <c r="E1780">
        <v>10.566174</v>
      </c>
      <c r="F1780">
        <v>102.37199000000001</v>
      </c>
      <c r="G1780">
        <v>5.4312250000000004</v>
      </c>
    </row>
    <row r="1781" spans="1:7" x14ac:dyDescent="0.25">
      <c r="A1781">
        <v>1780</v>
      </c>
      <c r="D1781">
        <v>87.341889000000009</v>
      </c>
      <c r="E1781">
        <v>10.566174</v>
      </c>
      <c r="F1781">
        <v>102.37199000000001</v>
      </c>
      <c r="G1781">
        <v>5.4312250000000004</v>
      </c>
    </row>
    <row r="1782" spans="1:7" x14ac:dyDescent="0.25">
      <c r="A1782">
        <v>1781</v>
      </c>
      <c r="D1782">
        <v>87.341889000000009</v>
      </c>
      <c r="E1782">
        <v>10.566174</v>
      </c>
      <c r="F1782">
        <v>102.37199000000001</v>
      </c>
      <c r="G1782">
        <v>5.4312250000000004</v>
      </c>
    </row>
    <row r="1783" spans="1:7" x14ac:dyDescent="0.25">
      <c r="A1783">
        <v>1782</v>
      </c>
      <c r="D1783">
        <v>87.341889000000009</v>
      </c>
      <c r="E1783">
        <v>10.566174</v>
      </c>
      <c r="F1783">
        <v>102.37199000000001</v>
      </c>
      <c r="G1783">
        <v>5.4312250000000004</v>
      </c>
    </row>
    <row r="1784" spans="1:7" x14ac:dyDescent="0.25">
      <c r="A1784">
        <v>1783</v>
      </c>
      <c r="D1784">
        <v>87.341889000000009</v>
      </c>
      <c r="E1784">
        <v>10.566174</v>
      </c>
      <c r="F1784">
        <v>102.37199000000001</v>
      </c>
      <c r="G1784">
        <v>5.4312250000000004</v>
      </c>
    </row>
    <row r="1785" spans="1:7" x14ac:dyDescent="0.25">
      <c r="A1785">
        <v>1784</v>
      </c>
      <c r="D1785">
        <v>87.341889000000009</v>
      </c>
      <c r="E1785">
        <v>10.566174</v>
      </c>
      <c r="F1785">
        <v>102.37199000000001</v>
      </c>
      <c r="G1785">
        <v>5.4312250000000004</v>
      </c>
    </row>
    <row r="1786" spans="1:7" x14ac:dyDescent="0.25">
      <c r="A1786">
        <v>1785</v>
      </c>
      <c r="D1786">
        <v>87.341889000000009</v>
      </c>
      <c r="E1786">
        <v>10.566174</v>
      </c>
      <c r="F1786">
        <v>102.37199000000001</v>
      </c>
      <c r="G1786">
        <v>5.4312250000000004</v>
      </c>
    </row>
    <row r="1787" spans="1:7" x14ac:dyDescent="0.25">
      <c r="A1787">
        <v>1786</v>
      </c>
      <c r="D1787">
        <v>87.341889000000009</v>
      </c>
      <c r="E1787">
        <v>10.566174</v>
      </c>
      <c r="F1787">
        <v>102.37199000000001</v>
      </c>
      <c r="G1787">
        <v>5.4312250000000004</v>
      </c>
    </row>
    <row r="1788" spans="1:7" x14ac:dyDescent="0.25">
      <c r="A1788">
        <v>1787</v>
      </c>
      <c r="D1788">
        <v>87.341889000000009</v>
      </c>
      <c r="E1788">
        <v>10.615561</v>
      </c>
      <c r="F1788">
        <v>102.37199000000001</v>
      </c>
      <c r="G1788">
        <v>5.4312250000000004</v>
      </c>
    </row>
    <row r="1789" spans="1:7" x14ac:dyDescent="0.25">
      <c r="A1789">
        <v>1788</v>
      </c>
      <c r="D1789">
        <v>87.341889000000009</v>
      </c>
      <c r="E1789">
        <v>10.615561</v>
      </c>
      <c r="F1789">
        <v>102.37199000000001</v>
      </c>
      <c r="G1789">
        <v>5.4312250000000004</v>
      </c>
    </row>
    <row r="1790" spans="1:7" x14ac:dyDescent="0.25">
      <c r="A1790">
        <v>1789</v>
      </c>
      <c r="D1790">
        <v>87.341889000000009</v>
      </c>
      <c r="E1790">
        <v>10.615561</v>
      </c>
      <c r="F1790">
        <v>102.37199000000001</v>
      </c>
      <c r="G1790">
        <v>5.4312250000000004</v>
      </c>
    </row>
    <row r="1791" spans="1:7" x14ac:dyDescent="0.25">
      <c r="A1791">
        <v>1790</v>
      </c>
      <c r="D1791">
        <v>87.341889000000009</v>
      </c>
      <c r="E1791">
        <v>10.615561</v>
      </c>
      <c r="F1791">
        <v>102.37199000000001</v>
      </c>
      <c r="G1791">
        <v>5.4312250000000004</v>
      </c>
    </row>
    <row r="1792" spans="1:7" x14ac:dyDescent="0.25">
      <c r="A1792">
        <v>1791</v>
      </c>
      <c r="B1792">
        <v>80.993215000000006</v>
      </c>
      <c r="C1792">
        <v>7.987959</v>
      </c>
      <c r="D1792">
        <v>87.341889000000009</v>
      </c>
      <c r="E1792">
        <v>10.615561</v>
      </c>
      <c r="F1792">
        <v>102.37199000000001</v>
      </c>
      <c r="G1792">
        <v>5.4312250000000004</v>
      </c>
    </row>
    <row r="1793" spans="1:15" x14ac:dyDescent="0.25">
      <c r="A1793">
        <v>1792</v>
      </c>
      <c r="B1793">
        <v>80.914541000000014</v>
      </c>
      <c r="C1793">
        <v>7.9492859999999999</v>
      </c>
      <c r="D1793">
        <v>87.341889000000009</v>
      </c>
      <c r="E1793">
        <v>10.615561</v>
      </c>
      <c r="F1793">
        <v>102.37199000000001</v>
      </c>
      <c r="G1793">
        <v>5.4312250000000004</v>
      </c>
    </row>
    <row r="1794" spans="1:15" x14ac:dyDescent="0.25">
      <c r="A1794">
        <v>1793</v>
      </c>
      <c r="B1794">
        <v>80.914541000000014</v>
      </c>
      <c r="C1794">
        <v>7.9492859999999999</v>
      </c>
      <c r="D1794">
        <v>87.341889000000009</v>
      </c>
      <c r="E1794">
        <v>10.615561</v>
      </c>
      <c r="F1794">
        <v>102.37199000000001</v>
      </c>
      <c r="G1794">
        <v>5.4312250000000004</v>
      </c>
    </row>
    <row r="1795" spans="1:15" x14ac:dyDescent="0.25">
      <c r="A1795">
        <v>1794</v>
      </c>
      <c r="B1795">
        <v>80.914541000000014</v>
      </c>
      <c r="C1795">
        <v>7.9492859999999999</v>
      </c>
      <c r="D1795">
        <v>87.341889000000009</v>
      </c>
      <c r="E1795">
        <v>10.615561</v>
      </c>
      <c r="F1795">
        <v>102.37199000000001</v>
      </c>
      <c r="G1795">
        <v>5.4312250000000004</v>
      </c>
    </row>
    <row r="1796" spans="1:15" x14ac:dyDescent="0.25">
      <c r="A1796">
        <v>1795</v>
      </c>
      <c r="B1796">
        <v>80.914541000000014</v>
      </c>
      <c r="C1796">
        <v>7.9492859999999999</v>
      </c>
      <c r="D1796">
        <v>87.341889000000009</v>
      </c>
      <c r="E1796">
        <v>10.615561</v>
      </c>
      <c r="F1796">
        <v>102.44551100000001</v>
      </c>
      <c r="G1796">
        <v>5.4734179999999997</v>
      </c>
    </row>
    <row r="1797" spans="1:15" x14ac:dyDescent="0.25">
      <c r="A1797">
        <v>1796</v>
      </c>
      <c r="B1797">
        <v>80.914541000000014</v>
      </c>
      <c r="C1797">
        <v>7.9492859999999999</v>
      </c>
      <c r="D1797">
        <v>87.341889000000009</v>
      </c>
      <c r="E1797">
        <v>10.615561</v>
      </c>
    </row>
    <row r="1798" spans="1:15" x14ac:dyDescent="0.25">
      <c r="A1798">
        <v>1797</v>
      </c>
      <c r="B1798">
        <v>80.914541000000014</v>
      </c>
      <c r="C1798">
        <v>7.9492859999999999</v>
      </c>
      <c r="D1798">
        <v>87.341889000000009</v>
      </c>
      <c r="E1798">
        <v>10.615561</v>
      </c>
      <c r="N1798">
        <v>91.821021999999999</v>
      </c>
      <c r="O1798">
        <v>9.3814790000000006</v>
      </c>
    </row>
    <row r="1799" spans="1:15" x14ac:dyDescent="0.25">
      <c r="A1799">
        <v>1798</v>
      </c>
      <c r="B1799">
        <v>80.914541000000014</v>
      </c>
      <c r="C1799">
        <v>7.9492859999999999</v>
      </c>
      <c r="D1799">
        <v>87.571583000000004</v>
      </c>
      <c r="E1799">
        <v>10.618112999999999</v>
      </c>
      <c r="N1799">
        <v>91.821021999999999</v>
      </c>
      <c r="O1799">
        <v>9.3814790000000006</v>
      </c>
    </row>
    <row r="1800" spans="1:15" x14ac:dyDescent="0.25">
      <c r="A1800">
        <v>1799</v>
      </c>
      <c r="B1800">
        <v>80.914541000000014</v>
      </c>
      <c r="C1800">
        <v>7.9492859999999999</v>
      </c>
      <c r="D1800">
        <v>87.571583000000004</v>
      </c>
      <c r="E1800">
        <v>10.618112999999999</v>
      </c>
      <c r="N1800">
        <v>91.821021999999999</v>
      </c>
      <c r="O1800">
        <v>9.3814790000000006</v>
      </c>
    </row>
    <row r="1801" spans="1:15" x14ac:dyDescent="0.25">
      <c r="A1801">
        <v>1800</v>
      </c>
      <c r="B1801">
        <v>80.914541000000014</v>
      </c>
      <c r="C1801">
        <v>7.9492859999999999</v>
      </c>
      <c r="N1801">
        <v>91.821021999999999</v>
      </c>
      <c r="O1801">
        <v>9.3814790000000006</v>
      </c>
    </row>
    <row r="1802" spans="1:15" x14ac:dyDescent="0.25">
      <c r="A1802">
        <v>1801</v>
      </c>
      <c r="B1802">
        <v>80.914541000000014</v>
      </c>
      <c r="C1802">
        <v>7.9492859999999999</v>
      </c>
      <c r="N1802">
        <v>91.821021999999999</v>
      </c>
      <c r="O1802">
        <v>9.3814790000000006</v>
      </c>
    </row>
    <row r="1803" spans="1:15" x14ac:dyDescent="0.25">
      <c r="A1803">
        <v>1802</v>
      </c>
      <c r="B1803">
        <v>80.914541000000014</v>
      </c>
      <c r="C1803">
        <v>7.9492859999999999</v>
      </c>
      <c r="N1803">
        <v>91.821021999999999</v>
      </c>
      <c r="O1803">
        <v>9.3814790000000006</v>
      </c>
    </row>
    <row r="1804" spans="1:15" x14ac:dyDescent="0.25">
      <c r="A1804">
        <v>1803</v>
      </c>
      <c r="B1804">
        <v>80.914541000000014</v>
      </c>
      <c r="C1804">
        <v>7.9492859999999999</v>
      </c>
      <c r="N1804">
        <v>91.821021999999999</v>
      </c>
      <c r="O1804">
        <v>9.3814790000000006</v>
      </c>
    </row>
    <row r="1805" spans="1:15" x14ac:dyDescent="0.25">
      <c r="A1805">
        <v>1804</v>
      </c>
      <c r="B1805">
        <v>80.914541000000014</v>
      </c>
      <c r="C1805">
        <v>7.9492859999999999</v>
      </c>
      <c r="N1805">
        <v>91.821021999999999</v>
      </c>
      <c r="O1805">
        <v>9.3814790000000006</v>
      </c>
    </row>
    <row r="1806" spans="1:15" x14ac:dyDescent="0.25">
      <c r="A1806">
        <v>1805</v>
      </c>
      <c r="B1806">
        <v>80.914541000000014</v>
      </c>
      <c r="C1806">
        <v>7.9492859999999999</v>
      </c>
      <c r="N1806">
        <v>91.821021999999999</v>
      </c>
      <c r="O1806">
        <v>9.3814790000000006</v>
      </c>
    </row>
    <row r="1807" spans="1:15" x14ac:dyDescent="0.25">
      <c r="A1807">
        <v>1806</v>
      </c>
      <c r="B1807">
        <v>80.914541000000014</v>
      </c>
      <c r="C1807">
        <v>7.9492859999999999</v>
      </c>
      <c r="N1807">
        <v>91.821021999999999</v>
      </c>
      <c r="O1807">
        <v>9.3814790000000006</v>
      </c>
    </row>
    <row r="1808" spans="1:15" x14ac:dyDescent="0.25">
      <c r="A1808">
        <v>1807</v>
      </c>
      <c r="B1808">
        <v>80.914541000000014</v>
      </c>
      <c r="C1808">
        <v>7.9492859999999999</v>
      </c>
      <c r="N1808">
        <v>91.821021999999999</v>
      </c>
      <c r="O1808">
        <v>9.3814790000000006</v>
      </c>
    </row>
    <row r="1809" spans="1:15" x14ac:dyDescent="0.25">
      <c r="A1809">
        <v>1808</v>
      </c>
      <c r="B1809">
        <v>80.914541000000014</v>
      </c>
      <c r="C1809">
        <v>7.9492859999999999</v>
      </c>
      <c r="N1809">
        <v>91.821021999999999</v>
      </c>
      <c r="O1809">
        <v>9.3814790000000006</v>
      </c>
    </row>
    <row r="1810" spans="1:15" x14ac:dyDescent="0.25">
      <c r="A1810">
        <v>1809</v>
      </c>
      <c r="B1810">
        <v>80.914541000000014</v>
      </c>
      <c r="C1810">
        <v>7.9492859999999999</v>
      </c>
      <c r="N1810">
        <v>91.821021999999999</v>
      </c>
      <c r="O1810">
        <v>9.3814790000000006</v>
      </c>
    </row>
    <row r="1811" spans="1:15" x14ac:dyDescent="0.25">
      <c r="A1811">
        <v>1810</v>
      </c>
      <c r="B1811">
        <v>80.914541000000014</v>
      </c>
      <c r="C1811">
        <v>7.9492859999999999</v>
      </c>
      <c r="N1811">
        <v>91.821021999999999</v>
      </c>
      <c r="O1811">
        <v>9.3814790000000006</v>
      </c>
    </row>
    <row r="1812" spans="1:15" x14ac:dyDescent="0.25">
      <c r="A1812">
        <v>1811</v>
      </c>
      <c r="B1812">
        <v>80.914541000000014</v>
      </c>
      <c r="C1812">
        <v>7.9492859999999999</v>
      </c>
      <c r="N1812">
        <v>91.821021999999999</v>
      </c>
      <c r="O1812">
        <v>9.3814790000000006</v>
      </c>
    </row>
    <row r="1813" spans="1:15" x14ac:dyDescent="0.25">
      <c r="A1813">
        <v>1812</v>
      </c>
      <c r="B1813">
        <v>80.914541000000014</v>
      </c>
      <c r="C1813">
        <v>7.9492859999999999</v>
      </c>
      <c r="N1813">
        <v>91.821021999999999</v>
      </c>
      <c r="O1813">
        <v>9.3814790000000006</v>
      </c>
    </row>
    <row r="1814" spans="1:15" x14ac:dyDescent="0.25">
      <c r="A1814">
        <v>1813</v>
      </c>
      <c r="B1814">
        <v>80.914541000000014</v>
      </c>
      <c r="C1814">
        <v>7.9492859999999999</v>
      </c>
      <c r="N1814">
        <v>91.821021999999999</v>
      </c>
      <c r="O1814">
        <v>9.3814790000000006</v>
      </c>
    </row>
    <row r="1815" spans="1:15" x14ac:dyDescent="0.25">
      <c r="A1815">
        <v>1814</v>
      </c>
      <c r="B1815">
        <v>80.914541000000014</v>
      </c>
      <c r="C1815">
        <v>7.9492859999999999</v>
      </c>
      <c r="N1815">
        <v>91.821021999999999</v>
      </c>
      <c r="O1815">
        <v>9.3814790000000006</v>
      </c>
    </row>
    <row r="1816" spans="1:15" x14ac:dyDescent="0.25">
      <c r="A1816">
        <v>1815</v>
      </c>
      <c r="B1816">
        <v>80.914541000000014</v>
      </c>
      <c r="C1816">
        <v>7.9492859999999999</v>
      </c>
      <c r="D1816">
        <v>75.514184</v>
      </c>
      <c r="E1816">
        <v>8.0950000000000006</v>
      </c>
      <c r="N1816">
        <v>91.821021999999999</v>
      </c>
      <c r="O1816">
        <v>9.3814790000000006</v>
      </c>
    </row>
    <row r="1817" spans="1:15" x14ac:dyDescent="0.25">
      <c r="A1817">
        <v>1816</v>
      </c>
      <c r="B1817">
        <v>80.914541000000014</v>
      </c>
      <c r="C1817">
        <v>7.9492859999999999</v>
      </c>
      <c r="D1817">
        <v>75.476071000000005</v>
      </c>
      <c r="E1817">
        <v>8.0480610000000006</v>
      </c>
      <c r="L1817">
        <v>90.269797000000011</v>
      </c>
      <c r="M1817">
        <v>6.4419899999999997</v>
      </c>
      <c r="N1817">
        <v>91.821021999999999</v>
      </c>
      <c r="O1817">
        <v>9.3814790000000006</v>
      </c>
    </row>
    <row r="1818" spans="1:15" x14ac:dyDescent="0.25">
      <c r="A1818">
        <v>1817</v>
      </c>
      <c r="B1818">
        <v>80.914541000000014</v>
      </c>
      <c r="C1818">
        <v>7.9492859999999999</v>
      </c>
      <c r="D1818">
        <v>75.476071000000005</v>
      </c>
      <c r="E1818">
        <v>8.0480610000000006</v>
      </c>
      <c r="L1818">
        <v>90.308367000000004</v>
      </c>
      <c r="M1818">
        <v>6.2211730000000003</v>
      </c>
      <c r="N1818">
        <v>91.821021999999999</v>
      </c>
      <c r="O1818">
        <v>9.3814790000000006</v>
      </c>
    </row>
    <row r="1819" spans="1:15" x14ac:dyDescent="0.25">
      <c r="A1819">
        <v>1818</v>
      </c>
      <c r="B1819">
        <v>80.914541000000014</v>
      </c>
      <c r="C1819">
        <v>7.9492859999999999</v>
      </c>
      <c r="D1819">
        <v>75.476071000000005</v>
      </c>
      <c r="E1819">
        <v>8.0480610000000006</v>
      </c>
      <c r="L1819">
        <v>90.308367000000004</v>
      </c>
      <c r="M1819">
        <v>6.2211730000000003</v>
      </c>
      <c r="N1819">
        <v>91.821021999999999</v>
      </c>
      <c r="O1819">
        <v>9.3814790000000006</v>
      </c>
    </row>
    <row r="1820" spans="1:15" x14ac:dyDescent="0.25">
      <c r="A1820">
        <v>1819</v>
      </c>
      <c r="B1820">
        <v>80.914541000000014</v>
      </c>
      <c r="C1820">
        <v>7.9492859999999999</v>
      </c>
      <c r="D1820">
        <v>75.476071000000005</v>
      </c>
      <c r="E1820">
        <v>8.0480610000000006</v>
      </c>
      <c r="L1820">
        <v>90.308367000000004</v>
      </c>
      <c r="M1820">
        <v>6.2211730000000003</v>
      </c>
    </row>
    <row r="1821" spans="1:15" x14ac:dyDescent="0.25">
      <c r="A1821">
        <v>1820</v>
      </c>
      <c r="B1821">
        <v>80.993215000000006</v>
      </c>
      <c r="C1821">
        <v>7.987959</v>
      </c>
      <c r="D1821">
        <v>75.476071000000005</v>
      </c>
      <c r="E1821">
        <v>8.0480610000000006</v>
      </c>
      <c r="L1821">
        <v>90.308367000000004</v>
      </c>
      <c r="M1821">
        <v>6.2211730000000003</v>
      </c>
    </row>
    <row r="1822" spans="1:15" x14ac:dyDescent="0.25">
      <c r="A1822">
        <v>1821</v>
      </c>
      <c r="D1822">
        <v>75.476071000000005</v>
      </c>
      <c r="E1822">
        <v>8.0480610000000006</v>
      </c>
      <c r="L1822">
        <v>90.308367000000004</v>
      </c>
      <c r="M1822">
        <v>6.2211730000000003</v>
      </c>
    </row>
    <row r="1823" spans="1:15" x14ac:dyDescent="0.25">
      <c r="A1823">
        <v>1822</v>
      </c>
      <c r="D1823">
        <v>75.476071000000005</v>
      </c>
      <c r="E1823">
        <v>8.0480610000000006</v>
      </c>
      <c r="L1823">
        <v>90.308367000000004</v>
      </c>
      <c r="M1823">
        <v>6.2211730000000003</v>
      </c>
    </row>
    <row r="1824" spans="1:15" x14ac:dyDescent="0.25">
      <c r="A1824">
        <v>1823</v>
      </c>
      <c r="D1824">
        <v>75.476071000000005</v>
      </c>
      <c r="E1824">
        <v>8.0480610000000006</v>
      </c>
      <c r="L1824">
        <v>90.308367000000004</v>
      </c>
      <c r="M1824">
        <v>6.2211730000000003</v>
      </c>
    </row>
    <row r="1825" spans="1:15" x14ac:dyDescent="0.25">
      <c r="A1825">
        <v>1824</v>
      </c>
      <c r="D1825">
        <v>75.476071000000005</v>
      </c>
      <c r="E1825">
        <v>8.0480610000000006</v>
      </c>
      <c r="L1825">
        <v>90.308367000000004</v>
      </c>
      <c r="M1825">
        <v>6.2211730000000003</v>
      </c>
    </row>
    <row r="1826" spans="1:15" x14ac:dyDescent="0.25">
      <c r="A1826">
        <v>1825</v>
      </c>
      <c r="D1826">
        <v>75.476071000000005</v>
      </c>
      <c r="E1826">
        <v>8.0480610000000006</v>
      </c>
      <c r="L1826">
        <v>90.308367000000004</v>
      </c>
      <c r="M1826">
        <v>6.2211730000000003</v>
      </c>
    </row>
    <row r="1827" spans="1:15" x14ac:dyDescent="0.25">
      <c r="A1827">
        <v>1826</v>
      </c>
      <c r="D1827">
        <v>75.476071000000005</v>
      </c>
      <c r="E1827">
        <v>8.0480610000000006</v>
      </c>
      <c r="L1827">
        <v>90.308367000000004</v>
      </c>
      <c r="M1827">
        <v>6.2211730000000003</v>
      </c>
    </row>
    <row r="1828" spans="1:15" x14ac:dyDescent="0.25">
      <c r="A1828">
        <v>1827</v>
      </c>
      <c r="D1828">
        <v>75.476071000000005</v>
      </c>
      <c r="E1828">
        <v>8.0480610000000006</v>
      </c>
      <c r="L1828">
        <v>90.308367000000004</v>
      </c>
      <c r="M1828">
        <v>6.2211730000000003</v>
      </c>
    </row>
    <row r="1829" spans="1:15" x14ac:dyDescent="0.25">
      <c r="A1829">
        <v>1828</v>
      </c>
      <c r="D1829">
        <v>75.476071000000005</v>
      </c>
      <c r="E1829">
        <v>8.0480610000000006</v>
      </c>
      <c r="L1829">
        <v>90.308367000000004</v>
      </c>
      <c r="M1829">
        <v>6.2211730000000003</v>
      </c>
    </row>
    <row r="1830" spans="1:15" x14ac:dyDescent="0.25">
      <c r="A1830">
        <v>1829</v>
      </c>
      <c r="B1830">
        <v>73.003878000000014</v>
      </c>
      <c r="C1830">
        <v>4.9588270000000003</v>
      </c>
      <c r="D1830">
        <v>75.476071000000005</v>
      </c>
      <c r="E1830">
        <v>8.0974489999999992</v>
      </c>
      <c r="L1830">
        <v>90.308367000000004</v>
      </c>
      <c r="M1830">
        <v>6.2211730000000003</v>
      </c>
    </row>
    <row r="1831" spans="1:15" x14ac:dyDescent="0.25">
      <c r="A1831">
        <v>1830</v>
      </c>
      <c r="B1831">
        <v>72.855663000000007</v>
      </c>
      <c r="C1831">
        <v>4.937449</v>
      </c>
      <c r="D1831">
        <v>75.476071000000005</v>
      </c>
      <c r="E1831">
        <v>8.0974489999999992</v>
      </c>
      <c r="L1831">
        <v>90.308367000000004</v>
      </c>
      <c r="M1831">
        <v>6.2211730000000003</v>
      </c>
    </row>
    <row r="1832" spans="1:15" x14ac:dyDescent="0.25">
      <c r="A1832">
        <v>1831</v>
      </c>
      <c r="B1832">
        <v>72.855663000000007</v>
      </c>
      <c r="C1832">
        <v>4.937449</v>
      </c>
      <c r="D1832">
        <v>75.476071000000005</v>
      </c>
      <c r="E1832">
        <v>8.0974489999999992</v>
      </c>
      <c r="L1832">
        <v>90.308367000000004</v>
      </c>
      <c r="M1832">
        <v>6.2211730000000003</v>
      </c>
    </row>
    <row r="1833" spans="1:15" x14ac:dyDescent="0.25">
      <c r="A1833">
        <v>1832</v>
      </c>
      <c r="B1833">
        <v>72.855663000000007</v>
      </c>
      <c r="C1833">
        <v>4.937449</v>
      </c>
      <c r="D1833">
        <v>75.476071000000005</v>
      </c>
      <c r="E1833">
        <v>8.0974489999999992</v>
      </c>
      <c r="L1833">
        <v>90.308367000000004</v>
      </c>
      <c r="M1833">
        <v>6.2211730000000003</v>
      </c>
      <c r="N1833">
        <v>82.472296</v>
      </c>
      <c r="O1833">
        <v>8.7494390000000006</v>
      </c>
    </row>
    <row r="1834" spans="1:15" x14ac:dyDescent="0.25">
      <c r="A1834">
        <v>1833</v>
      </c>
      <c r="B1834">
        <v>72.855663000000007</v>
      </c>
      <c r="C1834">
        <v>4.937449</v>
      </c>
      <c r="D1834">
        <v>75.476071000000005</v>
      </c>
      <c r="E1834">
        <v>8.0974489999999992</v>
      </c>
      <c r="L1834">
        <v>90.308367000000004</v>
      </c>
      <c r="M1834">
        <v>6.2211730000000003</v>
      </c>
      <c r="N1834">
        <v>82.472296</v>
      </c>
      <c r="O1834">
        <v>8.7494390000000006</v>
      </c>
    </row>
    <row r="1835" spans="1:15" x14ac:dyDescent="0.25">
      <c r="A1835">
        <v>1834</v>
      </c>
      <c r="B1835">
        <v>72.855663000000007</v>
      </c>
      <c r="C1835">
        <v>4.937449</v>
      </c>
      <c r="D1835">
        <v>75.476071000000005</v>
      </c>
      <c r="E1835">
        <v>8.0974489999999992</v>
      </c>
      <c r="L1835">
        <v>90.269797000000011</v>
      </c>
      <c r="M1835">
        <v>6.4419899999999997</v>
      </c>
      <c r="N1835">
        <v>82.546124000000006</v>
      </c>
      <c r="O1835">
        <v>8.7886729999999993</v>
      </c>
    </row>
    <row r="1836" spans="1:15" x14ac:dyDescent="0.25">
      <c r="A1836">
        <v>1835</v>
      </c>
      <c r="B1836">
        <v>72.855663000000007</v>
      </c>
      <c r="C1836">
        <v>4.937449</v>
      </c>
      <c r="D1836">
        <v>75.476071000000005</v>
      </c>
      <c r="E1836">
        <v>8.0974489999999992</v>
      </c>
      <c r="L1836">
        <v>90.269797000000011</v>
      </c>
      <c r="M1836">
        <v>6.4419899999999997</v>
      </c>
      <c r="N1836">
        <v>82.546124000000006</v>
      </c>
      <c r="O1836">
        <v>8.7886729999999993</v>
      </c>
    </row>
    <row r="1837" spans="1:15" x14ac:dyDescent="0.25">
      <c r="A1837">
        <v>1836</v>
      </c>
      <c r="B1837">
        <v>72.855663000000007</v>
      </c>
      <c r="C1837">
        <v>4.937449</v>
      </c>
      <c r="D1837">
        <v>75.476071000000005</v>
      </c>
      <c r="E1837">
        <v>8.0974489999999992</v>
      </c>
      <c r="N1837">
        <v>82.546124000000006</v>
      </c>
      <c r="O1837">
        <v>8.7886729999999993</v>
      </c>
    </row>
    <row r="1838" spans="1:15" x14ac:dyDescent="0.25">
      <c r="A1838">
        <v>1837</v>
      </c>
      <c r="B1838">
        <v>72.855663000000007</v>
      </c>
      <c r="C1838">
        <v>4.937449</v>
      </c>
      <c r="D1838">
        <v>75.476071000000005</v>
      </c>
      <c r="E1838">
        <v>8.0974489999999992</v>
      </c>
      <c r="N1838">
        <v>82.546124000000006</v>
      </c>
      <c r="O1838">
        <v>8.7886729999999993</v>
      </c>
    </row>
    <row r="1839" spans="1:15" x14ac:dyDescent="0.25">
      <c r="A1839">
        <v>1838</v>
      </c>
      <c r="B1839">
        <v>72.855663000000007</v>
      </c>
      <c r="C1839">
        <v>4.937449</v>
      </c>
      <c r="D1839">
        <v>75.476071000000005</v>
      </c>
      <c r="E1839">
        <v>8.0974489999999992</v>
      </c>
      <c r="N1839">
        <v>82.546124000000006</v>
      </c>
      <c r="O1839">
        <v>8.7886729999999993</v>
      </c>
    </row>
    <row r="1840" spans="1:15" x14ac:dyDescent="0.25">
      <c r="A1840">
        <v>1839</v>
      </c>
      <c r="B1840">
        <v>72.855663000000007</v>
      </c>
      <c r="C1840">
        <v>4.937449</v>
      </c>
      <c r="D1840">
        <v>75.476071000000005</v>
      </c>
      <c r="E1840">
        <v>8.0974489999999992</v>
      </c>
      <c r="N1840">
        <v>82.546124000000006</v>
      </c>
      <c r="O1840">
        <v>8.7886729999999993</v>
      </c>
    </row>
    <row r="1841" spans="1:15" x14ac:dyDescent="0.25">
      <c r="A1841">
        <v>1840</v>
      </c>
      <c r="B1841">
        <v>72.855663000000007</v>
      </c>
      <c r="C1841">
        <v>4.937449</v>
      </c>
      <c r="D1841">
        <v>75.476071000000005</v>
      </c>
      <c r="E1841">
        <v>8.0974489999999992</v>
      </c>
      <c r="N1841">
        <v>82.546124000000006</v>
      </c>
      <c r="O1841">
        <v>8.7886729999999993</v>
      </c>
    </row>
    <row r="1842" spans="1:15" x14ac:dyDescent="0.25">
      <c r="A1842">
        <v>1841</v>
      </c>
      <c r="B1842">
        <v>72.855663000000007</v>
      </c>
      <c r="C1842">
        <v>4.937449</v>
      </c>
      <c r="D1842">
        <v>75.476071000000005</v>
      </c>
      <c r="E1842">
        <v>8.0974489999999992</v>
      </c>
      <c r="N1842">
        <v>82.546124000000006</v>
      </c>
      <c r="O1842">
        <v>8.7886729999999993</v>
      </c>
    </row>
    <row r="1843" spans="1:15" x14ac:dyDescent="0.25">
      <c r="A1843">
        <v>1842</v>
      </c>
      <c r="B1843">
        <v>72.855663000000007</v>
      </c>
      <c r="C1843">
        <v>4.937449</v>
      </c>
      <c r="D1843">
        <v>75.514184</v>
      </c>
      <c r="E1843">
        <v>8.0950000000000006</v>
      </c>
      <c r="N1843">
        <v>82.546124000000006</v>
      </c>
      <c r="O1843">
        <v>8.7886729999999993</v>
      </c>
    </row>
    <row r="1844" spans="1:15" x14ac:dyDescent="0.25">
      <c r="A1844">
        <v>1843</v>
      </c>
      <c r="B1844">
        <v>72.855663000000007</v>
      </c>
      <c r="C1844">
        <v>4.937449</v>
      </c>
      <c r="D1844">
        <v>75.514184</v>
      </c>
      <c r="E1844">
        <v>8.0950000000000006</v>
      </c>
      <c r="N1844">
        <v>82.546124000000006</v>
      </c>
      <c r="O1844">
        <v>8.7886729999999993</v>
      </c>
    </row>
    <row r="1845" spans="1:15" x14ac:dyDescent="0.25">
      <c r="A1845">
        <v>1844</v>
      </c>
      <c r="B1845">
        <v>72.855663000000007</v>
      </c>
      <c r="C1845">
        <v>4.937449</v>
      </c>
      <c r="N1845">
        <v>82.546124000000006</v>
      </c>
      <c r="O1845">
        <v>8.7886729999999993</v>
      </c>
    </row>
    <row r="1846" spans="1:15" x14ac:dyDescent="0.25">
      <c r="A1846">
        <v>1845</v>
      </c>
      <c r="B1846">
        <v>72.855663000000007</v>
      </c>
      <c r="C1846">
        <v>4.937449</v>
      </c>
      <c r="N1846">
        <v>82.546124000000006</v>
      </c>
      <c r="O1846">
        <v>8.7886729999999993</v>
      </c>
    </row>
    <row r="1847" spans="1:15" x14ac:dyDescent="0.25">
      <c r="A1847">
        <v>1846</v>
      </c>
      <c r="B1847">
        <v>72.855663000000007</v>
      </c>
      <c r="C1847">
        <v>4.937449</v>
      </c>
      <c r="N1847">
        <v>82.546124000000006</v>
      </c>
      <c r="O1847">
        <v>8.7886729999999993</v>
      </c>
    </row>
    <row r="1848" spans="1:15" x14ac:dyDescent="0.25">
      <c r="A1848">
        <v>1847</v>
      </c>
      <c r="B1848">
        <v>72.855663000000007</v>
      </c>
      <c r="C1848">
        <v>4.937449</v>
      </c>
      <c r="N1848">
        <v>82.546124000000006</v>
      </c>
      <c r="O1848">
        <v>8.7886729999999993</v>
      </c>
    </row>
    <row r="1849" spans="1:15" x14ac:dyDescent="0.25">
      <c r="A1849">
        <v>1848</v>
      </c>
      <c r="B1849">
        <v>72.855663000000007</v>
      </c>
      <c r="C1849">
        <v>4.937449</v>
      </c>
      <c r="N1849">
        <v>82.546124000000006</v>
      </c>
      <c r="O1849">
        <v>8.7886729999999993</v>
      </c>
    </row>
    <row r="1850" spans="1:15" x14ac:dyDescent="0.25">
      <c r="A1850">
        <v>1849</v>
      </c>
      <c r="B1850">
        <v>72.855663000000007</v>
      </c>
      <c r="C1850">
        <v>4.937449</v>
      </c>
      <c r="N1850">
        <v>82.546124000000006</v>
      </c>
      <c r="O1850">
        <v>8.7886729999999993</v>
      </c>
    </row>
    <row r="1851" spans="1:15" x14ac:dyDescent="0.25">
      <c r="A1851">
        <v>1850</v>
      </c>
      <c r="B1851">
        <v>72.855663000000007</v>
      </c>
      <c r="C1851">
        <v>4.937449</v>
      </c>
      <c r="N1851">
        <v>82.546124000000006</v>
      </c>
      <c r="O1851">
        <v>8.7886729999999993</v>
      </c>
    </row>
    <row r="1852" spans="1:15" x14ac:dyDescent="0.25">
      <c r="A1852">
        <v>1851</v>
      </c>
      <c r="B1852">
        <v>72.855663000000007</v>
      </c>
      <c r="C1852">
        <v>4.937449</v>
      </c>
      <c r="N1852">
        <v>82.546124000000006</v>
      </c>
      <c r="O1852">
        <v>8.7886729999999993</v>
      </c>
    </row>
    <row r="1853" spans="1:15" x14ac:dyDescent="0.25">
      <c r="A1853">
        <v>1852</v>
      </c>
      <c r="B1853">
        <v>72.855663000000007</v>
      </c>
      <c r="C1853">
        <v>4.937449</v>
      </c>
      <c r="D1853">
        <v>68.523673000000002</v>
      </c>
      <c r="E1853">
        <v>9.0511230000000005</v>
      </c>
      <c r="N1853">
        <v>82.546124000000006</v>
      </c>
      <c r="O1853">
        <v>8.7886729999999993</v>
      </c>
    </row>
    <row r="1854" spans="1:15" x14ac:dyDescent="0.25">
      <c r="A1854">
        <v>1853</v>
      </c>
      <c r="B1854">
        <v>72.855663000000007</v>
      </c>
      <c r="C1854">
        <v>4.937449</v>
      </c>
      <c r="D1854">
        <v>68.504847000000012</v>
      </c>
      <c r="E1854">
        <v>9.0355620000000005</v>
      </c>
      <c r="N1854">
        <v>82.546124000000006</v>
      </c>
      <c r="O1854">
        <v>8.7886729999999993</v>
      </c>
    </row>
    <row r="1855" spans="1:15" x14ac:dyDescent="0.25">
      <c r="A1855">
        <v>1854</v>
      </c>
      <c r="B1855">
        <v>72.855663000000007</v>
      </c>
      <c r="C1855">
        <v>4.937449</v>
      </c>
      <c r="D1855">
        <v>68.504847000000012</v>
      </c>
      <c r="E1855">
        <v>9.0355620000000005</v>
      </c>
      <c r="N1855">
        <v>82.546124000000006</v>
      </c>
      <c r="O1855">
        <v>8.7886729999999993</v>
      </c>
    </row>
    <row r="1856" spans="1:15" x14ac:dyDescent="0.25">
      <c r="A1856">
        <v>1855</v>
      </c>
      <c r="B1856">
        <v>72.855663000000007</v>
      </c>
      <c r="C1856">
        <v>4.937449</v>
      </c>
      <c r="D1856">
        <v>68.504847000000012</v>
      </c>
      <c r="E1856">
        <v>9.0355620000000005</v>
      </c>
      <c r="N1856">
        <v>82.546124000000006</v>
      </c>
      <c r="O1856">
        <v>8.7886729999999993</v>
      </c>
    </row>
    <row r="1857" spans="1:15" x14ac:dyDescent="0.25">
      <c r="A1857">
        <v>1856</v>
      </c>
      <c r="B1857">
        <v>73.003878000000014</v>
      </c>
      <c r="C1857">
        <v>4.9588270000000003</v>
      </c>
      <c r="D1857">
        <v>68.504847000000012</v>
      </c>
      <c r="E1857">
        <v>9.0355620000000005</v>
      </c>
      <c r="N1857">
        <v>82.546124000000006</v>
      </c>
      <c r="O1857">
        <v>8.7886729999999993</v>
      </c>
    </row>
    <row r="1858" spans="1:15" x14ac:dyDescent="0.25">
      <c r="A1858">
        <v>1857</v>
      </c>
      <c r="D1858">
        <v>68.504847000000012</v>
      </c>
      <c r="E1858">
        <v>9.0355620000000005</v>
      </c>
      <c r="F1858">
        <v>76.224745000000013</v>
      </c>
      <c r="G1858">
        <v>4.4279590000000004</v>
      </c>
      <c r="N1858">
        <v>82.546124000000006</v>
      </c>
      <c r="O1858">
        <v>8.7886729999999993</v>
      </c>
    </row>
    <row r="1859" spans="1:15" x14ac:dyDescent="0.25">
      <c r="A1859">
        <v>1858</v>
      </c>
      <c r="D1859">
        <v>68.504847000000012</v>
      </c>
      <c r="E1859">
        <v>9.0355620000000005</v>
      </c>
      <c r="F1859">
        <v>76.168215000000004</v>
      </c>
      <c r="G1859">
        <v>4.2956120000000002</v>
      </c>
      <c r="N1859">
        <v>82.472296</v>
      </c>
      <c r="O1859">
        <v>8.7494390000000006</v>
      </c>
    </row>
    <row r="1860" spans="1:15" x14ac:dyDescent="0.25">
      <c r="A1860">
        <v>1859</v>
      </c>
      <c r="D1860">
        <v>68.504847000000012</v>
      </c>
      <c r="E1860">
        <v>9.0355620000000005</v>
      </c>
      <c r="F1860">
        <v>76.168215000000004</v>
      </c>
      <c r="G1860">
        <v>4.2956120000000002</v>
      </c>
      <c r="N1860">
        <v>82.493622000000002</v>
      </c>
      <c r="O1860">
        <v>8.7494390000000006</v>
      </c>
    </row>
    <row r="1861" spans="1:15" x14ac:dyDescent="0.25">
      <c r="A1861">
        <v>1860</v>
      </c>
      <c r="D1861">
        <v>68.504847000000012</v>
      </c>
      <c r="E1861">
        <v>9.0355620000000005</v>
      </c>
      <c r="F1861">
        <v>76.168215000000004</v>
      </c>
      <c r="G1861">
        <v>4.2956120000000002</v>
      </c>
    </row>
    <row r="1862" spans="1:15" x14ac:dyDescent="0.25">
      <c r="A1862">
        <v>1861</v>
      </c>
      <c r="D1862">
        <v>68.504847000000012</v>
      </c>
      <c r="E1862">
        <v>9.0355620000000005</v>
      </c>
      <c r="F1862">
        <v>76.168215000000004</v>
      </c>
      <c r="G1862">
        <v>4.2956120000000002</v>
      </c>
    </row>
    <row r="1863" spans="1:15" x14ac:dyDescent="0.25">
      <c r="A1863">
        <v>1862</v>
      </c>
      <c r="D1863">
        <v>68.504847000000012</v>
      </c>
      <c r="E1863">
        <v>9.0355620000000005</v>
      </c>
      <c r="F1863">
        <v>76.168215000000004</v>
      </c>
      <c r="G1863">
        <v>4.2956120000000002</v>
      </c>
    </row>
    <row r="1864" spans="1:15" x14ac:dyDescent="0.25">
      <c r="A1864">
        <v>1863</v>
      </c>
      <c r="D1864">
        <v>68.504847000000012</v>
      </c>
      <c r="E1864">
        <v>9.0355620000000005</v>
      </c>
      <c r="F1864">
        <v>76.168215000000004</v>
      </c>
      <c r="G1864">
        <v>4.2956120000000002</v>
      </c>
    </row>
    <row r="1865" spans="1:15" x14ac:dyDescent="0.25">
      <c r="A1865">
        <v>1864</v>
      </c>
      <c r="D1865">
        <v>68.504847000000012</v>
      </c>
      <c r="E1865">
        <v>9.0355620000000005</v>
      </c>
      <c r="F1865">
        <v>76.168215000000004</v>
      </c>
      <c r="G1865">
        <v>4.2956120000000002</v>
      </c>
    </row>
    <row r="1866" spans="1:15" x14ac:dyDescent="0.25">
      <c r="A1866">
        <v>1865</v>
      </c>
      <c r="D1866">
        <v>68.504847000000012</v>
      </c>
      <c r="E1866">
        <v>9.0355620000000005</v>
      </c>
      <c r="F1866">
        <v>76.168215000000004</v>
      </c>
      <c r="G1866">
        <v>4.2956120000000002</v>
      </c>
    </row>
    <row r="1867" spans="1:15" x14ac:dyDescent="0.25">
      <c r="A1867">
        <v>1866</v>
      </c>
      <c r="D1867">
        <v>68.504847000000012</v>
      </c>
      <c r="E1867">
        <v>9.0355620000000005</v>
      </c>
      <c r="F1867">
        <v>76.168215000000004</v>
      </c>
      <c r="G1867">
        <v>4.2956120000000002</v>
      </c>
    </row>
    <row r="1868" spans="1:15" x14ac:dyDescent="0.25">
      <c r="A1868">
        <v>1867</v>
      </c>
      <c r="D1868">
        <v>68.504847000000012</v>
      </c>
      <c r="E1868">
        <v>9.0355620000000005</v>
      </c>
      <c r="F1868">
        <v>76.168215000000004</v>
      </c>
      <c r="G1868">
        <v>4.2956120000000002</v>
      </c>
    </row>
    <row r="1869" spans="1:15" x14ac:dyDescent="0.25">
      <c r="A1869">
        <v>1868</v>
      </c>
      <c r="D1869">
        <v>68.504847000000012</v>
      </c>
      <c r="E1869">
        <v>9.0355620000000005</v>
      </c>
      <c r="F1869">
        <v>76.168215000000004</v>
      </c>
      <c r="G1869">
        <v>4.2956120000000002</v>
      </c>
    </row>
    <row r="1870" spans="1:15" x14ac:dyDescent="0.25">
      <c r="A1870">
        <v>1869</v>
      </c>
      <c r="D1870">
        <v>68.504847000000012</v>
      </c>
      <c r="E1870">
        <v>9.0355620000000005</v>
      </c>
      <c r="F1870">
        <v>76.168215000000004</v>
      </c>
      <c r="G1870">
        <v>4.2956120000000002</v>
      </c>
    </row>
    <row r="1871" spans="1:15" x14ac:dyDescent="0.25">
      <c r="A1871">
        <v>1870</v>
      </c>
      <c r="D1871">
        <v>68.504847000000012</v>
      </c>
      <c r="E1871">
        <v>9.0355620000000005</v>
      </c>
      <c r="F1871">
        <v>76.168215000000004</v>
      </c>
      <c r="G1871">
        <v>4.2956120000000002</v>
      </c>
    </row>
    <row r="1872" spans="1:15" x14ac:dyDescent="0.25">
      <c r="A1872">
        <v>1871</v>
      </c>
      <c r="D1872">
        <v>68.504847000000012</v>
      </c>
      <c r="E1872">
        <v>9.0355620000000005</v>
      </c>
      <c r="F1872">
        <v>76.168215000000004</v>
      </c>
      <c r="G1872">
        <v>4.2956120000000002</v>
      </c>
    </row>
    <row r="1873" spans="1:15" x14ac:dyDescent="0.25">
      <c r="A1873">
        <v>1872</v>
      </c>
      <c r="B1873">
        <v>58.833648000000011</v>
      </c>
      <c r="C1873">
        <v>6.3354929999999996</v>
      </c>
      <c r="D1873">
        <v>68.504847000000012</v>
      </c>
      <c r="E1873">
        <v>9.0355620000000005</v>
      </c>
      <c r="F1873">
        <v>76.168215000000004</v>
      </c>
      <c r="G1873">
        <v>4.2956120000000002</v>
      </c>
    </row>
    <row r="1874" spans="1:15" x14ac:dyDescent="0.25">
      <c r="A1874">
        <v>1873</v>
      </c>
      <c r="B1874">
        <v>58.833648000000011</v>
      </c>
      <c r="C1874">
        <v>6.3354929999999996</v>
      </c>
      <c r="D1874">
        <v>68.504847000000012</v>
      </c>
      <c r="E1874">
        <v>9.0355620000000005</v>
      </c>
      <c r="F1874">
        <v>76.168215000000004</v>
      </c>
      <c r="G1874">
        <v>4.2956120000000002</v>
      </c>
    </row>
    <row r="1875" spans="1:15" x14ac:dyDescent="0.25">
      <c r="A1875">
        <v>1874</v>
      </c>
      <c r="B1875">
        <v>58.828651000000008</v>
      </c>
      <c r="C1875">
        <v>6.345275</v>
      </c>
      <c r="D1875">
        <v>68.504847000000012</v>
      </c>
      <c r="E1875">
        <v>9.0355620000000005</v>
      </c>
      <c r="F1875">
        <v>76.168215000000004</v>
      </c>
      <c r="G1875">
        <v>4.2956120000000002</v>
      </c>
    </row>
    <row r="1876" spans="1:15" x14ac:dyDescent="0.25">
      <c r="A1876">
        <v>1875</v>
      </c>
      <c r="B1876">
        <v>58.828651000000008</v>
      </c>
      <c r="C1876">
        <v>6.345275</v>
      </c>
      <c r="D1876">
        <v>68.504847000000012</v>
      </c>
      <c r="E1876">
        <v>9.0355620000000005</v>
      </c>
      <c r="F1876">
        <v>76.168215000000004</v>
      </c>
      <c r="G1876">
        <v>4.2956120000000002</v>
      </c>
    </row>
    <row r="1877" spans="1:15" x14ac:dyDescent="0.25">
      <c r="A1877">
        <v>1876</v>
      </c>
      <c r="B1877">
        <v>58.828651000000008</v>
      </c>
      <c r="C1877">
        <v>6.345275</v>
      </c>
      <c r="D1877">
        <v>68.504847000000012</v>
      </c>
      <c r="E1877">
        <v>9.0355620000000005</v>
      </c>
      <c r="F1877">
        <v>76.168215000000004</v>
      </c>
      <c r="G1877">
        <v>4.2956120000000002</v>
      </c>
    </row>
    <row r="1878" spans="1:15" x14ac:dyDescent="0.25">
      <c r="A1878">
        <v>1877</v>
      </c>
      <c r="B1878">
        <v>58.828651000000008</v>
      </c>
      <c r="C1878">
        <v>6.345275</v>
      </c>
      <c r="D1878">
        <v>68.504847000000012</v>
      </c>
      <c r="E1878">
        <v>9.0355620000000005</v>
      </c>
      <c r="F1878">
        <v>76.168215000000004</v>
      </c>
      <c r="G1878">
        <v>4.2956120000000002</v>
      </c>
    </row>
    <row r="1879" spans="1:15" x14ac:dyDescent="0.25">
      <c r="A1879">
        <v>1878</v>
      </c>
      <c r="B1879">
        <v>58.828651000000008</v>
      </c>
      <c r="C1879">
        <v>6.345275</v>
      </c>
      <c r="D1879">
        <v>68.504847000000012</v>
      </c>
      <c r="E1879">
        <v>9.0355620000000005</v>
      </c>
      <c r="F1879">
        <v>76.168215000000004</v>
      </c>
      <c r="G1879">
        <v>4.2956120000000002</v>
      </c>
    </row>
    <row r="1880" spans="1:15" x14ac:dyDescent="0.25">
      <c r="A1880">
        <v>1879</v>
      </c>
      <c r="B1880">
        <v>58.828651000000008</v>
      </c>
      <c r="C1880">
        <v>6.345275</v>
      </c>
      <c r="D1880">
        <v>68.523673000000002</v>
      </c>
      <c r="E1880">
        <v>9.0511230000000005</v>
      </c>
      <c r="F1880">
        <v>76.168215000000004</v>
      </c>
      <c r="G1880">
        <v>4.2956120000000002</v>
      </c>
    </row>
    <row r="1881" spans="1:15" x14ac:dyDescent="0.25">
      <c r="A1881">
        <v>1880</v>
      </c>
      <c r="B1881">
        <v>58.828651000000008</v>
      </c>
      <c r="C1881">
        <v>6.345275</v>
      </c>
      <c r="F1881">
        <v>76.168215000000004</v>
      </c>
      <c r="G1881">
        <v>4.2956120000000002</v>
      </c>
      <c r="H1881">
        <v>69.166297000000014</v>
      </c>
      <c r="I1881">
        <v>7.6042870000000002</v>
      </c>
      <c r="N1881">
        <v>70.895102000000009</v>
      </c>
      <c r="O1881">
        <v>8.2268369999999997</v>
      </c>
    </row>
    <row r="1882" spans="1:15" x14ac:dyDescent="0.25">
      <c r="A1882">
        <v>1881</v>
      </c>
      <c r="B1882">
        <v>58.828651000000008</v>
      </c>
      <c r="C1882">
        <v>6.345275</v>
      </c>
      <c r="F1882">
        <v>76.168215000000004</v>
      </c>
      <c r="G1882">
        <v>4.2956120000000002</v>
      </c>
      <c r="H1882">
        <v>69.166297000000014</v>
      </c>
      <c r="I1882">
        <v>7.6042870000000002</v>
      </c>
      <c r="N1882">
        <v>70.895102000000009</v>
      </c>
      <c r="O1882">
        <v>8.2268369999999997</v>
      </c>
    </row>
    <row r="1883" spans="1:15" x14ac:dyDescent="0.25">
      <c r="A1883">
        <v>1882</v>
      </c>
      <c r="B1883">
        <v>58.828651000000008</v>
      </c>
      <c r="C1883">
        <v>6.345275</v>
      </c>
      <c r="F1883">
        <v>76.168215000000004</v>
      </c>
      <c r="G1883">
        <v>4.2956120000000002</v>
      </c>
      <c r="H1883">
        <v>69.166297000000014</v>
      </c>
      <c r="I1883">
        <v>7.6042870000000002</v>
      </c>
      <c r="N1883">
        <v>70.895102000000009</v>
      </c>
      <c r="O1883">
        <v>8.2268369999999997</v>
      </c>
    </row>
    <row r="1884" spans="1:15" x14ac:dyDescent="0.25">
      <c r="A1884">
        <v>1883</v>
      </c>
      <c r="B1884">
        <v>58.828651000000008</v>
      </c>
      <c r="C1884">
        <v>6.345275</v>
      </c>
      <c r="F1884">
        <v>76.168215000000004</v>
      </c>
      <c r="G1884">
        <v>4.2956120000000002</v>
      </c>
      <c r="H1884">
        <v>69.166297000000014</v>
      </c>
      <c r="I1884">
        <v>7.6042870000000002</v>
      </c>
      <c r="N1884">
        <v>70.895102000000009</v>
      </c>
      <c r="O1884">
        <v>8.2268369999999997</v>
      </c>
    </row>
    <row r="1885" spans="1:15" x14ac:dyDescent="0.25">
      <c r="A1885">
        <v>1884</v>
      </c>
      <c r="B1885">
        <v>58.828651000000008</v>
      </c>
      <c r="C1885">
        <v>6.345275</v>
      </c>
      <c r="F1885">
        <v>76.224745000000013</v>
      </c>
      <c r="G1885">
        <v>4.4279590000000004</v>
      </c>
      <c r="H1885">
        <v>69.166297000000014</v>
      </c>
      <c r="I1885">
        <v>7.6042870000000002</v>
      </c>
      <c r="N1885">
        <v>70.895102000000009</v>
      </c>
      <c r="O1885">
        <v>8.2268369999999997</v>
      </c>
    </row>
    <row r="1886" spans="1:15" x14ac:dyDescent="0.25">
      <c r="A1886">
        <v>1885</v>
      </c>
      <c r="B1886">
        <v>58.828651000000008</v>
      </c>
      <c r="C1886">
        <v>6.345275</v>
      </c>
      <c r="H1886">
        <v>69.166297000000014</v>
      </c>
      <c r="I1886">
        <v>7.6042870000000002</v>
      </c>
      <c r="N1886">
        <v>70.895102000000009</v>
      </c>
      <c r="O1886">
        <v>8.2268369999999997</v>
      </c>
    </row>
    <row r="1887" spans="1:15" x14ac:dyDescent="0.25">
      <c r="A1887">
        <v>1886</v>
      </c>
      <c r="B1887">
        <v>58.828651000000008</v>
      </c>
      <c r="C1887">
        <v>6.345275</v>
      </c>
      <c r="H1887">
        <v>69.166297000000014</v>
      </c>
      <c r="I1887">
        <v>7.6042870000000002</v>
      </c>
      <c r="N1887">
        <v>70.895102000000009</v>
      </c>
      <c r="O1887">
        <v>8.2268369999999997</v>
      </c>
    </row>
    <row r="1888" spans="1:15" x14ac:dyDescent="0.25">
      <c r="A1888">
        <v>1887</v>
      </c>
      <c r="B1888">
        <v>58.828651000000008</v>
      </c>
      <c r="C1888">
        <v>6.345275</v>
      </c>
      <c r="H1888">
        <v>69.166297000000014</v>
      </c>
      <c r="I1888">
        <v>7.6042870000000002</v>
      </c>
      <c r="N1888">
        <v>70.895102000000009</v>
      </c>
      <c r="O1888">
        <v>8.2268369999999997</v>
      </c>
    </row>
    <row r="1889" spans="1:15" x14ac:dyDescent="0.25">
      <c r="A1889">
        <v>1888</v>
      </c>
      <c r="B1889">
        <v>58.828651000000008</v>
      </c>
      <c r="C1889">
        <v>6.345275</v>
      </c>
      <c r="H1889">
        <v>69.166297000000014</v>
      </c>
      <c r="I1889">
        <v>7.6042870000000002</v>
      </c>
      <c r="N1889">
        <v>70.895102000000009</v>
      </c>
      <c r="O1889">
        <v>8.2268369999999997</v>
      </c>
    </row>
    <row r="1890" spans="1:15" x14ac:dyDescent="0.25">
      <c r="A1890">
        <v>1889</v>
      </c>
      <c r="B1890">
        <v>58.828651000000008</v>
      </c>
      <c r="C1890">
        <v>6.345275</v>
      </c>
      <c r="H1890">
        <v>69.166297000000014</v>
      </c>
      <c r="I1890">
        <v>7.6042870000000002</v>
      </c>
      <c r="N1890">
        <v>70.895102000000009</v>
      </c>
      <c r="O1890">
        <v>8.2268369999999997</v>
      </c>
    </row>
    <row r="1891" spans="1:15" x14ac:dyDescent="0.25">
      <c r="A1891">
        <v>1890</v>
      </c>
      <c r="B1891">
        <v>58.828651000000008</v>
      </c>
      <c r="C1891">
        <v>6.345275</v>
      </c>
      <c r="H1891">
        <v>69.166297000000014</v>
      </c>
      <c r="I1891">
        <v>7.6042870000000002</v>
      </c>
      <c r="N1891">
        <v>70.895102000000009</v>
      </c>
      <c r="O1891">
        <v>8.2268369999999997</v>
      </c>
    </row>
    <row r="1892" spans="1:15" x14ac:dyDescent="0.25">
      <c r="A1892">
        <v>1891</v>
      </c>
      <c r="B1892">
        <v>58.828651000000008</v>
      </c>
      <c r="C1892">
        <v>6.345275</v>
      </c>
      <c r="D1892">
        <v>52.36889200000001</v>
      </c>
      <c r="E1892">
        <v>10.221392</v>
      </c>
      <c r="H1892">
        <v>69.166297000000014</v>
      </c>
      <c r="I1892">
        <v>7.6042870000000002</v>
      </c>
      <c r="N1892">
        <v>70.895102000000009</v>
      </c>
      <c r="O1892">
        <v>8.2268369999999997</v>
      </c>
    </row>
    <row r="1893" spans="1:15" x14ac:dyDescent="0.25">
      <c r="A1893">
        <v>1892</v>
      </c>
      <c r="B1893">
        <v>58.828651000000008</v>
      </c>
      <c r="C1893">
        <v>6.345275</v>
      </c>
      <c r="D1893">
        <v>52.373988000000011</v>
      </c>
      <c r="E1893">
        <v>10.172631000000001</v>
      </c>
      <c r="H1893">
        <v>69.166297000000014</v>
      </c>
      <c r="I1893">
        <v>7.6042870000000002</v>
      </c>
      <c r="N1893">
        <v>70.895102000000009</v>
      </c>
      <c r="O1893">
        <v>8.2268369999999997</v>
      </c>
    </row>
    <row r="1894" spans="1:15" x14ac:dyDescent="0.25">
      <c r="A1894">
        <v>1893</v>
      </c>
      <c r="B1894">
        <v>58.828651000000008</v>
      </c>
      <c r="C1894">
        <v>6.345275</v>
      </c>
      <c r="D1894">
        <v>52.373988000000011</v>
      </c>
      <c r="E1894">
        <v>10.172631000000001</v>
      </c>
      <c r="H1894">
        <v>69.166297000000014</v>
      </c>
      <c r="I1894">
        <v>7.6042870000000002</v>
      </c>
      <c r="N1894">
        <v>70.895102000000009</v>
      </c>
      <c r="O1894">
        <v>8.2268369999999997</v>
      </c>
    </row>
    <row r="1895" spans="1:15" x14ac:dyDescent="0.25">
      <c r="A1895">
        <v>1894</v>
      </c>
      <c r="B1895">
        <v>58.828651000000008</v>
      </c>
      <c r="C1895">
        <v>6.345275</v>
      </c>
      <c r="D1895">
        <v>52.373988000000011</v>
      </c>
      <c r="E1895">
        <v>10.172631000000001</v>
      </c>
      <c r="H1895">
        <v>69.166297000000014</v>
      </c>
      <c r="I1895">
        <v>7.6042870000000002</v>
      </c>
      <c r="N1895">
        <v>70.895102000000009</v>
      </c>
      <c r="O1895">
        <v>8.2268369999999997</v>
      </c>
    </row>
    <row r="1896" spans="1:15" x14ac:dyDescent="0.25">
      <c r="A1896">
        <v>1895</v>
      </c>
      <c r="B1896">
        <v>58.828651000000008</v>
      </c>
      <c r="C1896">
        <v>6.345275</v>
      </c>
      <c r="D1896">
        <v>52.373988000000011</v>
      </c>
      <c r="E1896">
        <v>10.172631000000001</v>
      </c>
      <c r="H1896">
        <v>69.166297000000014</v>
      </c>
      <c r="I1896">
        <v>7.6042870000000002</v>
      </c>
      <c r="N1896">
        <v>70.895102000000009</v>
      </c>
      <c r="O1896">
        <v>8.2268369999999997</v>
      </c>
    </row>
    <row r="1897" spans="1:15" x14ac:dyDescent="0.25">
      <c r="A1897">
        <v>1896</v>
      </c>
      <c r="B1897">
        <v>58.833648000000011</v>
      </c>
      <c r="C1897">
        <v>6.3354929999999996</v>
      </c>
      <c r="D1897">
        <v>52.373988000000011</v>
      </c>
      <c r="E1897">
        <v>10.172631000000001</v>
      </c>
      <c r="H1897">
        <v>69.166297000000014</v>
      </c>
      <c r="I1897">
        <v>7.6042870000000002</v>
      </c>
      <c r="N1897">
        <v>70.895102000000009</v>
      </c>
      <c r="O1897">
        <v>8.2268369999999997</v>
      </c>
    </row>
    <row r="1898" spans="1:15" x14ac:dyDescent="0.25">
      <c r="A1898">
        <v>1897</v>
      </c>
      <c r="D1898">
        <v>52.373988000000011</v>
      </c>
      <c r="E1898">
        <v>10.172631000000001</v>
      </c>
      <c r="H1898">
        <v>69.166297000000014</v>
      </c>
      <c r="I1898">
        <v>7.6042870000000002</v>
      </c>
      <c r="N1898">
        <v>70.895102000000009</v>
      </c>
      <c r="O1898">
        <v>8.2268369999999997</v>
      </c>
    </row>
    <row r="1899" spans="1:15" x14ac:dyDescent="0.25">
      <c r="A1899">
        <v>1898</v>
      </c>
      <c r="D1899">
        <v>52.373988000000011</v>
      </c>
      <c r="E1899">
        <v>10.172631000000001</v>
      </c>
      <c r="H1899">
        <v>69.166297000000014</v>
      </c>
      <c r="I1899">
        <v>7.6042870000000002</v>
      </c>
      <c r="N1899">
        <v>70.895102000000009</v>
      </c>
      <c r="O1899">
        <v>8.2268369999999997</v>
      </c>
    </row>
    <row r="1900" spans="1:15" x14ac:dyDescent="0.25">
      <c r="A1900">
        <v>1899</v>
      </c>
      <c r="D1900">
        <v>52.373988000000011</v>
      </c>
      <c r="E1900">
        <v>10.172631000000001</v>
      </c>
      <c r="H1900">
        <v>69.166297000000014</v>
      </c>
      <c r="I1900">
        <v>7.6042870000000002</v>
      </c>
      <c r="N1900">
        <v>70.895102000000009</v>
      </c>
      <c r="O1900">
        <v>8.2268369999999997</v>
      </c>
    </row>
    <row r="1901" spans="1:15" x14ac:dyDescent="0.25">
      <c r="A1901">
        <v>1900</v>
      </c>
      <c r="D1901">
        <v>52.373988000000011</v>
      </c>
      <c r="E1901">
        <v>10.172631000000001</v>
      </c>
      <c r="H1901">
        <v>69.166297000000014</v>
      </c>
      <c r="I1901">
        <v>7.6042870000000002</v>
      </c>
      <c r="N1901">
        <v>70.895102000000009</v>
      </c>
      <c r="O1901">
        <v>8.2268369999999997</v>
      </c>
    </row>
    <row r="1902" spans="1:15" x14ac:dyDescent="0.25">
      <c r="A1902">
        <v>1901</v>
      </c>
      <c r="D1902">
        <v>52.373988000000011</v>
      </c>
      <c r="E1902">
        <v>10.172631000000001</v>
      </c>
      <c r="H1902">
        <v>69.166297000000014</v>
      </c>
      <c r="I1902">
        <v>7.6042870000000002</v>
      </c>
      <c r="N1902">
        <v>70.895102000000009</v>
      </c>
      <c r="O1902">
        <v>8.2268369999999997</v>
      </c>
    </row>
    <row r="1903" spans="1:15" x14ac:dyDescent="0.25">
      <c r="A1903">
        <v>1902</v>
      </c>
      <c r="D1903">
        <v>52.373988000000011</v>
      </c>
      <c r="E1903">
        <v>10.172631000000001</v>
      </c>
      <c r="F1903">
        <v>61.136390000000013</v>
      </c>
      <c r="G1903">
        <v>5.4135840000000002</v>
      </c>
      <c r="H1903">
        <v>69.166297000000014</v>
      </c>
      <c r="I1903">
        <v>7.6042870000000002</v>
      </c>
      <c r="N1903">
        <v>70.895102000000009</v>
      </c>
      <c r="O1903">
        <v>8.2268369999999997</v>
      </c>
    </row>
    <row r="1904" spans="1:15" x14ac:dyDescent="0.25">
      <c r="A1904">
        <v>1903</v>
      </c>
      <c r="D1904">
        <v>52.373988000000011</v>
      </c>
      <c r="E1904">
        <v>10.172631000000001</v>
      </c>
      <c r="F1904">
        <v>61.136390000000013</v>
      </c>
      <c r="G1904">
        <v>5.4135840000000002</v>
      </c>
      <c r="H1904">
        <v>69.166297000000014</v>
      </c>
      <c r="I1904">
        <v>7.6042870000000002</v>
      </c>
      <c r="N1904">
        <v>70.895102000000009</v>
      </c>
      <c r="O1904">
        <v>8.2268369999999997</v>
      </c>
    </row>
    <row r="1905" spans="1:7" x14ac:dyDescent="0.25">
      <c r="A1905">
        <v>1904</v>
      </c>
      <c r="D1905">
        <v>52.373988000000011</v>
      </c>
      <c r="E1905">
        <v>10.172631000000001</v>
      </c>
      <c r="F1905">
        <v>60.997032000000011</v>
      </c>
      <c r="G1905">
        <v>5.1870099999999999</v>
      </c>
    </row>
    <row r="1906" spans="1:7" x14ac:dyDescent="0.25">
      <c r="A1906">
        <v>1905</v>
      </c>
      <c r="D1906">
        <v>52.373988000000011</v>
      </c>
      <c r="E1906">
        <v>10.172631000000001</v>
      </c>
      <c r="F1906">
        <v>60.997032000000011</v>
      </c>
      <c r="G1906">
        <v>5.1870099999999999</v>
      </c>
    </row>
    <row r="1907" spans="1:7" x14ac:dyDescent="0.25">
      <c r="A1907">
        <v>1906</v>
      </c>
      <c r="D1907">
        <v>52.373988000000011</v>
      </c>
      <c r="E1907">
        <v>10.172631000000001</v>
      </c>
      <c r="F1907">
        <v>60.997032000000011</v>
      </c>
      <c r="G1907">
        <v>5.1870099999999999</v>
      </c>
    </row>
    <row r="1908" spans="1:7" x14ac:dyDescent="0.25">
      <c r="A1908">
        <v>1907</v>
      </c>
      <c r="B1908">
        <v>44.31587900000001</v>
      </c>
      <c r="C1908">
        <v>6.7439390000000001</v>
      </c>
      <c r="D1908">
        <v>52.373988000000011</v>
      </c>
      <c r="E1908">
        <v>10.172631000000001</v>
      </c>
      <c r="F1908">
        <v>60.997032000000011</v>
      </c>
      <c r="G1908">
        <v>5.1870099999999999</v>
      </c>
    </row>
    <row r="1909" spans="1:7" x14ac:dyDescent="0.25">
      <c r="A1909">
        <v>1908</v>
      </c>
      <c r="B1909">
        <v>44.363700000000009</v>
      </c>
      <c r="C1909">
        <v>6.7596040000000004</v>
      </c>
      <c r="D1909">
        <v>52.373988000000011</v>
      </c>
      <c r="E1909">
        <v>10.172631000000001</v>
      </c>
      <c r="F1909">
        <v>60.997032000000011</v>
      </c>
      <c r="G1909">
        <v>5.1870099999999999</v>
      </c>
    </row>
    <row r="1910" spans="1:7" x14ac:dyDescent="0.25">
      <c r="A1910">
        <v>1909</v>
      </c>
      <c r="B1910">
        <v>44.255203000000009</v>
      </c>
      <c r="C1910">
        <v>6.7481549999999997</v>
      </c>
      <c r="D1910">
        <v>52.373988000000011</v>
      </c>
      <c r="E1910">
        <v>10.172631000000001</v>
      </c>
      <c r="F1910">
        <v>60.997032000000011</v>
      </c>
      <c r="G1910">
        <v>5.1870099999999999</v>
      </c>
    </row>
    <row r="1911" spans="1:7" x14ac:dyDescent="0.25">
      <c r="A1911">
        <v>1910</v>
      </c>
      <c r="B1911">
        <v>44.255203000000009</v>
      </c>
      <c r="C1911">
        <v>6.7481549999999997</v>
      </c>
      <c r="D1911">
        <v>52.373988000000011</v>
      </c>
      <c r="E1911">
        <v>10.172631000000001</v>
      </c>
      <c r="F1911">
        <v>60.997032000000011</v>
      </c>
      <c r="G1911">
        <v>5.1870099999999999</v>
      </c>
    </row>
    <row r="1912" spans="1:7" x14ac:dyDescent="0.25">
      <c r="A1912">
        <v>1911</v>
      </c>
      <c r="B1912">
        <v>44.255203000000009</v>
      </c>
      <c r="C1912">
        <v>6.7481549999999997</v>
      </c>
      <c r="D1912">
        <v>52.373988000000011</v>
      </c>
      <c r="E1912">
        <v>10.172631000000001</v>
      </c>
      <c r="F1912">
        <v>61.136390000000013</v>
      </c>
      <c r="G1912">
        <v>5.4135840000000002</v>
      </c>
    </row>
    <row r="1913" spans="1:7" x14ac:dyDescent="0.25">
      <c r="A1913">
        <v>1912</v>
      </c>
      <c r="B1913">
        <v>44.255203000000009</v>
      </c>
      <c r="C1913">
        <v>6.7481549999999997</v>
      </c>
      <c r="D1913">
        <v>52.373988000000011</v>
      </c>
      <c r="E1913">
        <v>10.172631000000001</v>
      </c>
      <c r="F1913">
        <v>60.997032000000011</v>
      </c>
      <c r="G1913">
        <v>5.1870099999999999</v>
      </c>
    </row>
    <row r="1914" spans="1:7" x14ac:dyDescent="0.25">
      <c r="A1914">
        <v>1913</v>
      </c>
      <c r="B1914">
        <v>44.255203000000009</v>
      </c>
      <c r="C1914">
        <v>6.7481549999999997</v>
      </c>
      <c r="D1914">
        <v>52.36889200000001</v>
      </c>
      <c r="E1914">
        <v>10.221392</v>
      </c>
      <c r="F1914">
        <v>60.997032000000011</v>
      </c>
      <c r="G1914">
        <v>5.1870099999999999</v>
      </c>
    </row>
    <row r="1915" spans="1:7" x14ac:dyDescent="0.25">
      <c r="A1915">
        <v>1914</v>
      </c>
      <c r="B1915">
        <v>44.255203000000009</v>
      </c>
      <c r="C1915">
        <v>6.7481549999999997</v>
      </c>
      <c r="F1915">
        <v>60.997032000000011</v>
      </c>
      <c r="G1915">
        <v>5.1870099999999999</v>
      </c>
    </row>
    <row r="1916" spans="1:7" x14ac:dyDescent="0.25">
      <c r="A1916">
        <v>1915</v>
      </c>
      <c r="B1916">
        <v>44.255203000000009</v>
      </c>
      <c r="C1916">
        <v>6.7481549999999997</v>
      </c>
      <c r="F1916">
        <v>60.997032000000011</v>
      </c>
      <c r="G1916">
        <v>5.1870099999999999</v>
      </c>
    </row>
    <row r="1917" spans="1:7" x14ac:dyDescent="0.25">
      <c r="A1917">
        <v>1916</v>
      </c>
      <c r="B1917">
        <v>44.255203000000009</v>
      </c>
      <c r="C1917">
        <v>6.7481549999999997</v>
      </c>
      <c r="F1917">
        <v>60.997032000000011</v>
      </c>
      <c r="G1917">
        <v>5.1870099999999999</v>
      </c>
    </row>
    <row r="1918" spans="1:7" x14ac:dyDescent="0.25">
      <c r="A1918">
        <v>1917</v>
      </c>
      <c r="B1918">
        <v>44.255203000000009</v>
      </c>
      <c r="C1918">
        <v>6.7481549999999997</v>
      </c>
      <c r="F1918">
        <v>60.997032000000011</v>
      </c>
      <c r="G1918">
        <v>5.1870099999999999</v>
      </c>
    </row>
    <row r="1919" spans="1:7" x14ac:dyDescent="0.25">
      <c r="A1919">
        <v>1918</v>
      </c>
      <c r="B1919">
        <v>44.255203000000009</v>
      </c>
      <c r="C1919">
        <v>6.7481549999999997</v>
      </c>
      <c r="F1919">
        <v>60.997032000000011</v>
      </c>
      <c r="G1919">
        <v>5.1870099999999999</v>
      </c>
    </row>
    <row r="1920" spans="1:7" x14ac:dyDescent="0.25">
      <c r="A1920">
        <v>1919</v>
      </c>
      <c r="B1920">
        <v>44.255203000000009</v>
      </c>
      <c r="C1920">
        <v>6.7481549999999997</v>
      </c>
      <c r="F1920">
        <v>60.997032000000011</v>
      </c>
      <c r="G1920">
        <v>5.1870099999999999</v>
      </c>
    </row>
    <row r="1921" spans="1:9" x14ac:dyDescent="0.25">
      <c r="A1921">
        <v>1920</v>
      </c>
      <c r="B1921">
        <v>44.255203000000009</v>
      </c>
      <c r="C1921">
        <v>6.7481549999999997</v>
      </c>
      <c r="F1921">
        <v>60.997032000000011</v>
      </c>
      <c r="G1921">
        <v>5.1870099999999999</v>
      </c>
    </row>
    <row r="1922" spans="1:9" x14ac:dyDescent="0.25">
      <c r="A1922">
        <v>1921</v>
      </c>
      <c r="B1922">
        <v>44.255203000000009</v>
      </c>
      <c r="C1922">
        <v>6.7481549999999997</v>
      </c>
      <c r="F1922">
        <v>60.997032000000011</v>
      </c>
      <c r="G1922">
        <v>5.1870099999999999</v>
      </c>
    </row>
    <row r="1923" spans="1:9" x14ac:dyDescent="0.25">
      <c r="A1923">
        <v>1922</v>
      </c>
      <c r="B1923">
        <v>44.255203000000009</v>
      </c>
      <c r="C1923">
        <v>6.7481549999999997</v>
      </c>
      <c r="F1923">
        <v>60.997032000000011</v>
      </c>
      <c r="G1923">
        <v>5.1870099999999999</v>
      </c>
      <c r="H1923">
        <v>52.878917000000008</v>
      </c>
      <c r="I1923">
        <v>8.7595349999999996</v>
      </c>
    </row>
    <row r="1924" spans="1:9" x14ac:dyDescent="0.25">
      <c r="A1924">
        <v>1923</v>
      </c>
      <c r="B1924">
        <v>44.255203000000009</v>
      </c>
      <c r="C1924">
        <v>6.7481549999999997</v>
      </c>
      <c r="F1924">
        <v>61.136390000000013</v>
      </c>
      <c r="G1924">
        <v>5.4135840000000002</v>
      </c>
      <c r="H1924">
        <v>52.878917000000008</v>
      </c>
      <c r="I1924">
        <v>8.7595349999999996</v>
      </c>
    </row>
    <row r="1925" spans="1:9" x14ac:dyDescent="0.25">
      <c r="A1925">
        <v>1924</v>
      </c>
      <c r="B1925">
        <v>44.255203000000009</v>
      </c>
      <c r="C1925">
        <v>6.7481549999999997</v>
      </c>
      <c r="F1925">
        <v>61.136390000000013</v>
      </c>
      <c r="G1925">
        <v>5.4135840000000002</v>
      </c>
      <c r="H1925">
        <v>52.87823800000001</v>
      </c>
      <c r="I1925">
        <v>8.7625519999999995</v>
      </c>
    </row>
    <row r="1926" spans="1:9" x14ac:dyDescent="0.25">
      <c r="A1926">
        <v>1925</v>
      </c>
      <c r="B1926">
        <v>44.255203000000009</v>
      </c>
      <c r="C1926">
        <v>6.7481549999999997</v>
      </c>
      <c r="D1926">
        <v>37.338653000000008</v>
      </c>
      <c r="E1926">
        <v>9.8542100000000001</v>
      </c>
      <c r="F1926">
        <v>61.136390000000013</v>
      </c>
      <c r="G1926">
        <v>5.4135840000000002</v>
      </c>
      <c r="H1926">
        <v>52.87823800000001</v>
      </c>
      <c r="I1926">
        <v>8.7625519999999995</v>
      </c>
    </row>
    <row r="1927" spans="1:9" x14ac:dyDescent="0.25">
      <c r="A1927">
        <v>1926</v>
      </c>
      <c r="B1927">
        <v>44.255203000000009</v>
      </c>
      <c r="C1927">
        <v>6.7481549999999997</v>
      </c>
      <c r="D1927">
        <v>37.296241000000009</v>
      </c>
      <c r="E1927">
        <v>9.7697529999999997</v>
      </c>
      <c r="F1927">
        <v>61.136390000000013</v>
      </c>
      <c r="G1927">
        <v>5.4135840000000002</v>
      </c>
      <c r="H1927">
        <v>52.87823800000001</v>
      </c>
      <c r="I1927">
        <v>8.7625519999999995</v>
      </c>
    </row>
    <row r="1928" spans="1:9" x14ac:dyDescent="0.25">
      <c r="A1928">
        <v>1927</v>
      </c>
      <c r="B1928">
        <v>44.255203000000009</v>
      </c>
      <c r="C1928">
        <v>6.7481549999999997</v>
      </c>
      <c r="D1928">
        <v>37.296241000000009</v>
      </c>
      <c r="E1928">
        <v>9.7697529999999997</v>
      </c>
      <c r="H1928">
        <v>52.87823800000001</v>
      </c>
      <c r="I1928">
        <v>8.7625519999999995</v>
      </c>
    </row>
    <row r="1929" spans="1:9" x14ac:dyDescent="0.25">
      <c r="A1929">
        <v>1928</v>
      </c>
      <c r="B1929">
        <v>44.255203000000009</v>
      </c>
      <c r="C1929">
        <v>6.7481549999999997</v>
      </c>
      <c r="D1929">
        <v>37.296241000000009</v>
      </c>
      <c r="E1929">
        <v>9.7697529999999997</v>
      </c>
      <c r="H1929">
        <v>52.87823800000001</v>
      </c>
      <c r="I1929">
        <v>8.7625519999999995</v>
      </c>
    </row>
    <row r="1930" spans="1:9" x14ac:dyDescent="0.25">
      <c r="A1930">
        <v>1929</v>
      </c>
      <c r="B1930">
        <v>44.255203000000009</v>
      </c>
      <c r="C1930">
        <v>6.7481549999999997</v>
      </c>
      <c r="D1930">
        <v>37.296241000000009</v>
      </c>
      <c r="E1930">
        <v>9.7697529999999997</v>
      </c>
      <c r="H1930">
        <v>52.87823800000001</v>
      </c>
      <c r="I1930">
        <v>8.7625519999999995</v>
      </c>
    </row>
    <row r="1931" spans="1:9" x14ac:dyDescent="0.25">
      <c r="A1931">
        <v>1930</v>
      </c>
      <c r="B1931">
        <v>44.363700000000009</v>
      </c>
      <c r="C1931">
        <v>6.7596040000000004</v>
      </c>
      <c r="D1931">
        <v>37.296241000000009</v>
      </c>
      <c r="E1931">
        <v>9.7697529999999997</v>
      </c>
      <c r="H1931">
        <v>52.87823800000001</v>
      </c>
      <c r="I1931">
        <v>8.7625519999999995</v>
      </c>
    </row>
    <row r="1932" spans="1:9" x14ac:dyDescent="0.25">
      <c r="A1932">
        <v>1931</v>
      </c>
      <c r="D1932">
        <v>37.296241000000009</v>
      </c>
      <c r="E1932">
        <v>9.7697529999999997</v>
      </c>
      <c r="H1932">
        <v>52.87823800000001</v>
      </c>
      <c r="I1932">
        <v>8.7625519999999995</v>
      </c>
    </row>
    <row r="1933" spans="1:9" x14ac:dyDescent="0.25">
      <c r="A1933">
        <v>1932</v>
      </c>
      <c r="D1933">
        <v>37.296241000000009</v>
      </c>
      <c r="E1933">
        <v>9.7697529999999997</v>
      </c>
      <c r="H1933">
        <v>52.87823800000001</v>
      </c>
      <c r="I1933">
        <v>8.7625519999999995</v>
      </c>
    </row>
    <row r="1934" spans="1:9" x14ac:dyDescent="0.25">
      <c r="A1934">
        <v>1933</v>
      </c>
      <c r="D1934">
        <v>37.296241000000009</v>
      </c>
      <c r="E1934">
        <v>9.7697529999999997</v>
      </c>
      <c r="H1934">
        <v>52.87823800000001</v>
      </c>
      <c r="I1934">
        <v>8.7625519999999995</v>
      </c>
    </row>
    <row r="1935" spans="1:9" x14ac:dyDescent="0.25">
      <c r="A1935">
        <v>1934</v>
      </c>
      <c r="D1935">
        <v>37.296241000000009</v>
      </c>
      <c r="E1935">
        <v>9.7697529999999997</v>
      </c>
      <c r="H1935">
        <v>52.87823800000001</v>
      </c>
      <c r="I1935">
        <v>8.7625519999999995</v>
      </c>
    </row>
    <row r="1936" spans="1:9" x14ac:dyDescent="0.25">
      <c r="A1936">
        <v>1935</v>
      </c>
      <c r="D1936">
        <v>37.296241000000009</v>
      </c>
      <c r="E1936">
        <v>9.7697529999999997</v>
      </c>
      <c r="H1936">
        <v>52.87823800000001</v>
      </c>
      <c r="I1936">
        <v>8.7625519999999995</v>
      </c>
    </row>
    <row r="1937" spans="1:13" x14ac:dyDescent="0.25">
      <c r="A1937">
        <v>1936</v>
      </c>
      <c r="D1937">
        <v>37.296241000000009</v>
      </c>
      <c r="E1937">
        <v>9.7697529999999997</v>
      </c>
      <c r="H1937">
        <v>52.87823800000001</v>
      </c>
      <c r="I1937">
        <v>8.7625519999999995</v>
      </c>
    </row>
    <row r="1938" spans="1:13" x14ac:dyDescent="0.25">
      <c r="A1938">
        <v>1937</v>
      </c>
      <c r="D1938">
        <v>37.296241000000009</v>
      </c>
      <c r="E1938">
        <v>9.7697529999999997</v>
      </c>
      <c r="H1938">
        <v>52.87823800000001</v>
      </c>
      <c r="I1938">
        <v>8.7625519999999995</v>
      </c>
    </row>
    <row r="1939" spans="1:13" x14ac:dyDescent="0.25">
      <c r="A1939">
        <v>1938</v>
      </c>
      <c r="D1939">
        <v>37.296241000000009</v>
      </c>
      <c r="E1939">
        <v>9.7697529999999997</v>
      </c>
      <c r="H1939">
        <v>52.87823800000001</v>
      </c>
      <c r="I1939">
        <v>8.7625519999999995</v>
      </c>
    </row>
    <row r="1940" spans="1:13" x14ac:dyDescent="0.25">
      <c r="A1940">
        <v>1939</v>
      </c>
      <c r="D1940">
        <v>37.296241000000009</v>
      </c>
      <c r="E1940">
        <v>9.7697529999999997</v>
      </c>
      <c r="H1940">
        <v>52.87823800000001</v>
      </c>
      <c r="I1940">
        <v>8.7625519999999995</v>
      </c>
    </row>
    <row r="1941" spans="1:13" x14ac:dyDescent="0.25">
      <c r="A1941">
        <v>1940</v>
      </c>
      <c r="B1941">
        <v>30.646436000000008</v>
      </c>
      <c r="C1941">
        <v>6.3619789999999998</v>
      </c>
      <c r="D1941">
        <v>37.296241000000009</v>
      </c>
      <c r="E1941">
        <v>9.7697529999999997</v>
      </c>
      <c r="H1941">
        <v>52.87823800000001</v>
      </c>
      <c r="I1941">
        <v>8.7625519999999995</v>
      </c>
    </row>
    <row r="1942" spans="1:13" x14ac:dyDescent="0.25">
      <c r="A1942">
        <v>1941</v>
      </c>
      <c r="B1942">
        <v>30.69025400000001</v>
      </c>
      <c r="C1942">
        <v>6.345275</v>
      </c>
      <c r="D1942">
        <v>37.296241000000009</v>
      </c>
      <c r="E1942">
        <v>9.7697529999999997</v>
      </c>
      <c r="H1942">
        <v>52.87823800000001</v>
      </c>
      <c r="I1942">
        <v>8.7625519999999995</v>
      </c>
    </row>
    <row r="1943" spans="1:13" x14ac:dyDescent="0.25">
      <c r="A1943">
        <v>1942</v>
      </c>
      <c r="B1943">
        <v>30.69025400000001</v>
      </c>
      <c r="C1943">
        <v>6.345275</v>
      </c>
      <c r="D1943">
        <v>37.296241000000009</v>
      </c>
      <c r="E1943">
        <v>9.7697529999999997</v>
      </c>
      <c r="H1943">
        <v>52.87823800000001</v>
      </c>
      <c r="I1943">
        <v>8.7625519999999995</v>
      </c>
    </row>
    <row r="1944" spans="1:13" x14ac:dyDescent="0.25">
      <c r="A1944">
        <v>1943</v>
      </c>
      <c r="B1944">
        <v>30.69025400000001</v>
      </c>
      <c r="C1944">
        <v>6.345275</v>
      </c>
      <c r="D1944">
        <v>37.296241000000009</v>
      </c>
      <c r="E1944">
        <v>9.7697529999999997</v>
      </c>
      <c r="H1944">
        <v>52.87823800000001</v>
      </c>
      <c r="I1944">
        <v>8.7625519999999995</v>
      </c>
    </row>
    <row r="1945" spans="1:13" x14ac:dyDescent="0.25">
      <c r="A1945">
        <v>1944</v>
      </c>
      <c r="B1945">
        <v>30.69025400000001</v>
      </c>
      <c r="C1945">
        <v>6.345275</v>
      </c>
      <c r="D1945">
        <v>37.296241000000009</v>
      </c>
      <c r="E1945">
        <v>9.7697529999999997</v>
      </c>
      <c r="H1945">
        <v>52.878917000000008</v>
      </c>
      <c r="I1945">
        <v>8.7595349999999996</v>
      </c>
    </row>
    <row r="1946" spans="1:13" x14ac:dyDescent="0.25">
      <c r="A1946">
        <v>1945</v>
      </c>
      <c r="B1946">
        <v>30.69025400000001</v>
      </c>
      <c r="C1946">
        <v>6.345275</v>
      </c>
      <c r="D1946">
        <v>37.296241000000009</v>
      </c>
      <c r="E1946">
        <v>9.7697529999999997</v>
      </c>
      <c r="H1946">
        <v>52.878917000000008</v>
      </c>
      <c r="I1946">
        <v>8.7595349999999996</v>
      </c>
      <c r="L1946">
        <v>43.612270000000009</v>
      </c>
      <c r="M1946">
        <v>5.6620140000000001</v>
      </c>
    </row>
    <row r="1947" spans="1:13" x14ac:dyDescent="0.25">
      <c r="A1947">
        <v>1946</v>
      </c>
      <c r="B1947">
        <v>30.69025400000001</v>
      </c>
      <c r="C1947">
        <v>6.345275</v>
      </c>
      <c r="D1947">
        <v>37.296241000000009</v>
      </c>
      <c r="E1947">
        <v>9.7697529999999997</v>
      </c>
      <c r="L1947">
        <v>43.59962800000001</v>
      </c>
      <c r="M1947">
        <v>5.5898890000000003</v>
      </c>
    </row>
    <row r="1948" spans="1:13" x14ac:dyDescent="0.25">
      <c r="A1948">
        <v>1947</v>
      </c>
      <c r="B1948">
        <v>30.69025400000001</v>
      </c>
      <c r="C1948">
        <v>6.345275</v>
      </c>
      <c r="D1948">
        <v>37.338653000000008</v>
      </c>
      <c r="E1948">
        <v>9.8542100000000001</v>
      </c>
      <c r="L1948">
        <v>43.59962800000001</v>
      </c>
      <c r="M1948">
        <v>5.5898890000000003</v>
      </c>
    </row>
    <row r="1949" spans="1:13" x14ac:dyDescent="0.25">
      <c r="A1949">
        <v>1948</v>
      </c>
      <c r="B1949">
        <v>30.69025400000001</v>
      </c>
      <c r="C1949">
        <v>6.345275</v>
      </c>
      <c r="L1949">
        <v>43.59962800000001</v>
      </c>
      <c r="M1949">
        <v>5.5898890000000003</v>
      </c>
    </row>
    <row r="1950" spans="1:13" x14ac:dyDescent="0.25">
      <c r="A1950">
        <v>1949</v>
      </c>
      <c r="B1950">
        <v>30.69025400000001</v>
      </c>
      <c r="C1950">
        <v>6.345275</v>
      </c>
      <c r="L1950">
        <v>43.59962800000001</v>
      </c>
      <c r="M1950">
        <v>5.5898890000000003</v>
      </c>
    </row>
    <row r="1951" spans="1:13" x14ac:dyDescent="0.25">
      <c r="A1951">
        <v>1950</v>
      </c>
      <c r="B1951">
        <v>30.69025400000001</v>
      </c>
      <c r="C1951">
        <v>6.345275</v>
      </c>
      <c r="L1951">
        <v>43.59962800000001</v>
      </c>
      <c r="M1951">
        <v>5.5898890000000003</v>
      </c>
    </row>
    <row r="1952" spans="1:13" x14ac:dyDescent="0.25">
      <c r="A1952">
        <v>1951</v>
      </c>
      <c r="B1952">
        <v>30.69025400000001</v>
      </c>
      <c r="C1952">
        <v>6.345275</v>
      </c>
      <c r="L1952">
        <v>43.59962800000001</v>
      </c>
      <c r="M1952">
        <v>5.5898890000000003</v>
      </c>
    </row>
    <row r="1953" spans="1:13" x14ac:dyDescent="0.25">
      <c r="A1953">
        <v>1952</v>
      </c>
      <c r="B1953">
        <v>30.69025400000001</v>
      </c>
      <c r="C1953">
        <v>6.345275</v>
      </c>
      <c r="L1953">
        <v>43.59962800000001</v>
      </c>
      <c r="M1953">
        <v>5.5898890000000003</v>
      </c>
    </row>
    <row r="1954" spans="1:13" x14ac:dyDescent="0.25">
      <c r="A1954">
        <v>1953</v>
      </c>
      <c r="B1954">
        <v>30.69025400000001</v>
      </c>
      <c r="C1954">
        <v>6.345275</v>
      </c>
      <c r="L1954">
        <v>43.59962800000001</v>
      </c>
      <c r="M1954">
        <v>5.5898890000000003</v>
      </c>
    </row>
    <row r="1955" spans="1:13" x14ac:dyDescent="0.25">
      <c r="A1955">
        <v>1954</v>
      </c>
      <c r="B1955">
        <v>30.69025400000001</v>
      </c>
      <c r="C1955">
        <v>6.345275</v>
      </c>
      <c r="L1955">
        <v>43.59962800000001</v>
      </c>
      <c r="M1955">
        <v>5.5898890000000003</v>
      </c>
    </row>
    <row r="1956" spans="1:13" x14ac:dyDescent="0.25">
      <c r="A1956">
        <v>1955</v>
      </c>
      <c r="B1956">
        <v>30.69025400000001</v>
      </c>
      <c r="C1956">
        <v>6.345275</v>
      </c>
      <c r="L1956">
        <v>43.59962800000001</v>
      </c>
      <c r="M1956">
        <v>5.5898890000000003</v>
      </c>
    </row>
    <row r="1957" spans="1:13" x14ac:dyDescent="0.25">
      <c r="A1957">
        <v>1956</v>
      </c>
      <c r="B1957">
        <v>30.69025400000001</v>
      </c>
      <c r="C1957">
        <v>6.345275</v>
      </c>
      <c r="L1957">
        <v>43.59962800000001</v>
      </c>
      <c r="M1957">
        <v>5.5898890000000003</v>
      </c>
    </row>
    <row r="1958" spans="1:13" x14ac:dyDescent="0.25">
      <c r="A1958">
        <v>1957</v>
      </c>
      <c r="B1958">
        <v>30.69025400000001</v>
      </c>
      <c r="C1958">
        <v>6.345275</v>
      </c>
      <c r="L1958">
        <v>43.59962800000001</v>
      </c>
      <c r="M1958">
        <v>5.5898890000000003</v>
      </c>
    </row>
    <row r="1959" spans="1:13" x14ac:dyDescent="0.25">
      <c r="A1959">
        <v>1958</v>
      </c>
      <c r="B1959">
        <v>30.69025400000001</v>
      </c>
      <c r="C1959">
        <v>6.345275</v>
      </c>
      <c r="D1959">
        <v>24.853288000000006</v>
      </c>
      <c r="E1959">
        <v>9.0324749999999998</v>
      </c>
      <c r="L1959">
        <v>43.59962800000001</v>
      </c>
      <c r="M1959">
        <v>5.5898890000000003</v>
      </c>
    </row>
    <row r="1960" spans="1:13" x14ac:dyDescent="0.25">
      <c r="A1960">
        <v>1959</v>
      </c>
      <c r="B1960">
        <v>30.69025400000001</v>
      </c>
      <c r="C1960">
        <v>6.345275</v>
      </c>
      <c r="D1960">
        <v>24.840694000000013</v>
      </c>
      <c r="E1960">
        <v>9.0143649999999997</v>
      </c>
      <c r="L1960">
        <v>43.59962800000001</v>
      </c>
      <c r="M1960">
        <v>5.5898890000000003</v>
      </c>
    </row>
    <row r="1961" spans="1:13" x14ac:dyDescent="0.25">
      <c r="A1961">
        <v>1960</v>
      </c>
      <c r="B1961">
        <v>30.69025400000001</v>
      </c>
      <c r="C1961">
        <v>6.345275</v>
      </c>
      <c r="D1961">
        <v>24.840694000000013</v>
      </c>
      <c r="E1961">
        <v>9.0143649999999997</v>
      </c>
      <c r="L1961">
        <v>43.59962800000001</v>
      </c>
      <c r="M1961">
        <v>5.5898890000000003</v>
      </c>
    </row>
    <row r="1962" spans="1:13" x14ac:dyDescent="0.25">
      <c r="A1962">
        <v>1961</v>
      </c>
      <c r="B1962">
        <v>30.69025400000001</v>
      </c>
      <c r="C1962">
        <v>6.345275</v>
      </c>
      <c r="D1962">
        <v>24.840694000000013</v>
      </c>
      <c r="E1962">
        <v>9.0143649999999997</v>
      </c>
      <c r="L1962">
        <v>43.59962800000001</v>
      </c>
      <c r="M1962">
        <v>5.5898890000000003</v>
      </c>
    </row>
    <row r="1963" spans="1:13" x14ac:dyDescent="0.25">
      <c r="A1963">
        <v>1962</v>
      </c>
      <c r="B1963">
        <v>30.69025400000001</v>
      </c>
      <c r="C1963">
        <v>6.345275</v>
      </c>
      <c r="D1963">
        <v>24.840694000000013</v>
      </c>
      <c r="E1963">
        <v>9.0143649999999997</v>
      </c>
      <c r="L1963">
        <v>43.59962800000001</v>
      </c>
      <c r="M1963">
        <v>5.5898890000000003</v>
      </c>
    </row>
    <row r="1964" spans="1:13" x14ac:dyDescent="0.25">
      <c r="A1964">
        <v>1963</v>
      </c>
      <c r="B1964">
        <v>30.69025400000001</v>
      </c>
      <c r="C1964">
        <v>6.345275</v>
      </c>
      <c r="D1964">
        <v>24.840694000000013</v>
      </c>
      <c r="E1964">
        <v>9.0143649999999997</v>
      </c>
      <c r="L1964">
        <v>43.59962800000001</v>
      </c>
      <c r="M1964">
        <v>5.5898890000000003</v>
      </c>
    </row>
    <row r="1965" spans="1:13" x14ac:dyDescent="0.25">
      <c r="A1965">
        <v>1964</v>
      </c>
      <c r="B1965">
        <v>30.69025400000001</v>
      </c>
      <c r="C1965">
        <v>6.345275</v>
      </c>
      <c r="D1965">
        <v>24.840694000000013</v>
      </c>
      <c r="E1965">
        <v>9.0143649999999997</v>
      </c>
      <c r="L1965">
        <v>43.59962800000001</v>
      </c>
      <c r="M1965">
        <v>5.5898890000000003</v>
      </c>
    </row>
    <row r="1966" spans="1:13" x14ac:dyDescent="0.25">
      <c r="A1966">
        <v>1965</v>
      </c>
      <c r="B1966">
        <v>30.69025400000001</v>
      </c>
      <c r="C1966">
        <v>6.345275</v>
      </c>
      <c r="D1966">
        <v>24.840694000000013</v>
      </c>
      <c r="E1966">
        <v>9.0143649999999997</v>
      </c>
      <c r="L1966">
        <v>43.59962800000001</v>
      </c>
      <c r="M1966">
        <v>5.5898890000000003</v>
      </c>
    </row>
    <row r="1967" spans="1:13" x14ac:dyDescent="0.25">
      <c r="A1967">
        <v>1966</v>
      </c>
      <c r="B1967">
        <v>30.69025400000001</v>
      </c>
      <c r="C1967">
        <v>6.345275</v>
      </c>
      <c r="D1967">
        <v>24.840694000000013</v>
      </c>
      <c r="E1967">
        <v>9.0143649999999997</v>
      </c>
      <c r="L1967">
        <v>43.59962800000001</v>
      </c>
      <c r="M1967">
        <v>5.5898890000000003</v>
      </c>
    </row>
    <row r="1968" spans="1:13" x14ac:dyDescent="0.25">
      <c r="A1968">
        <v>1967</v>
      </c>
      <c r="B1968">
        <v>30.69025400000001</v>
      </c>
      <c r="C1968">
        <v>6.345275</v>
      </c>
      <c r="D1968">
        <v>24.840694000000013</v>
      </c>
      <c r="E1968">
        <v>9.0143649999999997</v>
      </c>
      <c r="L1968">
        <v>43.59962800000001</v>
      </c>
      <c r="M1968">
        <v>5.5898890000000003</v>
      </c>
    </row>
    <row r="1969" spans="1:15" x14ac:dyDescent="0.25">
      <c r="A1969">
        <v>1968</v>
      </c>
      <c r="B1969">
        <v>30.646436000000008</v>
      </c>
      <c r="C1969">
        <v>6.3619789999999998</v>
      </c>
      <c r="D1969">
        <v>24.840694000000013</v>
      </c>
      <c r="E1969">
        <v>9.0143649999999997</v>
      </c>
      <c r="L1969">
        <v>43.59962800000001</v>
      </c>
      <c r="M1969">
        <v>5.5898890000000003</v>
      </c>
      <c r="N1969">
        <v>36.094158000000007</v>
      </c>
      <c r="O1969">
        <v>8.8596559999999993</v>
      </c>
    </row>
    <row r="1970" spans="1:15" x14ac:dyDescent="0.25">
      <c r="A1970">
        <v>1969</v>
      </c>
      <c r="D1970">
        <v>24.840694000000013</v>
      </c>
      <c r="E1970">
        <v>9.0143649999999997</v>
      </c>
      <c r="L1970">
        <v>43.612270000000009</v>
      </c>
      <c r="M1970">
        <v>5.6620140000000001</v>
      </c>
      <c r="N1970">
        <v>36.094158000000007</v>
      </c>
      <c r="O1970">
        <v>8.8596559999999993</v>
      </c>
    </row>
    <row r="1971" spans="1:15" x14ac:dyDescent="0.25">
      <c r="A1971">
        <v>1970</v>
      </c>
      <c r="D1971">
        <v>24.840694000000013</v>
      </c>
      <c r="E1971">
        <v>9.0143649999999997</v>
      </c>
      <c r="N1971">
        <v>36.094158000000007</v>
      </c>
      <c r="O1971">
        <v>8.8596559999999993</v>
      </c>
    </row>
    <row r="1972" spans="1:15" x14ac:dyDescent="0.25">
      <c r="A1972">
        <v>1971</v>
      </c>
      <c r="D1972">
        <v>24.840694000000013</v>
      </c>
      <c r="E1972">
        <v>9.0143649999999997</v>
      </c>
      <c r="N1972">
        <v>36.094158000000007</v>
      </c>
      <c r="O1972">
        <v>8.8596559999999993</v>
      </c>
    </row>
    <row r="1973" spans="1:15" x14ac:dyDescent="0.25">
      <c r="A1973">
        <v>1972</v>
      </c>
      <c r="D1973">
        <v>24.840694000000013</v>
      </c>
      <c r="E1973">
        <v>9.0143649999999997</v>
      </c>
      <c r="N1973">
        <v>36.094158000000007</v>
      </c>
      <c r="O1973">
        <v>8.8596559999999993</v>
      </c>
    </row>
    <row r="1974" spans="1:15" x14ac:dyDescent="0.25">
      <c r="A1974">
        <v>1973</v>
      </c>
      <c r="D1974">
        <v>24.840694000000013</v>
      </c>
      <c r="E1974">
        <v>9.0143649999999997</v>
      </c>
      <c r="N1974">
        <v>36.094158000000007</v>
      </c>
      <c r="O1974">
        <v>8.8596559999999993</v>
      </c>
    </row>
    <row r="1975" spans="1:15" x14ac:dyDescent="0.25">
      <c r="A1975">
        <v>1974</v>
      </c>
      <c r="D1975">
        <v>24.840694000000013</v>
      </c>
      <c r="E1975">
        <v>9.0143649999999997</v>
      </c>
      <c r="N1975">
        <v>36.094158000000007</v>
      </c>
      <c r="O1975">
        <v>8.8596559999999993</v>
      </c>
    </row>
    <row r="1976" spans="1:15" x14ac:dyDescent="0.25">
      <c r="A1976">
        <v>1975</v>
      </c>
      <c r="D1976">
        <v>24.840694000000013</v>
      </c>
      <c r="E1976">
        <v>9.0143649999999997</v>
      </c>
      <c r="N1976">
        <v>35.985088000000012</v>
      </c>
      <c r="O1976">
        <v>8.9136190000000006</v>
      </c>
    </row>
    <row r="1977" spans="1:15" x14ac:dyDescent="0.25">
      <c r="A1977">
        <v>1976</v>
      </c>
      <c r="D1977">
        <v>24.840694000000013</v>
      </c>
      <c r="E1977">
        <v>9.0143649999999997</v>
      </c>
      <c r="N1977">
        <v>35.985088000000012</v>
      </c>
      <c r="O1977">
        <v>8.9136190000000006</v>
      </c>
    </row>
    <row r="1978" spans="1:15" x14ac:dyDescent="0.25">
      <c r="A1978">
        <v>1977</v>
      </c>
      <c r="D1978">
        <v>24.840694000000013</v>
      </c>
      <c r="E1978">
        <v>9.0143649999999997</v>
      </c>
      <c r="N1978">
        <v>35.985088000000012</v>
      </c>
      <c r="O1978">
        <v>8.9136190000000006</v>
      </c>
    </row>
    <row r="1979" spans="1:15" x14ac:dyDescent="0.25">
      <c r="A1979">
        <v>1978</v>
      </c>
      <c r="D1979">
        <v>24.840694000000013</v>
      </c>
      <c r="E1979">
        <v>9.0143649999999997</v>
      </c>
      <c r="N1979">
        <v>35.985088000000012</v>
      </c>
      <c r="O1979">
        <v>8.9136190000000006</v>
      </c>
    </row>
    <row r="1980" spans="1:15" x14ac:dyDescent="0.25">
      <c r="A1980">
        <v>1979</v>
      </c>
      <c r="D1980">
        <v>24.840694000000013</v>
      </c>
      <c r="E1980">
        <v>9.0143649999999997</v>
      </c>
      <c r="N1980">
        <v>35.985088000000012</v>
      </c>
      <c r="O1980">
        <v>8.9136190000000006</v>
      </c>
    </row>
    <row r="1981" spans="1:15" x14ac:dyDescent="0.25">
      <c r="A1981">
        <v>1980</v>
      </c>
      <c r="D1981">
        <v>24.840694000000013</v>
      </c>
      <c r="E1981">
        <v>9.0143649999999997</v>
      </c>
      <c r="N1981">
        <v>35.985088000000012</v>
      </c>
      <c r="O1981">
        <v>8.9136190000000006</v>
      </c>
    </row>
    <row r="1982" spans="1:15" x14ac:dyDescent="0.25">
      <c r="A1982">
        <v>1981</v>
      </c>
      <c r="D1982">
        <v>24.840694000000013</v>
      </c>
      <c r="E1982">
        <v>9.0143649999999997</v>
      </c>
      <c r="N1982">
        <v>35.985088000000012</v>
      </c>
      <c r="O1982">
        <v>8.9136190000000006</v>
      </c>
    </row>
    <row r="1983" spans="1:15" x14ac:dyDescent="0.25">
      <c r="A1983">
        <v>1982</v>
      </c>
      <c r="D1983">
        <v>24.840694000000013</v>
      </c>
      <c r="E1983">
        <v>9.0143649999999997</v>
      </c>
      <c r="N1983">
        <v>35.985088000000012</v>
      </c>
      <c r="O1983">
        <v>8.9136190000000006</v>
      </c>
    </row>
    <row r="1984" spans="1:15" x14ac:dyDescent="0.25">
      <c r="A1984">
        <v>1983</v>
      </c>
      <c r="D1984">
        <v>24.840694000000013</v>
      </c>
      <c r="E1984">
        <v>9.0143649999999997</v>
      </c>
      <c r="N1984">
        <v>35.985088000000012</v>
      </c>
      <c r="O1984">
        <v>8.9136190000000006</v>
      </c>
    </row>
    <row r="1985" spans="1:15" x14ac:dyDescent="0.25">
      <c r="A1985">
        <v>1984</v>
      </c>
      <c r="D1985">
        <v>24.840694000000013</v>
      </c>
      <c r="E1985">
        <v>9.0143649999999997</v>
      </c>
      <c r="N1985">
        <v>35.985088000000012</v>
      </c>
      <c r="O1985">
        <v>8.9136190000000006</v>
      </c>
    </row>
    <row r="1986" spans="1:15" x14ac:dyDescent="0.25">
      <c r="A1986">
        <v>1985</v>
      </c>
      <c r="D1986">
        <v>24.840694000000013</v>
      </c>
      <c r="E1986">
        <v>9.0143649999999997</v>
      </c>
      <c r="N1986">
        <v>35.985088000000012</v>
      </c>
      <c r="O1986">
        <v>8.9136190000000006</v>
      </c>
    </row>
    <row r="1987" spans="1:15" x14ac:dyDescent="0.25">
      <c r="A1987">
        <v>1986</v>
      </c>
      <c r="B1987">
        <v>18.397169000000012</v>
      </c>
      <c r="C1987">
        <v>7.864166</v>
      </c>
      <c r="D1987">
        <v>24.840694000000013</v>
      </c>
      <c r="E1987">
        <v>9.0143649999999997</v>
      </c>
      <c r="N1987">
        <v>35.985088000000012</v>
      </c>
      <c r="O1987">
        <v>8.9136190000000006</v>
      </c>
    </row>
    <row r="1988" spans="1:15" x14ac:dyDescent="0.25">
      <c r="A1988">
        <v>1987</v>
      </c>
      <c r="B1988">
        <v>18.397169000000012</v>
      </c>
      <c r="C1988">
        <v>7.864166</v>
      </c>
      <c r="D1988">
        <v>24.840694000000013</v>
      </c>
      <c r="E1988">
        <v>9.0143649999999997</v>
      </c>
      <c r="N1988">
        <v>35.985088000000012</v>
      </c>
      <c r="O1988">
        <v>8.9136190000000006</v>
      </c>
    </row>
    <row r="1989" spans="1:15" x14ac:dyDescent="0.25">
      <c r="A1989">
        <v>1988</v>
      </c>
      <c r="B1989">
        <v>18.335555000000014</v>
      </c>
      <c r="C1989">
        <v>7.8560999999999996</v>
      </c>
      <c r="D1989">
        <v>24.840694000000013</v>
      </c>
      <c r="E1989">
        <v>9.0143649999999997</v>
      </c>
      <c r="N1989">
        <v>35.985088000000012</v>
      </c>
      <c r="O1989">
        <v>8.9136190000000006</v>
      </c>
    </row>
    <row r="1990" spans="1:15" x14ac:dyDescent="0.25">
      <c r="A1990">
        <v>1989</v>
      </c>
      <c r="B1990">
        <v>18.335555000000014</v>
      </c>
      <c r="C1990">
        <v>7.8560999999999996</v>
      </c>
      <c r="D1990">
        <v>24.840694000000013</v>
      </c>
      <c r="E1990">
        <v>9.0143649999999997</v>
      </c>
      <c r="N1990">
        <v>35.985088000000012</v>
      </c>
      <c r="O1990">
        <v>8.9136190000000006</v>
      </c>
    </row>
    <row r="1991" spans="1:15" x14ac:dyDescent="0.25">
      <c r="A1991">
        <v>1990</v>
      </c>
      <c r="B1991">
        <v>18.335555000000014</v>
      </c>
      <c r="C1991">
        <v>7.8560999999999996</v>
      </c>
      <c r="D1991">
        <v>24.840694000000013</v>
      </c>
      <c r="E1991">
        <v>9.0143649999999997</v>
      </c>
      <c r="F1991">
        <v>30.284459000000012</v>
      </c>
      <c r="G1991">
        <v>5.4086400000000001</v>
      </c>
      <c r="N1991">
        <v>35.985088000000012</v>
      </c>
      <c r="O1991">
        <v>8.9136190000000006</v>
      </c>
    </row>
    <row r="1992" spans="1:15" x14ac:dyDescent="0.25">
      <c r="A1992">
        <v>1991</v>
      </c>
      <c r="B1992">
        <v>18.335555000000014</v>
      </c>
      <c r="C1992">
        <v>7.8560999999999996</v>
      </c>
      <c r="D1992">
        <v>24.840694000000013</v>
      </c>
      <c r="E1992">
        <v>9.0143649999999997</v>
      </c>
      <c r="F1992">
        <v>30.284459000000012</v>
      </c>
      <c r="G1992">
        <v>5.4086400000000001</v>
      </c>
      <c r="N1992">
        <v>35.985088000000012</v>
      </c>
      <c r="O1992">
        <v>8.9136190000000006</v>
      </c>
    </row>
    <row r="1993" spans="1:15" x14ac:dyDescent="0.25">
      <c r="A1993">
        <v>1992</v>
      </c>
      <c r="B1993">
        <v>18.335555000000014</v>
      </c>
      <c r="C1993">
        <v>7.8560999999999996</v>
      </c>
      <c r="D1993">
        <v>24.840694000000013</v>
      </c>
      <c r="E1993">
        <v>9.0143649999999997</v>
      </c>
      <c r="F1993">
        <v>30.250427000000009</v>
      </c>
      <c r="G1993">
        <v>5.3929770000000001</v>
      </c>
      <c r="N1993">
        <v>35.985088000000012</v>
      </c>
      <c r="O1993">
        <v>8.9136190000000006</v>
      </c>
    </row>
    <row r="1994" spans="1:15" x14ac:dyDescent="0.25">
      <c r="A1994">
        <v>1993</v>
      </c>
      <c r="B1994">
        <v>18.335555000000014</v>
      </c>
      <c r="C1994">
        <v>7.8560999999999996</v>
      </c>
      <c r="D1994">
        <v>24.840694000000013</v>
      </c>
      <c r="E1994">
        <v>9.0143649999999997</v>
      </c>
      <c r="F1994">
        <v>30.250427000000009</v>
      </c>
      <c r="G1994">
        <v>5.3929770000000001</v>
      </c>
      <c r="N1994">
        <v>35.985088000000012</v>
      </c>
      <c r="O1994">
        <v>8.9136190000000006</v>
      </c>
    </row>
    <row r="1995" spans="1:15" x14ac:dyDescent="0.25">
      <c r="A1995">
        <v>1994</v>
      </c>
      <c r="B1995">
        <v>18.335555000000014</v>
      </c>
      <c r="C1995">
        <v>7.8560999999999996</v>
      </c>
      <c r="D1995">
        <v>24.840694000000013</v>
      </c>
      <c r="E1995">
        <v>9.0143649999999997</v>
      </c>
      <c r="F1995">
        <v>30.250427000000009</v>
      </c>
      <c r="G1995">
        <v>5.3929770000000001</v>
      </c>
      <c r="N1995">
        <v>35.985088000000012</v>
      </c>
      <c r="O1995">
        <v>8.9136190000000006</v>
      </c>
    </row>
    <row r="1996" spans="1:15" x14ac:dyDescent="0.25">
      <c r="A1996">
        <v>1995</v>
      </c>
      <c r="B1996">
        <v>18.335555000000014</v>
      </c>
      <c r="C1996">
        <v>7.8560999999999996</v>
      </c>
      <c r="D1996">
        <v>24.853288000000006</v>
      </c>
      <c r="E1996">
        <v>9.0324749999999998</v>
      </c>
      <c r="F1996">
        <v>30.250427000000009</v>
      </c>
      <c r="G1996">
        <v>5.3929770000000001</v>
      </c>
      <c r="N1996">
        <v>36.094158000000007</v>
      </c>
      <c r="O1996">
        <v>8.8596559999999993</v>
      </c>
    </row>
    <row r="1997" spans="1:15" x14ac:dyDescent="0.25">
      <c r="A1997">
        <v>1996</v>
      </c>
      <c r="B1997">
        <v>18.335555000000014</v>
      </c>
      <c r="C1997">
        <v>7.8560999999999996</v>
      </c>
      <c r="F1997">
        <v>30.250427000000009</v>
      </c>
      <c r="G1997">
        <v>5.3929770000000001</v>
      </c>
      <c r="N1997">
        <v>36.094158000000007</v>
      </c>
      <c r="O1997">
        <v>8.8596559999999993</v>
      </c>
    </row>
    <row r="1998" spans="1:15" x14ac:dyDescent="0.25">
      <c r="A1998">
        <v>1997</v>
      </c>
      <c r="B1998">
        <v>18.397169000000012</v>
      </c>
      <c r="C1998">
        <v>7.864166</v>
      </c>
      <c r="F1998">
        <v>30.284459000000012</v>
      </c>
      <c r="G1998">
        <v>5.4086400000000001</v>
      </c>
      <c r="J1998">
        <v>37.868923000000009</v>
      </c>
      <c r="K1998">
        <v>14.045937</v>
      </c>
      <c r="N1998">
        <v>36.094158000000007</v>
      </c>
      <c r="O1998">
        <v>8.8596559999999993</v>
      </c>
    </row>
    <row r="1999" spans="1:15" x14ac:dyDescent="0.25">
      <c r="A1999">
        <v>1998</v>
      </c>
    </row>
    <row r="2000" spans="1:15" x14ac:dyDescent="0.25">
      <c r="A2000">
        <v>1999</v>
      </c>
      <c r="J2000">
        <v>38.042781000000012</v>
      </c>
      <c r="K2000">
        <v>14.176397</v>
      </c>
    </row>
    <row r="2001" spans="1:15" x14ac:dyDescent="0.25">
      <c r="A2001">
        <v>2000</v>
      </c>
      <c r="B2001">
        <v>41.755702000000014</v>
      </c>
      <c r="C2001">
        <v>11.045156</v>
      </c>
    </row>
    <row r="2002" spans="1:15" x14ac:dyDescent="0.25">
      <c r="A2002">
        <v>2001</v>
      </c>
      <c r="B2002">
        <v>41.885124000000012</v>
      </c>
      <c r="C2002">
        <v>11.079084</v>
      </c>
    </row>
    <row r="2003" spans="1:15" x14ac:dyDescent="0.25">
      <c r="A2003">
        <v>2002</v>
      </c>
      <c r="B2003">
        <v>41.885124000000012</v>
      </c>
      <c r="C2003">
        <v>11.079084</v>
      </c>
    </row>
    <row r="2004" spans="1:15" x14ac:dyDescent="0.25">
      <c r="A2004">
        <v>2003</v>
      </c>
      <c r="B2004">
        <v>41.885124000000012</v>
      </c>
      <c r="C2004">
        <v>11.079084</v>
      </c>
    </row>
    <row r="2005" spans="1:15" x14ac:dyDescent="0.25">
      <c r="A2005">
        <v>2004</v>
      </c>
      <c r="B2005">
        <v>41.885124000000012</v>
      </c>
      <c r="C2005">
        <v>11.079084</v>
      </c>
      <c r="L2005">
        <v>27.955335000000012</v>
      </c>
      <c r="M2005">
        <v>11.943439</v>
      </c>
    </row>
    <row r="2006" spans="1:15" x14ac:dyDescent="0.25">
      <c r="A2006">
        <v>2005</v>
      </c>
      <c r="B2006">
        <v>41.885124000000012</v>
      </c>
      <c r="C2006">
        <v>11.079084</v>
      </c>
      <c r="L2006">
        <v>27.967147000000011</v>
      </c>
      <c r="M2006">
        <v>11.98559</v>
      </c>
    </row>
    <row r="2007" spans="1:15" x14ac:dyDescent="0.25">
      <c r="A2007">
        <v>2006</v>
      </c>
      <c r="B2007">
        <v>41.885124000000012</v>
      </c>
      <c r="C2007">
        <v>11.079084</v>
      </c>
      <c r="L2007">
        <v>27.967147000000011</v>
      </c>
      <c r="M2007">
        <v>11.98559</v>
      </c>
    </row>
    <row r="2008" spans="1:15" x14ac:dyDescent="0.25">
      <c r="A2008">
        <v>2007</v>
      </c>
      <c r="B2008">
        <v>41.885124000000012</v>
      </c>
      <c r="C2008">
        <v>11.079084</v>
      </c>
      <c r="L2008">
        <v>27.967147000000011</v>
      </c>
      <c r="M2008">
        <v>11.98559</v>
      </c>
    </row>
    <row r="2009" spans="1:15" x14ac:dyDescent="0.25">
      <c r="A2009">
        <v>2008</v>
      </c>
      <c r="B2009">
        <v>41.885124000000012</v>
      </c>
      <c r="C2009">
        <v>11.079084</v>
      </c>
      <c r="L2009">
        <v>27.967147000000011</v>
      </c>
      <c r="M2009">
        <v>11.98559</v>
      </c>
    </row>
    <row r="2010" spans="1:15" x14ac:dyDescent="0.25">
      <c r="A2010">
        <v>2009</v>
      </c>
      <c r="B2010">
        <v>41.885124000000012</v>
      </c>
      <c r="C2010">
        <v>11.079084</v>
      </c>
      <c r="L2010">
        <v>27.967147000000011</v>
      </c>
      <c r="M2010">
        <v>11.98559</v>
      </c>
    </row>
    <row r="2011" spans="1:15" x14ac:dyDescent="0.25">
      <c r="A2011">
        <v>2010</v>
      </c>
      <c r="B2011">
        <v>41.885124000000012</v>
      </c>
      <c r="C2011">
        <v>11.079084</v>
      </c>
      <c r="L2011">
        <v>27.967147000000011</v>
      </c>
      <c r="M2011">
        <v>11.98559</v>
      </c>
    </row>
    <row r="2012" spans="1:15" x14ac:dyDescent="0.25">
      <c r="A2012">
        <v>2011</v>
      </c>
      <c r="B2012">
        <v>41.885124000000012</v>
      </c>
      <c r="C2012">
        <v>11.079084</v>
      </c>
      <c r="L2012">
        <v>27.967147000000011</v>
      </c>
      <c r="M2012">
        <v>11.98559</v>
      </c>
    </row>
    <row r="2013" spans="1:15" x14ac:dyDescent="0.25">
      <c r="A2013">
        <v>2012</v>
      </c>
      <c r="B2013">
        <v>41.885124000000012</v>
      </c>
      <c r="C2013">
        <v>11.079084</v>
      </c>
      <c r="D2013">
        <v>44.567432000000011</v>
      </c>
      <c r="E2013">
        <v>7.138649</v>
      </c>
      <c r="L2013">
        <v>27.967147000000011</v>
      </c>
      <c r="M2013">
        <v>11.98559</v>
      </c>
    </row>
    <row r="2014" spans="1:15" x14ac:dyDescent="0.25">
      <c r="A2014">
        <v>2013</v>
      </c>
      <c r="B2014">
        <v>41.885124000000012</v>
      </c>
      <c r="C2014">
        <v>11.079084</v>
      </c>
      <c r="D2014">
        <v>44.567432000000011</v>
      </c>
      <c r="E2014">
        <v>7.138649</v>
      </c>
      <c r="L2014">
        <v>27.967147000000011</v>
      </c>
      <c r="M2014">
        <v>11.98559</v>
      </c>
      <c r="N2014">
        <v>28.623453000000012</v>
      </c>
      <c r="O2014">
        <v>9.9033350000000002</v>
      </c>
    </row>
    <row r="2015" spans="1:15" x14ac:dyDescent="0.25">
      <c r="A2015">
        <v>2014</v>
      </c>
      <c r="B2015">
        <v>41.885124000000012</v>
      </c>
      <c r="C2015">
        <v>11.079084</v>
      </c>
      <c r="D2015">
        <v>44.860301000000014</v>
      </c>
      <c r="E2015">
        <v>7.100714</v>
      </c>
      <c r="L2015">
        <v>27.967147000000011</v>
      </c>
      <c r="M2015">
        <v>11.98559</v>
      </c>
      <c r="N2015">
        <v>28.622724000000012</v>
      </c>
      <c r="O2015">
        <v>9.9208189999999998</v>
      </c>
    </row>
    <row r="2016" spans="1:15" x14ac:dyDescent="0.25">
      <c r="A2016">
        <v>2015</v>
      </c>
      <c r="B2016">
        <v>41.885124000000012</v>
      </c>
      <c r="C2016">
        <v>11.079084</v>
      </c>
      <c r="D2016">
        <v>44.860301000000014</v>
      </c>
      <c r="E2016">
        <v>7.100714</v>
      </c>
      <c r="L2016">
        <v>27.967147000000011</v>
      </c>
      <c r="M2016">
        <v>11.98559</v>
      </c>
      <c r="N2016">
        <v>28.622724000000012</v>
      </c>
      <c r="O2016">
        <v>9.9208189999999998</v>
      </c>
    </row>
    <row r="2017" spans="1:15" x14ac:dyDescent="0.25">
      <c r="A2017">
        <v>2016</v>
      </c>
      <c r="B2017">
        <v>41.885124000000012</v>
      </c>
      <c r="C2017">
        <v>11.079084</v>
      </c>
      <c r="D2017">
        <v>44.860301000000014</v>
      </c>
      <c r="E2017">
        <v>7.100714</v>
      </c>
      <c r="L2017">
        <v>27.967147000000011</v>
      </c>
      <c r="M2017">
        <v>11.98559</v>
      </c>
      <c r="N2017">
        <v>28.622724000000012</v>
      </c>
      <c r="O2017">
        <v>9.9208189999999998</v>
      </c>
    </row>
    <row r="2018" spans="1:15" x14ac:dyDescent="0.25">
      <c r="A2018">
        <v>2017</v>
      </c>
      <c r="B2018">
        <v>41.885124000000012</v>
      </c>
      <c r="C2018">
        <v>11.079084</v>
      </c>
      <c r="D2018">
        <v>44.860301000000014</v>
      </c>
      <c r="E2018">
        <v>7.100714</v>
      </c>
      <c r="L2018">
        <v>27.967147000000011</v>
      </c>
      <c r="M2018">
        <v>11.98559</v>
      </c>
      <c r="N2018">
        <v>28.622724000000012</v>
      </c>
      <c r="O2018">
        <v>9.9208189999999998</v>
      </c>
    </row>
    <row r="2019" spans="1:15" x14ac:dyDescent="0.25">
      <c r="A2019">
        <v>2018</v>
      </c>
      <c r="B2019">
        <v>41.885124000000012</v>
      </c>
      <c r="C2019">
        <v>11.079084</v>
      </c>
      <c r="D2019">
        <v>44.860301000000014</v>
      </c>
      <c r="E2019">
        <v>7.100714</v>
      </c>
      <c r="L2019">
        <v>27.967147000000011</v>
      </c>
      <c r="M2019">
        <v>11.98559</v>
      </c>
      <c r="N2019">
        <v>28.622724000000012</v>
      </c>
      <c r="O2019">
        <v>9.9208189999999998</v>
      </c>
    </row>
    <row r="2020" spans="1:15" x14ac:dyDescent="0.25">
      <c r="A2020">
        <v>2019</v>
      </c>
      <c r="B2020">
        <v>41.885124000000012</v>
      </c>
      <c r="C2020">
        <v>11.079084</v>
      </c>
      <c r="D2020">
        <v>44.860301000000014</v>
      </c>
      <c r="E2020">
        <v>7.100714</v>
      </c>
      <c r="L2020">
        <v>27.967147000000011</v>
      </c>
      <c r="M2020">
        <v>11.98559</v>
      </c>
      <c r="N2020">
        <v>28.622724000000012</v>
      </c>
      <c r="O2020">
        <v>9.9208189999999998</v>
      </c>
    </row>
    <row r="2021" spans="1:15" x14ac:dyDescent="0.25">
      <c r="A2021">
        <v>2020</v>
      </c>
      <c r="B2021">
        <v>41.885124000000012</v>
      </c>
      <c r="C2021">
        <v>11.079084</v>
      </c>
      <c r="D2021">
        <v>44.860301000000014</v>
      </c>
      <c r="E2021">
        <v>7.100714</v>
      </c>
      <c r="L2021">
        <v>27.967147000000011</v>
      </c>
      <c r="M2021">
        <v>11.98559</v>
      </c>
      <c r="N2021">
        <v>28.622724000000012</v>
      </c>
      <c r="O2021">
        <v>9.9208189999999998</v>
      </c>
    </row>
    <row r="2022" spans="1:15" x14ac:dyDescent="0.25">
      <c r="A2022">
        <v>2021</v>
      </c>
      <c r="B2022">
        <v>41.885124000000012</v>
      </c>
      <c r="C2022">
        <v>11.079084</v>
      </c>
      <c r="D2022">
        <v>44.860301000000014</v>
      </c>
      <c r="E2022">
        <v>7.100714</v>
      </c>
      <c r="L2022">
        <v>27.967147000000011</v>
      </c>
      <c r="M2022">
        <v>11.98559</v>
      </c>
      <c r="N2022">
        <v>28.622724000000012</v>
      </c>
      <c r="O2022">
        <v>9.9208189999999998</v>
      </c>
    </row>
    <row r="2023" spans="1:15" x14ac:dyDescent="0.25">
      <c r="A2023">
        <v>2022</v>
      </c>
      <c r="B2023">
        <v>41.885124000000012</v>
      </c>
      <c r="C2023">
        <v>11.079084</v>
      </c>
      <c r="D2023">
        <v>44.860301000000014</v>
      </c>
      <c r="E2023">
        <v>7.100714</v>
      </c>
      <c r="L2023">
        <v>27.967147000000011</v>
      </c>
      <c r="M2023">
        <v>11.98559</v>
      </c>
      <c r="N2023">
        <v>28.622724000000012</v>
      </c>
      <c r="O2023">
        <v>9.9208189999999998</v>
      </c>
    </row>
    <row r="2024" spans="1:15" x14ac:dyDescent="0.25">
      <c r="A2024">
        <v>2023</v>
      </c>
      <c r="B2024">
        <v>41.885124000000012</v>
      </c>
      <c r="C2024">
        <v>11.079084</v>
      </c>
      <c r="D2024">
        <v>44.860301000000014</v>
      </c>
      <c r="E2024">
        <v>7.100714</v>
      </c>
      <c r="L2024">
        <v>27.967147000000011</v>
      </c>
      <c r="M2024">
        <v>11.98559</v>
      </c>
      <c r="N2024">
        <v>28.622724000000012</v>
      </c>
      <c r="O2024">
        <v>9.9208189999999998</v>
      </c>
    </row>
    <row r="2025" spans="1:15" x14ac:dyDescent="0.25">
      <c r="A2025">
        <v>2024</v>
      </c>
      <c r="B2025">
        <v>41.885124000000012</v>
      </c>
      <c r="C2025">
        <v>11.079084</v>
      </c>
      <c r="D2025">
        <v>44.860301000000014</v>
      </c>
      <c r="E2025">
        <v>7.100714</v>
      </c>
      <c r="L2025">
        <v>27.967147000000011</v>
      </c>
      <c r="M2025">
        <v>11.98559</v>
      </c>
      <c r="N2025">
        <v>28.622724000000012</v>
      </c>
      <c r="O2025">
        <v>9.9208189999999998</v>
      </c>
    </row>
    <row r="2026" spans="1:15" x14ac:dyDescent="0.25">
      <c r="A2026">
        <v>2025</v>
      </c>
      <c r="B2026">
        <v>41.885124000000012</v>
      </c>
      <c r="C2026">
        <v>11.079084</v>
      </c>
      <c r="D2026">
        <v>44.860301000000014</v>
      </c>
      <c r="E2026">
        <v>7.100714</v>
      </c>
      <c r="L2026">
        <v>27.955335000000012</v>
      </c>
      <c r="M2026">
        <v>11.943439</v>
      </c>
      <c r="N2026">
        <v>28.622724000000012</v>
      </c>
      <c r="O2026">
        <v>9.9208189999999998</v>
      </c>
    </row>
    <row r="2027" spans="1:15" x14ac:dyDescent="0.25">
      <c r="A2027">
        <v>2026</v>
      </c>
      <c r="B2027">
        <v>41.885124000000012</v>
      </c>
      <c r="C2027">
        <v>11.079084</v>
      </c>
      <c r="D2027">
        <v>44.860301000000014</v>
      </c>
      <c r="E2027">
        <v>7.100714</v>
      </c>
      <c r="N2027">
        <v>28.622724000000012</v>
      </c>
      <c r="O2027">
        <v>9.9208189999999998</v>
      </c>
    </row>
    <row r="2028" spans="1:15" x14ac:dyDescent="0.25">
      <c r="A2028">
        <v>2027</v>
      </c>
      <c r="B2028">
        <v>41.755702000000014</v>
      </c>
      <c r="C2028">
        <v>11.045156</v>
      </c>
      <c r="D2028">
        <v>44.860301000000014</v>
      </c>
      <c r="E2028">
        <v>7.100714</v>
      </c>
      <c r="N2028">
        <v>28.622724000000012</v>
      </c>
      <c r="O2028">
        <v>9.9208189999999998</v>
      </c>
    </row>
    <row r="2029" spans="1:15" x14ac:dyDescent="0.25">
      <c r="A2029">
        <v>2028</v>
      </c>
      <c r="D2029">
        <v>44.860301000000014</v>
      </c>
      <c r="E2029">
        <v>7.100714</v>
      </c>
      <c r="N2029">
        <v>28.622724000000012</v>
      </c>
      <c r="O2029">
        <v>9.9208189999999998</v>
      </c>
    </row>
    <row r="2030" spans="1:15" x14ac:dyDescent="0.25">
      <c r="A2030">
        <v>2029</v>
      </c>
      <c r="D2030">
        <v>44.860301000000014</v>
      </c>
      <c r="E2030">
        <v>7.100714</v>
      </c>
      <c r="N2030">
        <v>28.580053000000007</v>
      </c>
      <c r="O2030">
        <v>9.9033350000000002</v>
      </c>
    </row>
    <row r="2031" spans="1:15" x14ac:dyDescent="0.25">
      <c r="A2031">
        <v>2030</v>
      </c>
      <c r="D2031">
        <v>44.860301000000014</v>
      </c>
      <c r="E2031">
        <v>7.100714</v>
      </c>
    </row>
    <row r="2032" spans="1:15" x14ac:dyDescent="0.25">
      <c r="A2032">
        <v>2031</v>
      </c>
      <c r="D2032">
        <v>44.860301000000014</v>
      </c>
      <c r="E2032">
        <v>7.100714</v>
      </c>
    </row>
    <row r="2033" spans="1:15" x14ac:dyDescent="0.25">
      <c r="A2033">
        <v>2032</v>
      </c>
      <c r="D2033">
        <v>44.860301000000014</v>
      </c>
      <c r="E2033">
        <v>7.100714</v>
      </c>
    </row>
    <row r="2034" spans="1:15" x14ac:dyDescent="0.25">
      <c r="A2034">
        <v>2033</v>
      </c>
      <c r="D2034">
        <v>44.860301000000014</v>
      </c>
      <c r="E2034">
        <v>7.100714</v>
      </c>
      <c r="L2034">
        <v>35.62977200000001</v>
      </c>
      <c r="M2034">
        <v>11.092250999999999</v>
      </c>
    </row>
    <row r="2035" spans="1:15" x14ac:dyDescent="0.25">
      <c r="A2035">
        <v>2034</v>
      </c>
      <c r="D2035">
        <v>44.860301000000014</v>
      </c>
      <c r="E2035">
        <v>7.100714</v>
      </c>
      <c r="L2035">
        <v>35.73296100000001</v>
      </c>
      <c r="M2035">
        <v>11.129457</v>
      </c>
    </row>
    <row r="2036" spans="1:15" x14ac:dyDescent="0.25">
      <c r="A2036">
        <v>2035</v>
      </c>
      <c r="B2036">
        <v>52.52235000000001</v>
      </c>
      <c r="C2036">
        <v>9.9660919999999997</v>
      </c>
      <c r="D2036">
        <v>44.860301000000014</v>
      </c>
      <c r="E2036">
        <v>7.100714</v>
      </c>
      <c r="L2036">
        <v>35.73296100000001</v>
      </c>
      <c r="M2036">
        <v>11.129457</v>
      </c>
    </row>
    <row r="2037" spans="1:15" x14ac:dyDescent="0.25">
      <c r="A2037">
        <v>2036</v>
      </c>
      <c r="B2037">
        <v>52.67654000000001</v>
      </c>
      <c r="C2037">
        <v>9.9208189999999998</v>
      </c>
      <c r="D2037">
        <v>44.860301000000014</v>
      </c>
      <c r="E2037">
        <v>7.100714</v>
      </c>
      <c r="L2037">
        <v>35.73296100000001</v>
      </c>
      <c r="M2037">
        <v>11.129457</v>
      </c>
    </row>
    <row r="2038" spans="1:15" x14ac:dyDescent="0.25">
      <c r="A2038">
        <v>2037</v>
      </c>
      <c r="B2038">
        <v>52.67654000000001</v>
      </c>
      <c r="C2038">
        <v>9.9208189999999998</v>
      </c>
      <c r="D2038">
        <v>44.860301000000014</v>
      </c>
      <c r="E2038">
        <v>7.100714</v>
      </c>
      <c r="L2038">
        <v>35.73296100000001</v>
      </c>
      <c r="M2038">
        <v>11.129457</v>
      </c>
    </row>
    <row r="2039" spans="1:15" x14ac:dyDescent="0.25">
      <c r="A2039">
        <v>2038</v>
      </c>
      <c r="B2039">
        <v>52.67654000000001</v>
      </c>
      <c r="C2039">
        <v>9.9208189999999998</v>
      </c>
      <c r="D2039">
        <v>44.860301000000014</v>
      </c>
      <c r="E2039">
        <v>7.100714</v>
      </c>
      <c r="L2039">
        <v>35.73296100000001</v>
      </c>
      <c r="M2039">
        <v>11.129457</v>
      </c>
    </row>
    <row r="2040" spans="1:15" x14ac:dyDescent="0.25">
      <c r="A2040">
        <v>2039</v>
      </c>
      <c r="B2040">
        <v>52.67654000000001</v>
      </c>
      <c r="C2040">
        <v>9.9208189999999998</v>
      </c>
      <c r="D2040">
        <v>44.860301000000014</v>
      </c>
      <c r="E2040">
        <v>7.100714</v>
      </c>
      <c r="L2040">
        <v>35.73296100000001</v>
      </c>
      <c r="M2040">
        <v>11.129457</v>
      </c>
    </row>
    <row r="2041" spans="1:15" x14ac:dyDescent="0.25">
      <c r="A2041">
        <v>2040</v>
      </c>
      <c r="B2041">
        <v>52.67654000000001</v>
      </c>
      <c r="C2041">
        <v>9.9208189999999998</v>
      </c>
      <c r="D2041">
        <v>44.860301000000014</v>
      </c>
      <c r="E2041">
        <v>7.100714</v>
      </c>
      <c r="L2041">
        <v>35.73296100000001</v>
      </c>
      <c r="M2041">
        <v>11.129457</v>
      </c>
    </row>
    <row r="2042" spans="1:15" x14ac:dyDescent="0.25">
      <c r="A2042">
        <v>2041</v>
      </c>
      <c r="B2042">
        <v>52.67654000000001</v>
      </c>
      <c r="C2042">
        <v>9.9208189999999998</v>
      </c>
      <c r="D2042">
        <v>44.567432000000011</v>
      </c>
      <c r="E2042">
        <v>7.138649</v>
      </c>
      <c r="L2042">
        <v>35.73296100000001</v>
      </c>
      <c r="M2042">
        <v>11.129457</v>
      </c>
    </row>
    <row r="2043" spans="1:15" x14ac:dyDescent="0.25">
      <c r="A2043">
        <v>2042</v>
      </c>
      <c r="B2043">
        <v>52.67654000000001</v>
      </c>
      <c r="C2043">
        <v>9.9208189999999998</v>
      </c>
      <c r="D2043">
        <v>44.567432000000011</v>
      </c>
      <c r="E2043">
        <v>7.138649</v>
      </c>
      <c r="L2043">
        <v>35.73296100000001</v>
      </c>
      <c r="M2043">
        <v>11.129457</v>
      </c>
    </row>
    <row r="2044" spans="1:15" x14ac:dyDescent="0.25">
      <c r="A2044">
        <v>2043</v>
      </c>
      <c r="B2044">
        <v>52.67654000000001</v>
      </c>
      <c r="C2044">
        <v>9.9208189999999998</v>
      </c>
      <c r="L2044">
        <v>35.73296100000001</v>
      </c>
      <c r="M2044">
        <v>11.129457</v>
      </c>
    </row>
    <row r="2045" spans="1:15" x14ac:dyDescent="0.25">
      <c r="A2045">
        <v>2044</v>
      </c>
      <c r="B2045">
        <v>52.67654000000001</v>
      </c>
      <c r="C2045">
        <v>9.9208189999999998</v>
      </c>
      <c r="L2045">
        <v>35.73296100000001</v>
      </c>
      <c r="M2045">
        <v>11.129457</v>
      </c>
    </row>
    <row r="2046" spans="1:15" x14ac:dyDescent="0.25">
      <c r="A2046">
        <v>2045</v>
      </c>
      <c r="B2046">
        <v>52.67654000000001</v>
      </c>
      <c r="C2046">
        <v>9.9208189999999998</v>
      </c>
      <c r="L2046">
        <v>35.73296100000001</v>
      </c>
      <c r="M2046">
        <v>11.129457</v>
      </c>
    </row>
    <row r="2047" spans="1:15" x14ac:dyDescent="0.25">
      <c r="A2047">
        <v>2046</v>
      </c>
      <c r="B2047">
        <v>52.67654000000001</v>
      </c>
      <c r="C2047">
        <v>9.9208189999999998</v>
      </c>
      <c r="L2047">
        <v>35.73296100000001</v>
      </c>
      <c r="M2047">
        <v>11.129457</v>
      </c>
      <c r="N2047">
        <v>40.258930000000014</v>
      </c>
      <c r="O2047">
        <v>8.8341580000000004</v>
      </c>
    </row>
    <row r="2048" spans="1:15" x14ac:dyDescent="0.25">
      <c r="A2048">
        <v>2047</v>
      </c>
      <c r="B2048">
        <v>52.67654000000001</v>
      </c>
      <c r="C2048">
        <v>9.9208189999999998</v>
      </c>
      <c r="L2048">
        <v>35.73296100000001</v>
      </c>
      <c r="M2048">
        <v>11.129457</v>
      </c>
      <c r="N2048">
        <v>40.258930000000014</v>
      </c>
      <c r="O2048">
        <v>8.8341580000000004</v>
      </c>
    </row>
    <row r="2049" spans="1:15" x14ac:dyDescent="0.25">
      <c r="A2049">
        <v>2048</v>
      </c>
      <c r="B2049">
        <v>52.67654000000001</v>
      </c>
      <c r="C2049">
        <v>9.9208189999999998</v>
      </c>
      <c r="L2049">
        <v>35.73296100000001</v>
      </c>
      <c r="M2049">
        <v>11.129457</v>
      </c>
      <c r="N2049">
        <v>40.258930000000014</v>
      </c>
      <c r="O2049">
        <v>8.8341580000000004</v>
      </c>
    </row>
    <row r="2050" spans="1:15" x14ac:dyDescent="0.25">
      <c r="A2050">
        <v>2049</v>
      </c>
      <c r="B2050">
        <v>52.67654000000001</v>
      </c>
      <c r="C2050">
        <v>9.9208189999999998</v>
      </c>
      <c r="L2050">
        <v>35.73296100000001</v>
      </c>
      <c r="M2050">
        <v>11.129457</v>
      </c>
      <c r="N2050">
        <v>40.258930000000014</v>
      </c>
      <c r="O2050">
        <v>8.8341580000000004</v>
      </c>
    </row>
    <row r="2051" spans="1:15" x14ac:dyDescent="0.25">
      <c r="A2051">
        <v>2050</v>
      </c>
      <c r="B2051">
        <v>52.67654000000001</v>
      </c>
      <c r="C2051">
        <v>9.9208189999999998</v>
      </c>
      <c r="L2051">
        <v>35.73296100000001</v>
      </c>
      <c r="M2051">
        <v>11.129457</v>
      </c>
      <c r="N2051">
        <v>40.258930000000014</v>
      </c>
      <c r="O2051">
        <v>8.8341580000000004</v>
      </c>
    </row>
    <row r="2052" spans="1:15" x14ac:dyDescent="0.25">
      <c r="A2052">
        <v>2051</v>
      </c>
      <c r="B2052">
        <v>52.67654000000001</v>
      </c>
      <c r="C2052">
        <v>9.9208189999999998</v>
      </c>
      <c r="L2052">
        <v>35.73296100000001</v>
      </c>
      <c r="M2052">
        <v>11.129457</v>
      </c>
      <c r="N2052">
        <v>40.258930000000014</v>
      </c>
      <c r="O2052">
        <v>8.8341580000000004</v>
      </c>
    </row>
    <row r="2053" spans="1:15" x14ac:dyDescent="0.25">
      <c r="A2053">
        <v>2052</v>
      </c>
      <c r="B2053">
        <v>52.67654000000001</v>
      </c>
      <c r="C2053">
        <v>9.9208189999999998</v>
      </c>
      <c r="L2053">
        <v>35.73296100000001</v>
      </c>
      <c r="M2053">
        <v>11.129457</v>
      </c>
      <c r="N2053">
        <v>40.258930000000014</v>
      </c>
      <c r="O2053">
        <v>8.8341580000000004</v>
      </c>
    </row>
    <row r="2054" spans="1:15" x14ac:dyDescent="0.25">
      <c r="A2054">
        <v>2053</v>
      </c>
      <c r="B2054">
        <v>52.67654000000001</v>
      </c>
      <c r="C2054">
        <v>9.9208189999999998</v>
      </c>
      <c r="L2054">
        <v>35.73296100000001</v>
      </c>
      <c r="M2054">
        <v>11.129457</v>
      </c>
      <c r="N2054">
        <v>40.258930000000014</v>
      </c>
      <c r="O2054">
        <v>8.8341580000000004</v>
      </c>
    </row>
    <row r="2055" spans="1:15" x14ac:dyDescent="0.25">
      <c r="A2055">
        <v>2054</v>
      </c>
      <c r="B2055">
        <v>52.67654000000001</v>
      </c>
      <c r="C2055">
        <v>9.9208189999999998</v>
      </c>
      <c r="L2055">
        <v>35.73296100000001</v>
      </c>
      <c r="M2055">
        <v>11.129457</v>
      </c>
      <c r="N2055">
        <v>40.258930000000014</v>
      </c>
      <c r="O2055">
        <v>8.8341580000000004</v>
      </c>
    </row>
    <row r="2056" spans="1:15" x14ac:dyDescent="0.25">
      <c r="A2056">
        <v>2055</v>
      </c>
      <c r="B2056">
        <v>52.67654000000001</v>
      </c>
      <c r="C2056">
        <v>9.9208189999999998</v>
      </c>
      <c r="L2056">
        <v>35.62977200000001</v>
      </c>
      <c r="M2056">
        <v>11.092250999999999</v>
      </c>
      <c r="N2056">
        <v>40.258930000000014</v>
      </c>
      <c r="O2056">
        <v>8.8341580000000004</v>
      </c>
    </row>
    <row r="2057" spans="1:15" x14ac:dyDescent="0.25">
      <c r="A2057">
        <v>2056</v>
      </c>
      <c r="B2057">
        <v>52.67654000000001</v>
      </c>
      <c r="C2057">
        <v>9.9208189999999998</v>
      </c>
      <c r="D2057">
        <v>59.023067000000012</v>
      </c>
      <c r="E2057">
        <v>7.8474620000000002</v>
      </c>
      <c r="N2057">
        <v>40.258930000000014</v>
      </c>
      <c r="O2057">
        <v>8.8341580000000004</v>
      </c>
    </row>
    <row r="2058" spans="1:15" x14ac:dyDescent="0.25">
      <c r="A2058">
        <v>2057</v>
      </c>
      <c r="B2058">
        <v>52.67654000000001</v>
      </c>
      <c r="C2058">
        <v>9.9208189999999998</v>
      </c>
      <c r="D2058">
        <v>59.080829000000008</v>
      </c>
      <c r="E2058">
        <v>7.8560999999999996</v>
      </c>
      <c r="N2058">
        <v>40.258930000000014</v>
      </c>
      <c r="O2058">
        <v>8.8341580000000004</v>
      </c>
    </row>
    <row r="2059" spans="1:15" x14ac:dyDescent="0.25">
      <c r="A2059">
        <v>2058</v>
      </c>
      <c r="B2059">
        <v>52.67654000000001</v>
      </c>
      <c r="C2059">
        <v>9.9208189999999998</v>
      </c>
      <c r="D2059">
        <v>59.080829000000008</v>
      </c>
      <c r="E2059">
        <v>7.8560999999999996</v>
      </c>
      <c r="N2059">
        <v>40.258930000000014</v>
      </c>
      <c r="O2059">
        <v>8.8341580000000004</v>
      </c>
    </row>
    <row r="2060" spans="1:15" x14ac:dyDescent="0.25">
      <c r="A2060">
        <v>2059</v>
      </c>
      <c r="B2060">
        <v>52.67654000000001</v>
      </c>
      <c r="C2060">
        <v>9.9208189999999998</v>
      </c>
      <c r="D2060">
        <v>59.080829000000008</v>
      </c>
      <c r="E2060">
        <v>7.8560999999999996</v>
      </c>
      <c r="N2060">
        <v>40.258930000000014</v>
      </c>
      <c r="O2060">
        <v>8.8341580000000004</v>
      </c>
    </row>
    <row r="2061" spans="1:15" x14ac:dyDescent="0.25">
      <c r="A2061">
        <v>2060</v>
      </c>
      <c r="B2061">
        <v>52.67654000000001</v>
      </c>
      <c r="C2061">
        <v>9.9208189999999998</v>
      </c>
      <c r="D2061">
        <v>59.080829000000008</v>
      </c>
      <c r="E2061">
        <v>7.8560999999999996</v>
      </c>
      <c r="N2061">
        <v>40.258930000000014</v>
      </c>
      <c r="O2061">
        <v>8.8341580000000004</v>
      </c>
    </row>
    <row r="2062" spans="1:15" x14ac:dyDescent="0.25">
      <c r="A2062">
        <v>2061</v>
      </c>
      <c r="B2062">
        <v>52.67654000000001</v>
      </c>
      <c r="C2062">
        <v>9.9208189999999998</v>
      </c>
      <c r="D2062">
        <v>59.080829000000008</v>
      </c>
      <c r="E2062">
        <v>7.8560999999999996</v>
      </c>
      <c r="N2062">
        <v>40.258930000000014</v>
      </c>
      <c r="O2062">
        <v>8.8341580000000004</v>
      </c>
    </row>
    <row r="2063" spans="1:15" x14ac:dyDescent="0.25">
      <c r="A2063">
        <v>2062</v>
      </c>
      <c r="B2063">
        <v>52.52235000000001</v>
      </c>
      <c r="C2063">
        <v>9.9660919999999997</v>
      </c>
      <c r="D2063">
        <v>59.080829000000008</v>
      </c>
      <c r="E2063">
        <v>7.8560999999999996</v>
      </c>
      <c r="N2063">
        <v>40.258930000000014</v>
      </c>
      <c r="O2063">
        <v>8.8341580000000004</v>
      </c>
    </row>
    <row r="2064" spans="1:15" x14ac:dyDescent="0.25">
      <c r="A2064">
        <v>2063</v>
      </c>
      <c r="D2064">
        <v>59.080829000000008</v>
      </c>
      <c r="E2064">
        <v>7.8560999999999996</v>
      </c>
      <c r="N2064">
        <v>40.258930000000014</v>
      </c>
      <c r="O2064">
        <v>8.8341580000000004</v>
      </c>
    </row>
    <row r="2065" spans="1:15" x14ac:dyDescent="0.25">
      <c r="A2065">
        <v>2064</v>
      </c>
      <c r="D2065">
        <v>59.080829000000008</v>
      </c>
      <c r="E2065">
        <v>7.8560999999999996</v>
      </c>
      <c r="N2065">
        <v>40.258930000000014</v>
      </c>
      <c r="O2065">
        <v>8.8341580000000004</v>
      </c>
    </row>
    <row r="2066" spans="1:15" x14ac:dyDescent="0.25">
      <c r="A2066">
        <v>2065</v>
      </c>
      <c r="D2066">
        <v>59.080829000000008</v>
      </c>
      <c r="E2066">
        <v>7.8560999999999996</v>
      </c>
      <c r="N2066">
        <v>40.258930000000014</v>
      </c>
      <c r="O2066">
        <v>8.8341580000000004</v>
      </c>
    </row>
    <row r="2067" spans="1:15" x14ac:dyDescent="0.25">
      <c r="A2067">
        <v>2066</v>
      </c>
      <c r="D2067">
        <v>59.080829000000008</v>
      </c>
      <c r="E2067">
        <v>7.8560999999999996</v>
      </c>
      <c r="N2067">
        <v>40.258930000000014</v>
      </c>
      <c r="O2067">
        <v>8.8341580000000004</v>
      </c>
    </row>
    <row r="2068" spans="1:15" x14ac:dyDescent="0.25">
      <c r="A2068">
        <v>2067</v>
      </c>
      <c r="D2068">
        <v>59.080829000000008</v>
      </c>
      <c r="E2068">
        <v>7.8560999999999996</v>
      </c>
      <c r="F2068">
        <v>49.612846000000012</v>
      </c>
      <c r="G2068">
        <v>12.096640000000001</v>
      </c>
      <c r="N2068">
        <v>40.258930000000014</v>
      </c>
      <c r="O2068">
        <v>8.8341580000000004</v>
      </c>
    </row>
    <row r="2069" spans="1:15" x14ac:dyDescent="0.25">
      <c r="A2069">
        <v>2068</v>
      </c>
      <c r="D2069">
        <v>59.080829000000008</v>
      </c>
      <c r="E2069">
        <v>7.8560999999999996</v>
      </c>
      <c r="F2069">
        <v>49.600459000000008</v>
      </c>
      <c r="G2069">
        <v>12.086283999999999</v>
      </c>
    </row>
    <row r="2070" spans="1:15" x14ac:dyDescent="0.25">
      <c r="A2070">
        <v>2069</v>
      </c>
      <c r="D2070">
        <v>59.080829000000008</v>
      </c>
      <c r="E2070">
        <v>7.8560999999999996</v>
      </c>
      <c r="F2070">
        <v>49.600459000000008</v>
      </c>
      <c r="G2070">
        <v>12.086283999999999</v>
      </c>
    </row>
    <row r="2071" spans="1:15" x14ac:dyDescent="0.25">
      <c r="A2071">
        <v>2070</v>
      </c>
      <c r="D2071">
        <v>59.080829000000008</v>
      </c>
      <c r="E2071">
        <v>7.8560999999999996</v>
      </c>
      <c r="F2071">
        <v>49.600459000000008</v>
      </c>
      <c r="G2071">
        <v>12.086283999999999</v>
      </c>
    </row>
    <row r="2072" spans="1:15" x14ac:dyDescent="0.25">
      <c r="A2072">
        <v>2071</v>
      </c>
      <c r="D2072">
        <v>59.080829000000008</v>
      </c>
      <c r="E2072">
        <v>7.8560999999999996</v>
      </c>
      <c r="F2072">
        <v>49.600459000000008</v>
      </c>
      <c r="G2072">
        <v>12.086283999999999</v>
      </c>
    </row>
    <row r="2073" spans="1:15" x14ac:dyDescent="0.25">
      <c r="A2073">
        <v>2072</v>
      </c>
      <c r="D2073">
        <v>59.080829000000008</v>
      </c>
      <c r="E2073">
        <v>7.8560999999999996</v>
      </c>
      <c r="F2073">
        <v>49.600459000000008</v>
      </c>
      <c r="G2073">
        <v>12.086283999999999</v>
      </c>
    </row>
    <row r="2074" spans="1:15" x14ac:dyDescent="0.25">
      <c r="A2074">
        <v>2073</v>
      </c>
      <c r="D2074">
        <v>59.080829000000008</v>
      </c>
      <c r="E2074">
        <v>7.8560999999999996</v>
      </c>
      <c r="F2074">
        <v>49.600459000000008</v>
      </c>
      <c r="G2074">
        <v>12.086283999999999</v>
      </c>
    </row>
    <row r="2075" spans="1:15" x14ac:dyDescent="0.25">
      <c r="A2075">
        <v>2074</v>
      </c>
      <c r="D2075">
        <v>59.080829000000008</v>
      </c>
      <c r="E2075">
        <v>7.8560999999999996</v>
      </c>
      <c r="F2075">
        <v>49.600459000000008</v>
      </c>
      <c r="G2075">
        <v>12.086283999999999</v>
      </c>
    </row>
    <row r="2076" spans="1:15" x14ac:dyDescent="0.25">
      <c r="A2076">
        <v>2075</v>
      </c>
      <c r="B2076">
        <v>69.035816000000011</v>
      </c>
      <c r="C2076">
        <v>10.393929</v>
      </c>
      <c r="D2076">
        <v>59.080829000000008</v>
      </c>
      <c r="E2076">
        <v>7.8560999999999996</v>
      </c>
      <c r="F2076">
        <v>49.600459000000008</v>
      </c>
      <c r="G2076">
        <v>12.086283999999999</v>
      </c>
    </row>
    <row r="2077" spans="1:15" x14ac:dyDescent="0.25">
      <c r="A2077">
        <v>2076</v>
      </c>
      <c r="B2077">
        <v>69.048724000000007</v>
      </c>
      <c r="C2077">
        <v>10.467397999999999</v>
      </c>
      <c r="D2077">
        <v>59.080829000000008</v>
      </c>
      <c r="E2077">
        <v>7.8560999999999996</v>
      </c>
      <c r="F2077">
        <v>49.600459000000008</v>
      </c>
      <c r="G2077">
        <v>12.086283999999999</v>
      </c>
    </row>
    <row r="2078" spans="1:15" x14ac:dyDescent="0.25">
      <c r="A2078">
        <v>2077</v>
      </c>
      <c r="B2078">
        <v>69.048724000000007</v>
      </c>
      <c r="C2078">
        <v>10.467397999999999</v>
      </c>
      <c r="D2078">
        <v>59.080829000000008</v>
      </c>
      <c r="E2078">
        <v>7.8560999999999996</v>
      </c>
      <c r="F2078">
        <v>49.600459000000008</v>
      </c>
      <c r="G2078">
        <v>12.086283999999999</v>
      </c>
    </row>
    <row r="2079" spans="1:15" x14ac:dyDescent="0.25">
      <c r="A2079">
        <v>2078</v>
      </c>
      <c r="B2079">
        <v>69.048724000000007</v>
      </c>
      <c r="C2079">
        <v>10.467397999999999</v>
      </c>
      <c r="D2079">
        <v>59.023067000000012</v>
      </c>
      <c r="E2079">
        <v>7.8474620000000002</v>
      </c>
      <c r="F2079">
        <v>49.600459000000008</v>
      </c>
      <c r="G2079">
        <v>12.086283999999999</v>
      </c>
    </row>
    <row r="2080" spans="1:15" x14ac:dyDescent="0.25">
      <c r="A2080">
        <v>2079</v>
      </c>
      <c r="B2080">
        <v>69.048724000000007</v>
      </c>
      <c r="C2080">
        <v>10.467397999999999</v>
      </c>
      <c r="F2080">
        <v>49.600459000000008</v>
      </c>
      <c r="G2080">
        <v>12.086283999999999</v>
      </c>
    </row>
    <row r="2081" spans="1:9" x14ac:dyDescent="0.25">
      <c r="A2081">
        <v>2080</v>
      </c>
      <c r="B2081">
        <v>69.048724000000007</v>
      </c>
      <c r="C2081">
        <v>10.467397999999999</v>
      </c>
      <c r="F2081">
        <v>49.600459000000008</v>
      </c>
      <c r="G2081">
        <v>12.086283999999999</v>
      </c>
    </row>
    <row r="2082" spans="1:9" x14ac:dyDescent="0.25">
      <c r="A2082">
        <v>2081</v>
      </c>
      <c r="B2082">
        <v>69.048724000000007</v>
      </c>
      <c r="C2082">
        <v>10.467397999999999</v>
      </c>
      <c r="F2082">
        <v>49.600459000000008</v>
      </c>
      <c r="G2082">
        <v>12.086283999999999</v>
      </c>
    </row>
    <row r="2083" spans="1:9" x14ac:dyDescent="0.25">
      <c r="A2083">
        <v>2082</v>
      </c>
      <c r="B2083">
        <v>69.048724000000007</v>
      </c>
      <c r="C2083">
        <v>10.467397999999999</v>
      </c>
      <c r="F2083">
        <v>49.600459000000008</v>
      </c>
      <c r="G2083">
        <v>12.086283999999999</v>
      </c>
    </row>
    <row r="2084" spans="1:9" x14ac:dyDescent="0.25">
      <c r="A2084">
        <v>2083</v>
      </c>
      <c r="B2084">
        <v>69.048724000000007</v>
      </c>
      <c r="C2084">
        <v>10.467397999999999</v>
      </c>
      <c r="F2084">
        <v>49.600459000000008</v>
      </c>
      <c r="G2084">
        <v>12.086283999999999</v>
      </c>
    </row>
    <row r="2085" spans="1:9" x14ac:dyDescent="0.25">
      <c r="A2085">
        <v>2084</v>
      </c>
      <c r="B2085">
        <v>69.048724000000007</v>
      </c>
      <c r="C2085">
        <v>10.467397999999999</v>
      </c>
      <c r="F2085">
        <v>49.600459000000008</v>
      </c>
      <c r="G2085">
        <v>12.086283999999999</v>
      </c>
    </row>
    <row r="2086" spans="1:9" x14ac:dyDescent="0.25">
      <c r="A2086">
        <v>2085</v>
      </c>
      <c r="B2086">
        <v>69.048724000000007</v>
      </c>
      <c r="C2086">
        <v>10.467397999999999</v>
      </c>
      <c r="F2086">
        <v>49.600459000000008</v>
      </c>
      <c r="G2086">
        <v>12.086283999999999</v>
      </c>
      <c r="H2086">
        <v>56.55088700000001</v>
      </c>
      <c r="I2086">
        <v>8.4875830000000008</v>
      </c>
    </row>
    <row r="2087" spans="1:9" x14ac:dyDescent="0.25">
      <c r="A2087">
        <v>2086</v>
      </c>
      <c r="B2087">
        <v>69.048724000000007</v>
      </c>
      <c r="C2087">
        <v>10.467397999999999</v>
      </c>
      <c r="F2087">
        <v>49.600459000000008</v>
      </c>
      <c r="G2087">
        <v>12.086283999999999</v>
      </c>
      <c r="H2087">
        <v>56.508994000000008</v>
      </c>
      <c r="I2087">
        <v>8.359674</v>
      </c>
    </row>
    <row r="2088" spans="1:9" x14ac:dyDescent="0.25">
      <c r="A2088">
        <v>2087</v>
      </c>
      <c r="B2088">
        <v>69.048724000000007</v>
      </c>
      <c r="C2088">
        <v>10.467397999999999</v>
      </c>
      <c r="F2088">
        <v>49.600459000000008</v>
      </c>
      <c r="G2088">
        <v>12.086283999999999</v>
      </c>
      <c r="H2088">
        <v>56.508994000000008</v>
      </c>
      <c r="I2088">
        <v>8.359674</v>
      </c>
    </row>
    <row r="2089" spans="1:9" x14ac:dyDescent="0.25">
      <c r="A2089">
        <v>2088</v>
      </c>
      <c r="B2089">
        <v>69.048724000000007</v>
      </c>
      <c r="C2089">
        <v>10.467397999999999</v>
      </c>
      <c r="F2089">
        <v>49.600459000000008</v>
      </c>
      <c r="G2089">
        <v>12.086283999999999</v>
      </c>
      <c r="H2089">
        <v>56.508994000000008</v>
      </c>
      <c r="I2089">
        <v>8.359674</v>
      </c>
    </row>
    <row r="2090" spans="1:9" x14ac:dyDescent="0.25">
      <c r="A2090">
        <v>2089</v>
      </c>
      <c r="B2090">
        <v>69.048724000000007</v>
      </c>
      <c r="C2090">
        <v>10.467397999999999</v>
      </c>
      <c r="F2090">
        <v>49.600459000000008</v>
      </c>
      <c r="G2090">
        <v>12.086283999999999</v>
      </c>
      <c r="H2090">
        <v>56.508994000000008</v>
      </c>
      <c r="I2090">
        <v>8.359674</v>
      </c>
    </row>
    <row r="2091" spans="1:9" x14ac:dyDescent="0.25">
      <c r="A2091">
        <v>2090</v>
      </c>
      <c r="B2091">
        <v>69.048724000000007</v>
      </c>
      <c r="C2091">
        <v>10.467397999999999</v>
      </c>
      <c r="F2091">
        <v>49.600459000000008</v>
      </c>
      <c r="G2091">
        <v>12.086283999999999</v>
      </c>
      <c r="H2091">
        <v>56.508994000000008</v>
      </c>
      <c r="I2091">
        <v>8.359674</v>
      </c>
    </row>
    <row r="2092" spans="1:9" x14ac:dyDescent="0.25">
      <c r="A2092">
        <v>2091</v>
      </c>
      <c r="B2092">
        <v>69.048724000000007</v>
      </c>
      <c r="C2092">
        <v>10.467397999999999</v>
      </c>
      <c r="D2092">
        <v>72.565765000000013</v>
      </c>
      <c r="E2092">
        <v>8.260154</v>
      </c>
      <c r="F2092">
        <v>49.612846000000012</v>
      </c>
      <c r="G2092">
        <v>12.096640000000001</v>
      </c>
      <c r="H2092">
        <v>56.508994000000008</v>
      </c>
      <c r="I2092">
        <v>8.359674</v>
      </c>
    </row>
    <row r="2093" spans="1:9" x14ac:dyDescent="0.25">
      <c r="A2093">
        <v>2092</v>
      </c>
      <c r="B2093">
        <v>69.048724000000007</v>
      </c>
      <c r="C2093">
        <v>10.467397999999999</v>
      </c>
      <c r="D2093">
        <v>72.608469000000014</v>
      </c>
      <c r="E2093">
        <v>8.2949490000000008</v>
      </c>
      <c r="H2093">
        <v>56.508994000000008</v>
      </c>
      <c r="I2093">
        <v>8.359674</v>
      </c>
    </row>
    <row r="2094" spans="1:9" x14ac:dyDescent="0.25">
      <c r="A2094">
        <v>2093</v>
      </c>
      <c r="B2094">
        <v>69.048724000000007</v>
      </c>
      <c r="C2094">
        <v>10.467397999999999</v>
      </c>
      <c r="D2094">
        <v>72.608469000000014</v>
      </c>
      <c r="E2094">
        <v>8.2949490000000008</v>
      </c>
      <c r="H2094">
        <v>56.508994000000008</v>
      </c>
      <c r="I2094">
        <v>8.359674</v>
      </c>
    </row>
    <row r="2095" spans="1:9" x14ac:dyDescent="0.25">
      <c r="A2095">
        <v>2094</v>
      </c>
      <c r="B2095">
        <v>69.048724000000007</v>
      </c>
      <c r="C2095">
        <v>10.467397999999999</v>
      </c>
      <c r="D2095">
        <v>72.608469000000014</v>
      </c>
      <c r="E2095">
        <v>8.2949490000000008</v>
      </c>
      <c r="H2095">
        <v>56.508994000000008</v>
      </c>
      <c r="I2095">
        <v>8.359674</v>
      </c>
    </row>
    <row r="2096" spans="1:9" x14ac:dyDescent="0.25">
      <c r="A2096">
        <v>2095</v>
      </c>
      <c r="B2096">
        <v>69.048724000000007</v>
      </c>
      <c r="C2096">
        <v>10.467397999999999</v>
      </c>
      <c r="D2096">
        <v>72.608469000000014</v>
      </c>
      <c r="E2096">
        <v>8.2949490000000008</v>
      </c>
      <c r="H2096">
        <v>56.508994000000008</v>
      </c>
      <c r="I2096">
        <v>8.359674</v>
      </c>
    </row>
    <row r="2097" spans="1:9" x14ac:dyDescent="0.25">
      <c r="A2097">
        <v>2096</v>
      </c>
      <c r="B2097">
        <v>69.048724000000007</v>
      </c>
      <c r="C2097">
        <v>10.467397999999999</v>
      </c>
      <c r="D2097">
        <v>72.608469000000014</v>
      </c>
      <c r="E2097">
        <v>8.2949490000000008</v>
      </c>
      <c r="H2097">
        <v>56.508994000000008</v>
      </c>
      <c r="I2097">
        <v>8.359674</v>
      </c>
    </row>
    <row r="2098" spans="1:9" x14ac:dyDescent="0.25">
      <c r="A2098">
        <v>2097</v>
      </c>
      <c r="B2098">
        <v>69.048724000000007</v>
      </c>
      <c r="C2098">
        <v>10.467397999999999</v>
      </c>
      <c r="D2098">
        <v>72.608469000000014</v>
      </c>
      <c r="E2098">
        <v>8.2949490000000008</v>
      </c>
      <c r="H2098">
        <v>56.508994000000008</v>
      </c>
      <c r="I2098">
        <v>8.359674</v>
      </c>
    </row>
    <row r="2099" spans="1:9" x14ac:dyDescent="0.25">
      <c r="A2099">
        <v>2098</v>
      </c>
      <c r="B2099">
        <v>69.035816000000011</v>
      </c>
      <c r="C2099">
        <v>10.393929</v>
      </c>
      <c r="D2099">
        <v>72.608469000000014</v>
      </c>
      <c r="E2099">
        <v>8.2949490000000008</v>
      </c>
      <c r="H2099">
        <v>56.508994000000008</v>
      </c>
      <c r="I2099">
        <v>8.359674</v>
      </c>
    </row>
    <row r="2100" spans="1:9" x14ac:dyDescent="0.25">
      <c r="A2100">
        <v>2099</v>
      </c>
      <c r="D2100">
        <v>72.608469000000014</v>
      </c>
      <c r="E2100">
        <v>8.2949490000000008</v>
      </c>
      <c r="H2100">
        <v>56.508994000000008</v>
      </c>
      <c r="I2100">
        <v>8.359674</v>
      </c>
    </row>
    <row r="2101" spans="1:9" x14ac:dyDescent="0.25">
      <c r="A2101">
        <v>2100</v>
      </c>
      <c r="D2101">
        <v>72.608469000000014</v>
      </c>
      <c r="E2101">
        <v>8.2949490000000008</v>
      </c>
      <c r="H2101">
        <v>56.508994000000008</v>
      </c>
      <c r="I2101">
        <v>8.359674</v>
      </c>
    </row>
    <row r="2102" spans="1:9" x14ac:dyDescent="0.25">
      <c r="A2102">
        <v>2101</v>
      </c>
      <c r="D2102">
        <v>72.608469000000014</v>
      </c>
      <c r="E2102">
        <v>8.2949490000000008</v>
      </c>
      <c r="H2102">
        <v>56.508994000000008</v>
      </c>
      <c r="I2102">
        <v>8.359674</v>
      </c>
    </row>
    <row r="2103" spans="1:9" x14ac:dyDescent="0.25">
      <c r="A2103">
        <v>2102</v>
      </c>
      <c r="D2103">
        <v>72.608469000000014</v>
      </c>
      <c r="E2103">
        <v>8.2949490000000008</v>
      </c>
      <c r="H2103">
        <v>56.508994000000008</v>
      </c>
      <c r="I2103">
        <v>8.359674</v>
      </c>
    </row>
    <row r="2104" spans="1:9" x14ac:dyDescent="0.25">
      <c r="A2104">
        <v>2103</v>
      </c>
      <c r="D2104">
        <v>72.608469000000014</v>
      </c>
      <c r="E2104">
        <v>8.2949490000000008</v>
      </c>
      <c r="H2104">
        <v>56.508994000000008</v>
      </c>
      <c r="I2104">
        <v>8.359674</v>
      </c>
    </row>
    <row r="2105" spans="1:9" x14ac:dyDescent="0.25">
      <c r="A2105">
        <v>2104</v>
      </c>
      <c r="D2105">
        <v>72.608469000000014</v>
      </c>
      <c r="E2105">
        <v>8.2949490000000008</v>
      </c>
      <c r="H2105">
        <v>56.508994000000008</v>
      </c>
      <c r="I2105">
        <v>8.359674</v>
      </c>
    </row>
    <row r="2106" spans="1:9" x14ac:dyDescent="0.25">
      <c r="A2106">
        <v>2105</v>
      </c>
      <c r="D2106">
        <v>72.608469000000014</v>
      </c>
      <c r="E2106">
        <v>8.2949490000000008</v>
      </c>
      <c r="F2106">
        <v>64.87616300000002</v>
      </c>
      <c r="G2106">
        <v>11.698027</v>
      </c>
      <c r="H2106">
        <v>56.55088700000001</v>
      </c>
      <c r="I2106">
        <v>8.4875830000000008</v>
      </c>
    </row>
    <row r="2107" spans="1:9" x14ac:dyDescent="0.25">
      <c r="A2107">
        <v>2106</v>
      </c>
      <c r="D2107">
        <v>72.608469000000014</v>
      </c>
      <c r="E2107">
        <v>8.2949490000000008</v>
      </c>
      <c r="F2107">
        <v>65.081661000000011</v>
      </c>
      <c r="G2107">
        <v>11.78415</v>
      </c>
    </row>
    <row r="2108" spans="1:9" x14ac:dyDescent="0.25">
      <c r="A2108">
        <v>2107</v>
      </c>
      <c r="D2108">
        <v>72.608469000000014</v>
      </c>
      <c r="E2108">
        <v>8.2949490000000008</v>
      </c>
      <c r="F2108">
        <v>65.081661000000011</v>
      </c>
      <c r="G2108">
        <v>11.78415</v>
      </c>
    </row>
    <row r="2109" spans="1:9" x14ac:dyDescent="0.25">
      <c r="A2109">
        <v>2108</v>
      </c>
      <c r="B2109">
        <v>78.18219400000001</v>
      </c>
      <c r="C2109">
        <v>10.444948999999999</v>
      </c>
      <c r="D2109">
        <v>72.608469000000014</v>
      </c>
      <c r="E2109">
        <v>8.2949490000000008</v>
      </c>
      <c r="F2109">
        <v>65.081661000000011</v>
      </c>
      <c r="G2109">
        <v>11.78415</v>
      </c>
    </row>
    <row r="2110" spans="1:9" x14ac:dyDescent="0.25">
      <c r="A2110">
        <v>2109</v>
      </c>
      <c r="B2110">
        <v>78.294184000000001</v>
      </c>
      <c r="C2110">
        <v>10.418061</v>
      </c>
      <c r="D2110">
        <v>72.608469000000014</v>
      </c>
      <c r="E2110">
        <v>8.2949490000000008</v>
      </c>
      <c r="F2110">
        <v>65.081661000000011</v>
      </c>
      <c r="G2110">
        <v>11.78415</v>
      </c>
    </row>
    <row r="2111" spans="1:9" x14ac:dyDescent="0.25">
      <c r="A2111">
        <v>2110</v>
      </c>
      <c r="B2111">
        <v>78.294184000000001</v>
      </c>
      <c r="C2111">
        <v>10.418061</v>
      </c>
      <c r="D2111">
        <v>72.608469000000014</v>
      </c>
      <c r="E2111">
        <v>8.2949490000000008</v>
      </c>
      <c r="F2111">
        <v>65.081661000000011</v>
      </c>
      <c r="G2111">
        <v>11.78415</v>
      </c>
    </row>
    <row r="2112" spans="1:9" x14ac:dyDescent="0.25">
      <c r="A2112">
        <v>2111</v>
      </c>
      <c r="B2112">
        <v>78.294184000000001</v>
      </c>
      <c r="C2112">
        <v>10.418061</v>
      </c>
      <c r="D2112">
        <v>72.565765000000013</v>
      </c>
      <c r="E2112">
        <v>8.260154</v>
      </c>
      <c r="F2112">
        <v>65.081661000000011</v>
      </c>
      <c r="G2112">
        <v>11.78415</v>
      </c>
    </row>
    <row r="2113" spans="1:7" x14ac:dyDescent="0.25">
      <c r="A2113">
        <v>2112</v>
      </c>
      <c r="B2113">
        <v>78.294184000000001</v>
      </c>
      <c r="C2113">
        <v>10.418061</v>
      </c>
      <c r="F2113">
        <v>65.081661000000011</v>
      </c>
      <c r="G2113">
        <v>11.78415</v>
      </c>
    </row>
    <row r="2114" spans="1:7" x14ac:dyDescent="0.25">
      <c r="A2114">
        <v>2113</v>
      </c>
      <c r="B2114">
        <v>78.294184000000001</v>
      </c>
      <c r="C2114">
        <v>10.418061</v>
      </c>
      <c r="F2114">
        <v>65.081661000000011</v>
      </c>
      <c r="G2114">
        <v>11.78415</v>
      </c>
    </row>
    <row r="2115" spans="1:7" x14ac:dyDescent="0.25">
      <c r="A2115">
        <v>2114</v>
      </c>
      <c r="B2115">
        <v>78.294184000000001</v>
      </c>
      <c r="C2115">
        <v>10.418061</v>
      </c>
      <c r="F2115">
        <v>65.081661000000011</v>
      </c>
      <c r="G2115">
        <v>11.78415</v>
      </c>
    </row>
    <row r="2116" spans="1:7" x14ac:dyDescent="0.25">
      <c r="A2116">
        <v>2115</v>
      </c>
      <c r="B2116">
        <v>78.294184000000001</v>
      </c>
      <c r="C2116">
        <v>10.418061</v>
      </c>
      <c r="F2116">
        <v>65.081661000000011</v>
      </c>
      <c r="G2116">
        <v>11.78415</v>
      </c>
    </row>
    <row r="2117" spans="1:7" x14ac:dyDescent="0.25">
      <c r="A2117">
        <v>2116</v>
      </c>
      <c r="B2117">
        <v>78.294184000000001</v>
      </c>
      <c r="C2117">
        <v>10.418061</v>
      </c>
      <c r="F2117">
        <v>65.081661000000011</v>
      </c>
      <c r="G2117">
        <v>11.78415</v>
      </c>
    </row>
    <row r="2118" spans="1:7" x14ac:dyDescent="0.25">
      <c r="A2118">
        <v>2117</v>
      </c>
      <c r="B2118">
        <v>78.294184000000001</v>
      </c>
      <c r="C2118">
        <v>10.418061</v>
      </c>
      <c r="F2118">
        <v>65.081661000000011</v>
      </c>
      <c r="G2118">
        <v>11.78415</v>
      </c>
    </row>
    <row r="2119" spans="1:7" x14ac:dyDescent="0.25">
      <c r="A2119">
        <v>2118</v>
      </c>
      <c r="B2119">
        <v>78.294184000000001</v>
      </c>
      <c r="C2119">
        <v>10.418061</v>
      </c>
      <c r="F2119">
        <v>65.081661000000011</v>
      </c>
      <c r="G2119">
        <v>11.78415</v>
      </c>
    </row>
    <row r="2120" spans="1:7" x14ac:dyDescent="0.25">
      <c r="A2120">
        <v>2119</v>
      </c>
      <c r="B2120">
        <v>78.294184000000001</v>
      </c>
      <c r="C2120">
        <v>10.418061</v>
      </c>
      <c r="F2120">
        <v>65.081661000000011</v>
      </c>
      <c r="G2120">
        <v>11.78415</v>
      </c>
    </row>
    <row r="2121" spans="1:7" x14ac:dyDescent="0.25">
      <c r="A2121">
        <v>2120</v>
      </c>
      <c r="B2121">
        <v>78.294184000000001</v>
      </c>
      <c r="C2121">
        <v>10.418061</v>
      </c>
      <c r="F2121">
        <v>65.081661000000011</v>
      </c>
      <c r="G2121">
        <v>11.78415</v>
      </c>
    </row>
    <row r="2122" spans="1:7" x14ac:dyDescent="0.25">
      <c r="A2122">
        <v>2121</v>
      </c>
      <c r="B2122">
        <v>78.294184000000001</v>
      </c>
      <c r="C2122">
        <v>10.418061</v>
      </c>
      <c r="F2122">
        <v>65.081661000000011</v>
      </c>
      <c r="G2122">
        <v>11.78415</v>
      </c>
    </row>
    <row r="2123" spans="1:7" x14ac:dyDescent="0.25">
      <c r="A2123">
        <v>2122</v>
      </c>
      <c r="B2123">
        <v>78.294184000000001</v>
      </c>
      <c r="C2123">
        <v>10.418061</v>
      </c>
      <c r="D2123">
        <v>81.719236000000009</v>
      </c>
      <c r="E2123">
        <v>7.7166329999999999</v>
      </c>
      <c r="F2123">
        <v>65.081661000000011</v>
      </c>
      <c r="G2123">
        <v>11.78415</v>
      </c>
    </row>
    <row r="2124" spans="1:7" x14ac:dyDescent="0.25">
      <c r="A2124">
        <v>2123</v>
      </c>
      <c r="B2124">
        <v>78.294184000000001</v>
      </c>
      <c r="C2124">
        <v>10.418061</v>
      </c>
      <c r="D2124">
        <v>81.853929000000008</v>
      </c>
      <c r="E2124">
        <v>7.7517860000000001</v>
      </c>
      <c r="F2124">
        <v>65.081661000000011</v>
      </c>
      <c r="G2124">
        <v>11.78415</v>
      </c>
    </row>
    <row r="2125" spans="1:7" x14ac:dyDescent="0.25">
      <c r="A2125">
        <v>2124</v>
      </c>
      <c r="B2125">
        <v>78.294184000000001</v>
      </c>
      <c r="C2125">
        <v>10.418061</v>
      </c>
      <c r="D2125">
        <v>81.853929000000008</v>
      </c>
      <c r="E2125">
        <v>7.7517860000000001</v>
      </c>
      <c r="F2125">
        <v>65.081661000000011</v>
      </c>
      <c r="G2125">
        <v>11.78415</v>
      </c>
    </row>
    <row r="2126" spans="1:7" x14ac:dyDescent="0.25">
      <c r="A2126">
        <v>2125</v>
      </c>
      <c r="B2126">
        <v>78.294184000000001</v>
      </c>
      <c r="C2126">
        <v>10.418061</v>
      </c>
      <c r="D2126">
        <v>81.853929000000008</v>
      </c>
      <c r="E2126">
        <v>7.7517860000000001</v>
      </c>
      <c r="F2126">
        <v>65.081661000000011</v>
      </c>
      <c r="G2126">
        <v>11.78415</v>
      </c>
    </row>
    <row r="2127" spans="1:7" x14ac:dyDescent="0.25">
      <c r="A2127">
        <v>2126</v>
      </c>
      <c r="B2127">
        <v>78.294184000000001</v>
      </c>
      <c r="C2127">
        <v>10.418061</v>
      </c>
      <c r="D2127">
        <v>81.853929000000008</v>
      </c>
      <c r="E2127">
        <v>7.7517860000000001</v>
      </c>
      <c r="F2127">
        <v>65.081661000000011</v>
      </c>
      <c r="G2127">
        <v>11.78415</v>
      </c>
    </row>
    <row r="2128" spans="1:7" x14ac:dyDescent="0.25">
      <c r="A2128">
        <v>2127</v>
      </c>
      <c r="B2128">
        <v>78.294184000000001</v>
      </c>
      <c r="C2128">
        <v>10.418061</v>
      </c>
      <c r="D2128">
        <v>81.853929000000008</v>
      </c>
      <c r="E2128">
        <v>7.7517860000000001</v>
      </c>
      <c r="F2128">
        <v>65.081661000000011</v>
      </c>
      <c r="G2128">
        <v>11.78415</v>
      </c>
    </row>
    <row r="2129" spans="1:15" x14ac:dyDescent="0.25">
      <c r="A2129">
        <v>2128</v>
      </c>
      <c r="B2129">
        <v>78.294184000000001</v>
      </c>
      <c r="C2129">
        <v>10.418061</v>
      </c>
      <c r="D2129">
        <v>81.853929000000008</v>
      </c>
      <c r="E2129">
        <v>7.7517860000000001</v>
      </c>
      <c r="F2129">
        <v>65.081661000000011</v>
      </c>
      <c r="G2129">
        <v>11.78415</v>
      </c>
    </row>
    <row r="2130" spans="1:15" x14ac:dyDescent="0.25">
      <c r="A2130">
        <v>2129</v>
      </c>
      <c r="B2130">
        <v>78.18219400000001</v>
      </c>
      <c r="C2130">
        <v>10.444948999999999</v>
      </c>
      <c r="D2130">
        <v>81.853929000000008</v>
      </c>
      <c r="E2130">
        <v>7.7517860000000001</v>
      </c>
      <c r="F2130">
        <v>64.87616300000002</v>
      </c>
      <c r="G2130">
        <v>11.698027</v>
      </c>
    </row>
    <row r="2131" spans="1:15" x14ac:dyDescent="0.25">
      <c r="A2131">
        <v>2130</v>
      </c>
      <c r="D2131">
        <v>81.853929000000008</v>
      </c>
      <c r="E2131">
        <v>7.7517860000000001</v>
      </c>
      <c r="N2131">
        <v>72.831174000000004</v>
      </c>
      <c r="O2131">
        <v>8.6220420000000004</v>
      </c>
    </row>
    <row r="2132" spans="1:15" x14ac:dyDescent="0.25">
      <c r="A2132">
        <v>2131</v>
      </c>
      <c r="D2132">
        <v>81.853929000000008</v>
      </c>
      <c r="E2132">
        <v>7.7517860000000001</v>
      </c>
      <c r="N2132">
        <v>72.831174000000004</v>
      </c>
      <c r="O2132">
        <v>8.6220420000000004</v>
      </c>
    </row>
    <row r="2133" spans="1:15" x14ac:dyDescent="0.25">
      <c r="A2133">
        <v>2132</v>
      </c>
      <c r="D2133">
        <v>81.853929000000008</v>
      </c>
      <c r="E2133">
        <v>7.7517860000000001</v>
      </c>
      <c r="N2133">
        <v>72.831174000000004</v>
      </c>
      <c r="O2133">
        <v>8.6220420000000004</v>
      </c>
    </row>
    <row r="2134" spans="1:15" x14ac:dyDescent="0.25">
      <c r="A2134">
        <v>2133</v>
      </c>
      <c r="D2134">
        <v>81.853929000000008</v>
      </c>
      <c r="E2134">
        <v>7.7517860000000001</v>
      </c>
      <c r="N2134">
        <v>72.831174000000004</v>
      </c>
      <c r="O2134">
        <v>8.6220420000000004</v>
      </c>
    </row>
    <row r="2135" spans="1:15" x14ac:dyDescent="0.25">
      <c r="A2135">
        <v>2134</v>
      </c>
      <c r="D2135">
        <v>81.853929000000008</v>
      </c>
      <c r="E2135">
        <v>7.7517860000000001</v>
      </c>
      <c r="N2135">
        <v>72.831174000000004</v>
      </c>
      <c r="O2135">
        <v>8.6220420000000004</v>
      </c>
    </row>
    <row r="2136" spans="1:15" x14ac:dyDescent="0.25">
      <c r="A2136">
        <v>2135</v>
      </c>
      <c r="D2136">
        <v>81.853929000000008</v>
      </c>
      <c r="E2136">
        <v>7.7517860000000001</v>
      </c>
      <c r="N2136">
        <v>72.831174000000004</v>
      </c>
      <c r="O2136">
        <v>8.6220420000000004</v>
      </c>
    </row>
    <row r="2137" spans="1:15" x14ac:dyDescent="0.25">
      <c r="A2137">
        <v>2136</v>
      </c>
      <c r="D2137">
        <v>81.853929000000008</v>
      </c>
      <c r="E2137">
        <v>7.7517860000000001</v>
      </c>
      <c r="N2137">
        <v>72.831174000000004</v>
      </c>
      <c r="O2137">
        <v>8.6220420000000004</v>
      </c>
    </row>
    <row r="2138" spans="1:15" x14ac:dyDescent="0.25">
      <c r="A2138">
        <v>2137</v>
      </c>
      <c r="D2138">
        <v>81.853929000000008</v>
      </c>
      <c r="E2138">
        <v>7.7517860000000001</v>
      </c>
      <c r="N2138">
        <v>72.831174000000004</v>
      </c>
      <c r="O2138">
        <v>8.6220420000000004</v>
      </c>
    </row>
    <row r="2139" spans="1:15" x14ac:dyDescent="0.25">
      <c r="A2139">
        <v>2138</v>
      </c>
      <c r="B2139">
        <v>87.737910000000014</v>
      </c>
      <c r="C2139">
        <v>10.112857999999999</v>
      </c>
      <c r="D2139">
        <v>81.853929000000008</v>
      </c>
      <c r="E2139">
        <v>7.7517860000000001</v>
      </c>
      <c r="N2139">
        <v>72.831174000000004</v>
      </c>
      <c r="O2139">
        <v>8.6220420000000004</v>
      </c>
    </row>
    <row r="2140" spans="1:15" x14ac:dyDescent="0.25">
      <c r="A2140">
        <v>2139</v>
      </c>
      <c r="B2140">
        <v>87.836327000000011</v>
      </c>
      <c r="C2140">
        <v>10.072398</v>
      </c>
      <c r="D2140">
        <v>81.853929000000008</v>
      </c>
      <c r="E2140">
        <v>7.7517860000000001</v>
      </c>
      <c r="N2140">
        <v>72.831174000000004</v>
      </c>
      <c r="O2140">
        <v>8.6220420000000004</v>
      </c>
    </row>
    <row r="2141" spans="1:15" x14ac:dyDescent="0.25">
      <c r="A2141">
        <v>2140</v>
      </c>
      <c r="B2141">
        <v>87.836327000000011</v>
      </c>
      <c r="C2141">
        <v>10.072398</v>
      </c>
      <c r="D2141">
        <v>81.853929000000008</v>
      </c>
      <c r="E2141">
        <v>7.7517860000000001</v>
      </c>
      <c r="N2141">
        <v>72.831174000000004</v>
      </c>
      <c r="O2141">
        <v>8.6220420000000004</v>
      </c>
    </row>
    <row r="2142" spans="1:15" x14ac:dyDescent="0.25">
      <c r="A2142">
        <v>2141</v>
      </c>
      <c r="B2142">
        <v>87.836327000000011</v>
      </c>
      <c r="C2142">
        <v>10.072398</v>
      </c>
      <c r="D2142">
        <v>81.853929000000008</v>
      </c>
      <c r="E2142">
        <v>7.7517860000000001</v>
      </c>
      <c r="N2142">
        <v>72.831174000000004</v>
      </c>
      <c r="O2142">
        <v>8.6220420000000004</v>
      </c>
    </row>
    <row r="2143" spans="1:15" x14ac:dyDescent="0.25">
      <c r="A2143">
        <v>2142</v>
      </c>
      <c r="B2143">
        <v>87.836327000000011</v>
      </c>
      <c r="C2143">
        <v>10.072398</v>
      </c>
      <c r="D2143">
        <v>81.853929000000008</v>
      </c>
      <c r="E2143">
        <v>7.7517860000000001</v>
      </c>
      <c r="N2143">
        <v>72.831174000000004</v>
      </c>
      <c r="O2143">
        <v>8.6220420000000004</v>
      </c>
    </row>
    <row r="2144" spans="1:15" x14ac:dyDescent="0.25">
      <c r="A2144">
        <v>2143</v>
      </c>
      <c r="B2144">
        <v>87.836327000000011</v>
      </c>
      <c r="C2144">
        <v>10.072398</v>
      </c>
      <c r="D2144">
        <v>81.853929000000008</v>
      </c>
      <c r="E2144">
        <v>7.7517860000000001</v>
      </c>
      <c r="N2144">
        <v>72.831174000000004</v>
      </c>
      <c r="O2144">
        <v>8.6220420000000004</v>
      </c>
    </row>
    <row r="2145" spans="1:15" x14ac:dyDescent="0.25">
      <c r="A2145">
        <v>2144</v>
      </c>
      <c r="B2145">
        <v>87.836327000000011</v>
      </c>
      <c r="C2145">
        <v>10.072398</v>
      </c>
      <c r="D2145">
        <v>81.853929000000008</v>
      </c>
      <c r="E2145">
        <v>7.7517860000000001</v>
      </c>
      <c r="N2145">
        <v>72.831174000000004</v>
      </c>
      <c r="O2145">
        <v>8.6220420000000004</v>
      </c>
    </row>
    <row r="2146" spans="1:15" x14ac:dyDescent="0.25">
      <c r="A2146">
        <v>2145</v>
      </c>
      <c r="B2146">
        <v>87.836327000000011</v>
      </c>
      <c r="C2146">
        <v>10.072398</v>
      </c>
      <c r="D2146">
        <v>81.853929000000008</v>
      </c>
      <c r="E2146">
        <v>7.7517860000000001</v>
      </c>
      <c r="L2146">
        <v>77.095051000000012</v>
      </c>
      <c r="M2146">
        <v>11.464183999999999</v>
      </c>
      <c r="N2146">
        <v>72.831174000000004</v>
      </c>
      <c r="O2146">
        <v>8.6220420000000004</v>
      </c>
    </row>
    <row r="2147" spans="1:15" x14ac:dyDescent="0.25">
      <c r="A2147">
        <v>2146</v>
      </c>
      <c r="B2147">
        <v>87.836327000000011</v>
      </c>
      <c r="C2147">
        <v>10.072398</v>
      </c>
      <c r="D2147">
        <v>81.853929000000008</v>
      </c>
      <c r="E2147">
        <v>7.7517860000000001</v>
      </c>
      <c r="L2147">
        <v>77.107601000000003</v>
      </c>
      <c r="M2147">
        <v>11.553674000000001</v>
      </c>
      <c r="N2147">
        <v>72.831174000000004</v>
      </c>
      <c r="O2147">
        <v>8.6220420000000004</v>
      </c>
    </row>
    <row r="2148" spans="1:15" x14ac:dyDescent="0.25">
      <c r="A2148">
        <v>2147</v>
      </c>
      <c r="B2148">
        <v>87.836327000000011</v>
      </c>
      <c r="C2148">
        <v>10.072398</v>
      </c>
      <c r="D2148">
        <v>81.719236000000009</v>
      </c>
      <c r="E2148">
        <v>7.7166329999999999</v>
      </c>
      <c r="L2148">
        <v>77.107601000000003</v>
      </c>
      <c r="M2148">
        <v>11.553674000000001</v>
      </c>
      <c r="N2148">
        <v>72.831174000000004</v>
      </c>
      <c r="O2148">
        <v>8.6220420000000004</v>
      </c>
    </row>
    <row r="2149" spans="1:15" x14ac:dyDescent="0.25">
      <c r="A2149">
        <v>2148</v>
      </c>
      <c r="B2149">
        <v>87.836327000000011</v>
      </c>
      <c r="C2149">
        <v>10.072398</v>
      </c>
      <c r="D2149">
        <v>81.719236000000009</v>
      </c>
      <c r="E2149">
        <v>7.7166329999999999</v>
      </c>
      <c r="L2149">
        <v>77.107601000000003</v>
      </c>
      <c r="M2149">
        <v>11.553674000000001</v>
      </c>
    </row>
    <row r="2150" spans="1:15" x14ac:dyDescent="0.25">
      <c r="A2150">
        <v>2149</v>
      </c>
      <c r="B2150">
        <v>87.836327000000011</v>
      </c>
      <c r="C2150">
        <v>10.072398</v>
      </c>
      <c r="L2150">
        <v>77.107601000000003</v>
      </c>
      <c r="M2150">
        <v>11.553674000000001</v>
      </c>
    </row>
    <row r="2151" spans="1:15" x14ac:dyDescent="0.25">
      <c r="A2151">
        <v>2150</v>
      </c>
      <c r="B2151">
        <v>87.836327000000011</v>
      </c>
      <c r="C2151">
        <v>10.072398</v>
      </c>
      <c r="L2151">
        <v>77.107601000000003</v>
      </c>
      <c r="M2151">
        <v>11.553674000000001</v>
      </c>
    </row>
    <row r="2152" spans="1:15" x14ac:dyDescent="0.25">
      <c r="A2152">
        <v>2151</v>
      </c>
      <c r="B2152">
        <v>87.836327000000011</v>
      </c>
      <c r="C2152">
        <v>10.072398</v>
      </c>
      <c r="L2152">
        <v>77.107601000000003</v>
      </c>
      <c r="M2152">
        <v>11.553674000000001</v>
      </c>
    </row>
    <row r="2153" spans="1:15" x14ac:dyDescent="0.25">
      <c r="A2153">
        <v>2152</v>
      </c>
      <c r="B2153">
        <v>87.836327000000011</v>
      </c>
      <c r="C2153">
        <v>10.072398</v>
      </c>
      <c r="L2153">
        <v>77.107601000000003</v>
      </c>
      <c r="M2153">
        <v>11.553674000000001</v>
      </c>
    </row>
    <row r="2154" spans="1:15" x14ac:dyDescent="0.25">
      <c r="A2154">
        <v>2153</v>
      </c>
      <c r="B2154">
        <v>87.836327000000011</v>
      </c>
      <c r="C2154">
        <v>10.072398</v>
      </c>
      <c r="L2154">
        <v>77.107601000000003</v>
      </c>
      <c r="M2154">
        <v>11.553674000000001</v>
      </c>
    </row>
    <row r="2155" spans="1:15" x14ac:dyDescent="0.25">
      <c r="A2155">
        <v>2154</v>
      </c>
      <c r="B2155">
        <v>87.836327000000011</v>
      </c>
      <c r="C2155">
        <v>10.072398</v>
      </c>
      <c r="L2155">
        <v>77.107601000000003</v>
      </c>
      <c r="M2155">
        <v>11.553674000000001</v>
      </c>
    </row>
    <row r="2156" spans="1:15" x14ac:dyDescent="0.25">
      <c r="A2156">
        <v>2155</v>
      </c>
      <c r="B2156">
        <v>87.836327000000011</v>
      </c>
      <c r="C2156">
        <v>10.072398</v>
      </c>
      <c r="L2156">
        <v>77.107601000000003</v>
      </c>
      <c r="M2156">
        <v>11.553674000000001</v>
      </c>
    </row>
    <row r="2157" spans="1:15" x14ac:dyDescent="0.25">
      <c r="A2157">
        <v>2156</v>
      </c>
      <c r="B2157">
        <v>87.836327000000011</v>
      </c>
      <c r="C2157">
        <v>10.072398</v>
      </c>
      <c r="L2157">
        <v>77.107601000000003</v>
      </c>
      <c r="M2157">
        <v>11.553674000000001</v>
      </c>
    </row>
    <row r="2158" spans="1:15" x14ac:dyDescent="0.25">
      <c r="A2158">
        <v>2157</v>
      </c>
      <c r="B2158">
        <v>87.836327000000011</v>
      </c>
      <c r="C2158">
        <v>10.072398</v>
      </c>
      <c r="L2158">
        <v>77.107601000000003</v>
      </c>
      <c r="M2158">
        <v>11.553674000000001</v>
      </c>
    </row>
    <row r="2159" spans="1:15" x14ac:dyDescent="0.25">
      <c r="A2159">
        <v>2158</v>
      </c>
      <c r="B2159">
        <v>87.836327000000011</v>
      </c>
      <c r="C2159">
        <v>10.072398</v>
      </c>
      <c r="L2159">
        <v>77.107601000000003</v>
      </c>
      <c r="M2159">
        <v>11.553674000000001</v>
      </c>
    </row>
    <row r="2160" spans="1:15" x14ac:dyDescent="0.25">
      <c r="A2160">
        <v>2159</v>
      </c>
      <c r="B2160">
        <v>87.836327000000011</v>
      </c>
      <c r="C2160">
        <v>10.072398</v>
      </c>
      <c r="L2160">
        <v>77.107601000000003</v>
      </c>
      <c r="M2160">
        <v>11.553674000000001</v>
      </c>
    </row>
    <row r="2161" spans="1:15" x14ac:dyDescent="0.25">
      <c r="A2161">
        <v>2160</v>
      </c>
      <c r="B2161">
        <v>87.836327000000011</v>
      </c>
      <c r="C2161">
        <v>10.072398</v>
      </c>
      <c r="D2161">
        <v>92.67632900000001</v>
      </c>
      <c r="E2161">
        <v>8.3710719999999998</v>
      </c>
      <c r="L2161">
        <v>77.107601000000003</v>
      </c>
      <c r="M2161">
        <v>11.553674000000001</v>
      </c>
    </row>
    <row r="2162" spans="1:15" x14ac:dyDescent="0.25">
      <c r="A2162">
        <v>2161</v>
      </c>
      <c r="B2162">
        <v>87.836327000000011</v>
      </c>
      <c r="C2162">
        <v>10.072398</v>
      </c>
      <c r="D2162">
        <v>92.67632900000001</v>
      </c>
      <c r="E2162">
        <v>8.3710719999999998</v>
      </c>
      <c r="L2162">
        <v>77.107601000000003</v>
      </c>
      <c r="M2162">
        <v>11.553674000000001</v>
      </c>
    </row>
    <row r="2163" spans="1:15" x14ac:dyDescent="0.25">
      <c r="A2163">
        <v>2162</v>
      </c>
      <c r="B2163">
        <v>87.836327000000011</v>
      </c>
      <c r="C2163">
        <v>10.072398</v>
      </c>
      <c r="D2163">
        <v>92.730971000000011</v>
      </c>
      <c r="E2163">
        <v>8.3442860000000003</v>
      </c>
      <c r="L2163">
        <v>77.107601000000003</v>
      </c>
      <c r="M2163">
        <v>11.553674000000001</v>
      </c>
    </row>
    <row r="2164" spans="1:15" x14ac:dyDescent="0.25">
      <c r="A2164">
        <v>2163</v>
      </c>
      <c r="B2164">
        <v>87.836327000000011</v>
      </c>
      <c r="C2164">
        <v>10.072398</v>
      </c>
      <c r="D2164">
        <v>92.730971000000011</v>
      </c>
      <c r="E2164">
        <v>8.3442860000000003</v>
      </c>
      <c r="L2164">
        <v>77.107601000000003</v>
      </c>
      <c r="M2164">
        <v>11.553674000000001</v>
      </c>
    </row>
    <row r="2165" spans="1:15" x14ac:dyDescent="0.25">
      <c r="A2165">
        <v>2164</v>
      </c>
      <c r="B2165">
        <v>87.836327000000011</v>
      </c>
      <c r="C2165">
        <v>10.072398</v>
      </c>
      <c r="D2165">
        <v>92.730971000000011</v>
      </c>
      <c r="E2165">
        <v>8.3442860000000003</v>
      </c>
      <c r="L2165">
        <v>77.107601000000003</v>
      </c>
      <c r="M2165">
        <v>11.553674000000001</v>
      </c>
    </row>
    <row r="2166" spans="1:15" x14ac:dyDescent="0.25">
      <c r="A2166">
        <v>2165</v>
      </c>
      <c r="B2166">
        <v>87.836327000000011</v>
      </c>
      <c r="C2166">
        <v>10.072398</v>
      </c>
      <c r="D2166">
        <v>92.730971000000011</v>
      </c>
      <c r="E2166">
        <v>8.3442860000000003</v>
      </c>
      <c r="L2166">
        <v>77.107601000000003</v>
      </c>
      <c r="M2166">
        <v>11.553674000000001</v>
      </c>
    </row>
    <row r="2167" spans="1:15" x14ac:dyDescent="0.25">
      <c r="A2167">
        <v>2166</v>
      </c>
      <c r="B2167">
        <v>87.836327000000011</v>
      </c>
      <c r="C2167">
        <v>10.072398</v>
      </c>
      <c r="D2167">
        <v>92.730971000000011</v>
      </c>
      <c r="E2167">
        <v>8.3442860000000003</v>
      </c>
      <c r="L2167">
        <v>77.107601000000003</v>
      </c>
      <c r="M2167">
        <v>11.553674000000001</v>
      </c>
    </row>
    <row r="2168" spans="1:15" x14ac:dyDescent="0.25">
      <c r="A2168">
        <v>2167</v>
      </c>
      <c r="B2168">
        <v>87.836327000000011</v>
      </c>
      <c r="C2168">
        <v>10.072398</v>
      </c>
      <c r="D2168">
        <v>92.730971000000011</v>
      </c>
      <c r="E2168">
        <v>8.3442860000000003</v>
      </c>
      <c r="L2168">
        <v>77.107601000000003</v>
      </c>
      <c r="M2168">
        <v>11.553674000000001</v>
      </c>
    </row>
    <row r="2169" spans="1:15" x14ac:dyDescent="0.25">
      <c r="A2169">
        <v>2168</v>
      </c>
      <c r="B2169">
        <v>87.836327000000011</v>
      </c>
      <c r="C2169">
        <v>10.072398</v>
      </c>
      <c r="D2169">
        <v>92.730971000000011</v>
      </c>
      <c r="E2169">
        <v>8.3442860000000003</v>
      </c>
      <c r="L2169">
        <v>77.132602000000006</v>
      </c>
      <c r="M2169">
        <v>11.497244999999999</v>
      </c>
      <c r="N2169">
        <v>81.433469000000002</v>
      </c>
      <c r="O2169">
        <v>9.0850519999999992</v>
      </c>
    </row>
    <row r="2170" spans="1:15" x14ac:dyDescent="0.25">
      <c r="A2170">
        <v>2169</v>
      </c>
      <c r="B2170">
        <v>87.836327000000011</v>
      </c>
      <c r="C2170">
        <v>10.072398</v>
      </c>
      <c r="D2170">
        <v>92.730971000000011</v>
      </c>
      <c r="E2170">
        <v>8.3442860000000003</v>
      </c>
      <c r="L2170">
        <v>77.132602000000006</v>
      </c>
      <c r="M2170">
        <v>11.497244999999999</v>
      </c>
      <c r="N2170">
        <v>81.433469000000002</v>
      </c>
      <c r="O2170">
        <v>9.0850519999999992</v>
      </c>
    </row>
    <row r="2171" spans="1:15" x14ac:dyDescent="0.25">
      <c r="A2171">
        <v>2170</v>
      </c>
      <c r="B2171">
        <v>87.836327000000011</v>
      </c>
      <c r="C2171">
        <v>10.072398</v>
      </c>
      <c r="D2171">
        <v>92.730971000000011</v>
      </c>
      <c r="E2171">
        <v>8.3442860000000003</v>
      </c>
      <c r="L2171">
        <v>77.095051000000012</v>
      </c>
      <c r="M2171">
        <v>11.464183999999999</v>
      </c>
      <c r="N2171">
        <v>81.433469000000002</v>
      </c>
      <c r="O2171">
        <v>9.0850519999999992</v>
      </c>
    </row>
    <row r="2172" spans="1:15" x14ac:dyDescent="0.25">
      <c r="A2172">
        <v>2171</v>
      </c>
      <c r="B2172">
        <v>87.737910000000014</v>
      </c>
      <c r="C2172">
        <v>10.112857999999999</v>
      </c>
      <c r="D2172">
        <v>92.730971000000011</v>
      </c>
      <c r="E2172">
        <v>8.3442860000000003</v>
      </c>
      <c r="N2172">
        <v>81.433469000000002</v>
      </c>
      <c r="O2172">
        <v>9.0850519999999992</v>
      </c>
    </row>
    <row r="2173" spans="1:15" x14ac:dyDescent="0.25">
      <c r="A2173">
        <v>2172</v>
      </c>
      <c r="D2173">
        <v>92.730971000000011</v>
      </c>
      <c r="E2173">
        <v>8.3442860000000003</v>
      </c>
      <c r="N2173">
        <v>81.433469000000002</v>
      </c>
      <c r="O2173">
        <v>9.0850519999999992</v>
      </c>
    </row>
    <row r="2174" spans="1:15" x14ac:dyDescent="0.25">
      <c r="A2174">
        <v>2173</v>
      </c>
      <c r="D2174">
        <v>92.730971000000011</v>
      </c>
      <c r="E2174">
        <v>8.3442860000000003</v>
      </c>
      <c r="N2174">
        <v>81.433469000000002</v>
      </c>
      <c r="O2174">
        <v>9.0850519999999992</v>
      </c>
    </row>
    <row r="2175" spans="1:15" x14ac:dyDescent="0.25">
      <c r="A2175">
        <v>2174</v>
      </c>
      <c r="D2175">
        <v>92.730971000000011</v>
      </c>
      <c r="E2175">
        <v>8.3442860000000003</v>
      </c>
      <c r="N2175">
        <v>81.433469000000002</v>
      </c>
      <c r="O2175">
        <v>9.0850519999999992</v>
      </c>
    </row>
    <row r="2176" spans="1:15" x14ac:dyDescent="0.25">
      <c r="A2176">
        <v>2175</v>
      </c>
      <c r="D2176">
        <v>92.730971000000011</v>
      </c>
      <c r="E2176">
        <v>8.3442860000000003</v>
      </c>
      <c r="N2176">
        <v>81.433469000000002</v>
      </c>
      <c r="O2176">
        <v>9.0850519999999992</v>
      </c>
    </row>
    <row r="2177" spans="1:15" x14ac:dyDescent="0.25">
      <c r="A2177">
        <v>2176</v>
      </c>
      <c r="D2177">
        <v>92.730971000000011</v>
      </c>
      <c r="E2177">
        <v>8.3442860000000003</v>
      </c>
      <c r="N2177">
        <v>81.433469000000002</v>
      </c>
      <c r="O2177">
        <v>9.0850519999999992</v>
      </c>
    </row>
    <row r="2178" spans="1:15" x14ac:dyDescent="0.25">
      <c r="A2178">
        <v>2177</v>
      </c>
      <c r="D2178">
        <v>92.730971000000011</v>
      </c>
      <c r="E2178">
        <v>8.3442860000000003</v>
      </c>
      <c r="N2178">
        <v>81.433469000000002</v>
      </c>
      <c r="O2178">
        <v>9.0850519999999992</v>
      </c>
    </row>
    <row r="2179" spans="1:15" x14ac:dyDescent="0.25">
      <c r="A2179">
        <v>2178</v>
      </c>
      <c r="D2179">
        <v>92.730971000000011</v>
      </c>
      <c r="E2179">
        <v>8.3442860000000003</v>
      </c>
      <c r="N2179">
        <v>81.433469000000002</v>
      </c>
      <c r="O2179">
        <v>9.0850519999999992</v>
      </c>
    </row>
    <row r="2180" spans="1:15" x14ac:dyDescent="0.25">
      <c r="A2180">
        <v>2179</v>
      </c>
      <c r="D2180">
        <v>92.730971000000011</v>
      </c>
      <c r="E2180">
        <v>8.3442860000000003</v>
      </c>
      <c r="N2180">
        <v>81.433469000000002</v>
      </c>
      <c r="O2180">
        <v>9.0850519999999992</v>
      </c>
    </row>
    <row r="2181" spans="1:15" x14ac:dyDescent="0.25">
      <c r="A2181">
        <v>2180</v>
      </c>
      <c r="D2181">
        <v>92.730971000000011</v>
      </c>
      <c r="E2181">
        <v>8.3442860000000003</v>
      </c>
      <c r="N2181">
        <v>81.433469000000002</v>
      </c>
      <c r="O2181">
        <v>9.0850519999999992</v>
      </c>
    </row>
    <row r="2182" spans="1:15" x14ac:dyDescent="0.25">
      <c r="A2182">
        <v>2181</v>
      </c>
      <c r="B2182">
        <v>98.397501000000005</v>
      </c>
      <c r="C2182">
        <v>11.154235</v>
      </c>
      <c r="D2182">
        <v>92.730971000000011</v>
      </c>
      <c r="E2182">
        <v>8.3442860000000003</v>
      </c>
      <c r="N2182">
        <v>81.433469000000002</v>
      </c>
      <c r="O2182">
        <v>9.0850519999999992</v>
      </c>
    </row>
    <row r="2183" spans="1:15" x14ac:dyDescent="0.25">
      <c r="A2183">
        <v>2182</v>
      </c>
      <c r="B2183">
        <v>98.466124000000008</v>
      </c>
      <c r="C2183">
        <v>11.208011000000001</v>
      </c>
      <c r="D2183">
        <v>92.730971000000011</v>
      </c>
      <c r="E2183">
        <v>8.3442860000000003</v>
      </c>
      <c r="N2183">
        <v>81.433469000000002</v>
      </c>
      <c r="O2183">
        <v>9.0850519999999992</v>
      </c>
    </row>
    <row r="2184" spans="1:15" x14ac:dyDescent="0.25">
      <c r="A2184">
        <v>2183</v>
      </c>
      <c r="B2184">
        <v>98.466124000000008</v>
      </c>
      <c r="C2184">
        <v>11.208011000000001</v>
      </c>
      <c r="D2184">
        <v>92.730971000000011</v>
      </c>
      <c r="E2184">
        <v>8.3442860000000003</v>
      </c>
      <c r="N2184">
        <v>81.433469000000002</v>
      </c>
      <c r="O2184">
        <v>9.0850519999999992</v>
      </c>
    </row>
    <row r="2185" spans="1:15" x14ac:dyDescent="0.25">
      <c r="A2185">
        <v>2184</v>
      </c>
      <c r="B2185">
        <v>98.466124000000008</v>
      </c>
      <c r="C2185">
        <v>11.208011000000001</v>
      </c>
      <c r="D2185">
        <v>92.730971000000011</v>
      </c>
      <c r="E2185">
        <v>8.3442860000000003</v>
      </c>
      <c r="F2185">
        <v>86.010357000000013</v>
      </c>
      <c r="G2185">
        <v>11.970255999999999</v>
      </c>
      <c r="N2185">
        <v>81.433469000000002</v>
      </c>
      <c r="O2185">
        <v>9.0850519999999992</v>
      </c>
    </row>
    <row r="2186" spans="1:15" x14ac:dyDescent="0.25">
      <c r="A2186">
        <v>2185</v>
      </c>
      <c r="B2186">
        <v>98.466124000000008</v>
      </c>
      <c r="C2186">
        <v>11.208011000000001</v>
      </c>
      <c r="D2186">
        <v>92.730971000000011</v>
      </c>
      <c r="E2186">
        <v>8.3442860000000003</v>
      </c>
      <c r="F2186">
        <v>86.105868000000001</v>
      </c>
      <c r="G2186">
        <v>11.948674</v>
      </c>
      <c r="N2186">
        <v>81.433469000000002</v>
      </c>
      <c r="O2186">
        <v>9.0850519999999992</v>
      </c>
    </row>
    <row r="2187" spans="1:15" x14ac:dyDescent="0.25">
      <c r="A2187">
        <v>2186</v>
      </c>
      <c r="B2187">
        <v>98.466124000000008</v>
      </c>
      <c r="C2187">
        <v>11.208011000000001</v>
      </c>
      <c r="D2187">
        <v>92.730971000000011</v>
      </c>
      <c r="E2187">
        <v>8.3442860000000003</v>
      </c>
      <c r="F2187">
        <v>86.105868000000001</v>
      </c>
      <c r="G2187">
        <v>11.948674</v>
      </c>
      <c r="N2187">
        <v>81.433469000000002</v>
      </c>
      <c r="O2187">
        <v>9.0850519999999992</v>
      </c>
    </row>
    <row r="2188" spans="1:15" x14ac:dyDescent="0.25">
      <c r="A2188">
        <v>2187</v>
      </c>
      <c r="B2188">
        <v>98.466124000000008</v>
      </c>
      <c r="C2188">
        <v>11.208011000000001</v>
      </c>
      <c r="D2188">
        <v>92.730971000000011</v>
      </c>
      <c r="E2188">
        <v>8.3442860000000003</v>
      </c>
      <c r="F2188">
        <v>86.105868000000001</v>
      </c>
      <c r="G2188">
        <v>11.948674</v>
      </c>
      <c r="N2188">
        <v>81.433469000000002</v>
      </c>
      <c r="O2188">
        <v>9.0850519999999992</v>
      </c>
    </row>
    <row r="2189" spans="1:15" x14ac:dyDescent="0.25">
      <c r="A2189">
        <v>2188</v>
      </c>
      <c r="B2189">
        <v>98.466124000000008</v>
      </c>
      <c r="C2189">
        <v>11.208011000000001</v>
      </c>
      <c r="D2189">
        <v>92.730971000000011</v>
      </c>
      <c r="E2189">
        <v>8.3442860000000003</v>
      </c>
      <c r="F2189">
        <v>86.105868000000001</v>
      </c>
      <c r="G2189">
        <v>11.948674</v>
      </c>
      <c r="N2189">
        <v>81.433469000000002</v>
      </c>
      <c r="O2189">
        <v>9.0850519999999992</v>
      </c>
    </row>
    <row r="2190" spans="1:15" x14ac:dyDescent="0.25">
      <c r="A2190">
        <v>2189</v>
      </c>
      <c r="B2190">
        <v>98.466124000000008</v>
      </c>
      <c r="C2190">
        <v>11.208011000000001</v>
      </c>
      <c r="D2190">
        <v>92.730971000000011</v>
      </c>
      <c r="E2190">
        <v>8.3442860000000003</v>
      </c>
      <c r="F2190">
        <v>86.105868000000001</v>
      </c>
      <c r="G2190">
        <v>11.948674</v>
      </c>
      <c r="N2190">
        <v>81.433469000000002</v>
      </c>
      <c r="O2190">
        <v>9.0850519999999992</v>
      </c>
    </row>
    <row r="2191" spans="1:15" x14ac:dyDescent="0.25">
      <c r="A2191">
        <v>2190</v>
      </c>
      <c r="B2191">
        <v>98.466124000000008</v>
      </c>
      <c r="C2191">
        <v>11.208011000000001</v>
      </c>
      <c r="D2191">
        <v>92.730971000000011</v>
      </c>
      <c r="E2191">
        <v>8.3442860000000003</v>
      </c>
      <c r="F2191">
        <v>86.105868000000001</v>
      </c>
      <c r="G2191">
        <v>11.948674</v>
      </c>
      <c r="N2191">
        <v>81.433469000000002</v>
      </c>
      <c r="O2191">
        <v>9.0850519999999992</v>
      </c>
    </row>
    <row r="2192" spans="1:15" x14ac:dyDescent="0.25">
      <c r="A2192">
        <v>2191</v>
      </c>
      <c r="B2192">
        <v>98.466124000000008</v>
      </c>
      <c r="C2192">
        <v>11.208011000000001</v>
      </c>
      <c r="D2192">
        <v>92.730971000000011</v>
      </c>
      <c r="E2192">
        <v>8.3442860000000003</v>
      </c>
      <c r="F2192">
        <v>86.105868000000001</v>
      </c>
      <c r="G2192">
        <v>11.948674</v>
      </c>
    </row>
    <row r="2193" spans="1:15" x14ac:dyDescent="0.25">
      <c r="A2193">
        <v>2192</v>
      </c>
      <c r="B2193">
        <v>98.466124000000008</v>
      </c>
      <c r="C2193">
        <v>11.208011000000001</v>
      </c>
      <c r="D2193">
        <v>92.67632900000001</v>
      </c>
      <c r="E2193">
        <v>8.3710719999999998</v>
      </c>
      <c r="F2193">
        <v>86.105868000000001</v>
      </c>
      <c r="G2193">
        <v>11.948674</v>
      </c>
    </row>
    <row r="2194" spans="1:15" x14ac:dyDescent="0.25">
      <c r="A2194">
        <v>2193</v>
      </c>
      <c r="B2194">
        <v>98.466124000000008</v>
      </c>
      <c r="C2194">
        <v>11.208011000000001</v>
      </c>
      <c r="F2194">
        <v>86.105868000000001</v>
      </c>
      <c r="G2194">
        <v>11.948674</v>
      </c>
    </row>
    <row r="2195" spans="1:15" x14ac:dyDescent="0.25">
      <c r="A2195">
        <v>2194</v>
      </c>
      <c r="B2195">
        <v>98.466124000000008</v>
      </c>
      <c r="C2195">
        <v>11.208011000000001</v>
      </c>
      <c r="F2195">
        <v>86.105868000000001</v>
      </c>
      <c r="G2195">
        <v>11.948674</v>
      </c>
    </row>
    <row r="2196" spans="1:15" x14ac:dyDescent="0.25">
      <c r="A2196">
        <v>2195</v>
      </c>
      <c r="B2196">
        <v>98.466124000000008</v>
      </c>
      <c r="C2196">
        <v>11.208011000000001</v>
      </c>
      <c r="F2196">
        <v>86.105868000000001</v>
      </c>
      <c r="G2196">
        <v>11.948674</v>
      </c>
    </row>
    <row r="2197" spans="1:15" x14ac:dyDescent="0.25">
      <c r="A2197">
        <v>2196</v>
      </c>
      <c r="B2197">
        <v>98.466124000000008</v>
      </c>
      <c r="C2197">
        <v>11.208011000000001</v>
      </c>
      <c r="F2197">
        <v>86.105868000000001</v>
      </c>
      <c r="G2197">
        <v>11.948674</v>
      </c>
    </row>
    <row r="2198" spans="1:15" x14ac:dyDescent="0.25">
      <c r="A2198">
        <v>2197</v>
      </c>
      <c r="B2198">
        <v>98.466124000000008</v>
      </c>
      <c r="C2198">
        <v>11.208011000000001</v>
      </c>
      <c r="F2198">
        <v>86.105868000000001</v>
      </c>
      <c r="G2198">
        <v>11.948674</v>
      </c>
    </row>
    <row r="2199" spans="1:15" x14ac:dyDescent="0.25">
      <c r="A2199">
        <v>2198</v>
      </c>
      <c r="B2199">
        <v>98.466124000000008</v>
      </c>
      <c r="C2199">
        <v>11.208011000000001</v>
      </c>
      <c r="F2199">
        <v>86.105868000000001</v>
      </c>
      <c r="G2199">
        <v>11.948674</v>
      </c>
    </row>
    <row r="2200" spans="1:15" x14ac:dyDescent="0.25">
      <c r="A2200">
        <v>2199</v>
      </c>
      <c r="B2200">
        <v>98.466124000000008</v>
      </c>
      <c r="C2200">
        <v>11.208011000000001</v>
      </c>
      <c r="F2200">
        <v>86.105868000000001</v>
      </c>
      <c r="G2200">
        <v>11.948674</v>
      </c>
    </row>
    <row r="2201" spans="1:15" x14ac:dyDescent="0.25">
      <c r="A2201">
        <v>2200</v>
      </c>
      <c r="B2201">
        <v>98.466124000000008</v>
      </c>
      <c r="C2201">
        <v>11.208011000000001</v>
      </c>
      <c r="F2201">
        <v>86.105868000000001</v>
      </c>
      <c r="G2201">
        <v>11.948674</v>
      </c>
    </row>
    <row r="2202" spans="1:15" x14ac:dyDescent="0.25">
      <c r="A2202">
        <v>2201</v>
      </c>
      <c r="B2202">
        <v>98.466124000000008</v>
      </c>
      <c r="C2202">
        <v>11.208011000000001</v>
      </c>
      <c r="F2202">
        <v>86.105868000000001</v>
      </c>
      <c r="G2202">
        <v>11.948674</v>
      </c>
    </row>
    <row r="2203" spans="1:15" x14ac:dyDescent="0.25">
      <c r="A2203">
        <v>2202</v>
      </c>
      <c r="B2203">
        <v>98.466124000000008</v>
      </c>
      <c r="C2203">
        <v>11.208011000000001</v>
      </c>
      <c r="D2203">
        <v>104.01607200000001</v>
      </c>
      <c r="E2203">
        <v>7.4066330000000002</v>
      </c>
      <c r="F2203">
        <v>86.105868000000001</v>
      </c>
      <c r="G2203">
        <v>11.948674</v>
      </c>
    </row>
    <row r="2204" spans="1:15" x14ac:dyDescent="0.25">
      <c r="A2204">
        <v>2203</v>
      </c>
      <c r="B2204">
        <v>98.466124000000008</v>
      </c>
      <c r="C2204">
        <v>11.208011000000001</v>
      </c>
      <c r="D2204">
        <v>104.151837</v>
      </c>
      <c r="E2204">
        <v>7.3074490000000001</v>
      </c>
      <c r="F2204">
        <v>86.105868000000001</v>
      </c>
      <c r="G2204">
        <v>11.948674</v>
      </c>
    </row>
    <row r="2205" spans="1:15" x14ac:dyDescent="0.25">
      <c r="A2205">
        <v>2204</v>
      </c>
      <c r="B2205">
        <v>98.466124000000008</v>
      </c>
      <c r="C2205">
        <v>11.208011000000001</v>
      </c>
      <c r="D2205">
        <v>104.151837</v>
      </c>
      <c r="E2205">
        <v>7.3074490000000001</v>
      </c>
      <c r="F2205">
        <v>86.105868000000001</v>
      </c>
      <c r="G2205">
        <v>11.948674</v>
      </c>
    </row>
    <row r="2206" spans="1:15" x14ac:dyDescent="0.25">
      <c r="A2206">
        <v>2205</v>
      </c>
      <c r="B2206">
        <v>98.466124000000008</v>
      </c>
      <c r="C2206">
        <v>11.208011000000001</v>
      </c>
      <c r="D2206">
        <v>104.151837</v>
      </c>
      <c r="E2206">
        <v>7.3074490000000001</v>
      </c>
      <c r="F2206">
        <v>86.105868000000001</v>
      </c>
      <c r="G2206">
        <v>11.948674</v>
      </c>
    </row>
    <row r="2207" spans="1:15" x14ac:dyDescent="0.25">
      <c r="A2207">
        <v>2206</v>
      </c>
      <c r="B2207">
        <v>98.466124000000008</v>
      </c>
      <c r="C2207">
        <v>11.208011000000001</v>
      </c>
      <c r="D2207">
        <v>104.151837</v>
      </c>
      <c r="E2207">
        <v>7.3074490000000001</v>
      </c>
      <c r="F2207">
        <v>86.105868000000001</v>
      </c>
      <c r="G2207">
        <v>11.948674</v>
      </c>
    </row>
    <row r="2208" spans="1:15" x14ac:dyDescent="0.25">
      <c r="A2208">
        <v>2207</v>
      </c>
      <c r="B2208">
        <v>98.466124000000008</v>
      </c>
      <c r="C2208">
        <v>11.208011000000001</v>
      </c>
      <c r="D2208">
        <v>104.151837</v>
      </c>
      <c r="E2208">
        <v>7.3074490000000001</v>
      </c>
      <c r="F2208">
        <v>86.105868000000001</v>
      </c>
      <c r="G2208">
        <v>11.948674</v>
      </c>
      <c r="N2208">
        <v>91.772705000000002</v>
      </c>
      <c r="O2208">
        <v>8.8674490000000006</v>
      </c>
    </row>
    <row r="2209" spans="1:15" x14ac:dyDescent="0.25">
      <c r="A2209">
        <v>2208</v>
      </c>
      <c r="B2209">
        <v>98.466124000000008</v>
      </c>
      <c r="C2209">
        <v>11.208011000000001</v>
      </c>
      <c r="D2209">
        <v>104.151837</v>
      </c>
      <c r="E2209">
        <v>7.3074490000000001</v>
      </c>
      <c r="F2209">
        <v>86.105868000000001</v>
      </c>
      <c r="G2209">
        <v>11.948674</v>
      </c>
      <c r="N2209">
        <v>91.772705000000002</v>
      </c>
      <c r="O2209">
        <v>8.8674490000000006</v>
      </c>
    </row>
    <row r="2210" spans="1:15" x14ac:dyDescent="0.25">
      <c r="A2210">
        <v>2209</v>
      </c>
      <c r="B2210">
        <v>98.397501000000005</v>
      </c>
      <c r="C2210">
        <v>11.154235</v>
      </c>
      <c r="D2210">
        <v>104.151837</v>
      </c>
      <c r="E2210">
        <v>7.3074490000000001</v>
      </c>
      <c r="F2210">
        <v>86.105868000000001</v>
      </c>
      <c r="G2210">
        <v>11.948674</v>
      </c>
      <c r="N2210">
        <v>91.772705000000002</v>
      </c>
      <c r="O2210">
        <v>8.8674490000000006</v>
      </c>
    </row>
    <row r="2211" spans="1:15" x14ac:dyDescent="0.25">
      <c r="A2211">
        <v>2210</v>
      </c>
      <c r="D2211">
        <v>104.151837</v>
      </c>
      <c r="E2211">
        <v>7.3074490000000001</v>
      </c>
      <c r="F2211">
        <v>86.105868000000001</v>
      </c>
      <c r="G2211">
        <v>11.948674</v>
      </c>
      <c r="N2211">
        <v>91.772705000000002</v>
      </c>
      <c r="O2211">
        <v>8.8674490000000006</v>
      </c>
    </row>
    <row r="2212" spans="1:15" x14ac:dyDescent="0.25">
      <c r="A2212">
        <v>2211</v>
      </c>
      <c r="D2212">
        <v>104.151837</v>
      </c>
      <c r="E2212">
        <v>7.3074490000000001</v>
      </c>
      <c r="F2212">
        <v>86.105868000000001</v>
      </c>
      <c r="G2212">
        <v>11.948674</v>
      </c>
      <c r="N2212">
        <v>91.772705000000002</v>
      </c>
      <c r="O2212">
        <v>8.8674490000000006</v>
      </c>
    </row>
    <row r="2213" spans="1:15" x14ac:dyDescent="0.25">
      <c r="A2213">
        <v>2212</v>
      </c>
      <c r="D2213">
        <v>104.151837</v>
      </c>
      <c r="E2213">
        <v>7.3074490000000001</v>
      </c>
      <c r="F2213">
        <v>86.105868000000001</v>
      </c>
      <c r="G2213">
        <v>11.948674</v>
      </c>
      <c r="N2213">
        <v>91.772705000000002</v>
      </c>
      <c r="O2213">
        <v>8.8674490000000006</v>
      </c>
    </row>
    <row r="2214" spans="1:15" x14ac:dyDescent="0.25">
      <c r="A2214">
        <v>2213</v>
      </c>
      <c r="D2214">
        <v>104.151837</v>
      </c>
      <c r="E2214">
        <v>7.3074490000000001</v>
      </c>
      <c r="F2214">
        <v>86.105868000000001</v>
      </c>
      <c r="G2214">
        <v>11.948674</v>
      </c>
      <c r="N2214">
        <v>91.772705000000002</v>
      </c>
      <c r="O2214">
        <v>8.8674490000000006</v>
      </c>
    </row>
    <row r="2215" spans="1:15" x14ac:dyDescent="0.25">
      <c r="A2215">
        <v>2214</v>
      </c>
      <c r="D2215">
        <v>104.151837</v>
      </c>
      <c r="E2215">
        <v>7.3074490000000001</v>
      </c>
      <c r="F2215">
        <v>86.010357000000013</v>
      </c>
      <c r="G2215">
        <v>11.970255999999999</v>
      </c>
      <c r="N2215">
        <v>91.772705000000002</v>
      </c>
      <c r="O2215">
        <v>8.8674490000000006</v>
      </c>
    </row>
    <row r="2216" spans="1:15" x14ac:dyDescent="0.25">
      <c r="A2216">
        <v>2215</v>
      </c>
      <c r="D2216">
        <v>104.151837</v>
      </c>
      <c r="E2216">
        <v>7.3074490000000001</v>
      </c>
      <c r="N2216">
        <v>91.772705000000002</v>
      </c>
      <c r="O2216">
        <v>8.8674490000000006</v>
      </c>
    </row>
    <row r="2217" spans="1:15" x14ac:dyDescent="0.25">
      <c r="A2217">
        <v>2216</v>
      </c>
      <c r="D2217">
        <v>104.151837</v>
      </c>
      <c r="E2217">
        <v>7.3074490000000001</v>
      </c>
      <c r="N2217">
        <v>91.772705000000002</v>
      </c>
      <c r="O2217">
        <v>8.8674490000000006</v>
      </c>
    </row>
    <row r="2218" spans="1:15" x14ac:dyDescent="0.25">
      <c r="A2218">
        <v>2217</v>
      </c>
      <c r="D2218">
        <v>104.151837</v>
      </c>
      <c r="E2218">
        <v>7.3074490000000001</v>
      </c>
      <c r="N2218">
        <v>91.772705000000002</v>
      </c>
      <c r="O2218">
        <v>8.8674490000000006</v>
      </c>
    </row>
    <row r="2219" spans="1:15" x14ac:dyDescent="0.25">
      <c r="A2219">
        <v>2218</v>
      </c>
      <c r="D2219">
        <v>104.151837</v>
      </c>
      <c r="E2219">
        <v>7.3074490000000001</v>
      </c>
      <c r="N2219">
        <v>91.772705000000002</v>
      </c>
      <c r="O2219">
        <v>8.8674490000000006</v>
      </c>
    </row>
    <row r="2220" spans="1:15" x14ac:dyDescent="0.25">
      <c r="A2220">
        <v>2219</v>
      </c>
      <c r="D2220">
        <v>104.151837</v>
      </c>
      <c r="E2220">
        <v>7.3074490000000001</v>
      </c>
      <c r="N2220">
        <v>91.772705000000002</v>
      </c>
      <c r="O2220">
        <v>8.8674490000000006</v>
      </c>
    </row>
    <row r="2221" spans="1:15" x14ac:dyDescent="0.25">
      <c r="A2221">
        <v>2220</v>
      </c>
      <c r="B2221">
        <v>111.85530500000002</v>
      </c>
      <c r="C2221">
        <v>9.6291840000000004</v>
      </c>
      <c r="D2221">
        <v>104.151837</v>
      </c>
      <c r="E2221">
        <v>7.3074490000000001</v>
      </c>
      <c r="N2221">
        <v>91.772705000000002</v>
      </c>
      <c r="O2221">
        <v>8.8674490000000006</v>
      </c>
    </row>
    <row r="2222" spans="1:15" x14ac:dyDescent="0.25">
      <c r="A2222">
        <v>2221</v>
      </c>
      <c r="B2222">
        <v>111.96352400000001</v>
      </c>
      <c r="C2222">
        <v>9.6773989999999994</v>
      </c>
      <c r="D2222">
        <v>104.151837</v>
      </c>
      <c r="E2222">
        <v>7.3074490000000001</v>
      </c>
      <c r="N2222">
        <v>91.772705000000002</v>
      </c>
      <c r="O2222">
        <v>8.8674490000000006</v>
      </c>
    </row>
    <row r="2223" spans="1:15" x14ac:dyDescent="0.25">
      <c r="A2223">
        <v>2222</v>
      </c>
      <c r="B2223">
        <v>111.96352400000001</v>
      </c>
      <c r="C2223">
        <v>9.6773989999999994</v>
      </c>
      <c r="D2223">
        <v>104.151837</v>
      </c>
      <c r="E2223">
        <v>7.3074490000000001</v>
      </c>
      <c r="N2223">
        <v>91.772705000000002</v>
      </c>
      <c r="O2223">
        <v>8.8674490000000006</v>
      </c>
    </row>
    <row r="2224" spans="1:15" x14ac:dyDescent="0.25">
      <c r="A2224">
        <v>2223</v>
      </c>
      <c r="B2224">
        <v>111.96352400000001</v>
      </c>
      <c r="C2224">
        <v>9.6773989999999994</v>
      </c>
      <c r="D2224">
        <v>104.151837</v>
      </c>
      <c r="E2224">
        <v>7.3074490000000001</v>
      </c>
      <c r="N2224">
        <v>91.772705000000002</v>
      </c>
      <c r="O2224">
        <v>8.8674490000000006</v>
      </c>
    </row>
    <row r="2225" spans="1:15" x14ac:dyDescent="0.25">
      <c r="A2225">
        <v>2224</v>
      </c>
      <c r="B2225">
        <v>111.96352400000001</v>
      </c>
      <c r="C2225">
        <v>9.6773989999999994</v>
      </c>
      <c r="D2225">
        <v>104.151837</v>
      </c>
      <c r="E2225">
        <v>7.3074490000000001</v>
      </c>
      <c r="N2225">
        <v>91.772705000000002</v>
      </c>
      <c r="O2225">
        <v>8.8674490000000006</v>
      </c>
    </row>
    <row r="2226" spans="1:15" x14ac:dyDescent="0.25">
      <c r="A2226">
        <v>2225</v>
      </c>
      <c r="B2226">
        <v>111.96352400000001</v>
      </c>
      <c r="C2226">
        <v>9.6773989999999994</v>
      </c>
      <c r="D2226">
        <v>104.01607200000001</v>
      </c>
      <c r="E2226">
        <v>7.4066330000000002</v>
      </c>
      <c r="N2226">
        <v>91.772705000000002</v>
      </c>
      <c r="O2226">
        <v>8.8674490000000006</v>
      </c>
    </row>
    <row r="2227" spans="1:15" x14ac:dyDescent="0.25">
      <c r="A2227">
        <v>2226</v>
      </c>
      <c r="B2227">
        <v>111.96352400000001</v>
      </c>
      <c r="C2227">
        <v>9.6773989999999994</v>
      </c>
      <c r="N2227">
        <v>91.772705000000002</v>
      </c>
      <c r="O2227">
        <v>8.8674490000000006</v>
      </c>
    </row>
    <row r="2228" spans="1:15" x14ac:dyDescent="0.25">
      <c r="A2228">
        <v>2227</v>
      </c>
      <c r="B2228">
        <v>111.96352400000001</v>
      </c>
      <c r="C2228">
        <v>9.6773989999999994</v>
      </c>
      <c r="N2228">
        <v>91.772705000000002</v>
      </c>
      <c r="O2228">
        <v>8.8674490000000006</v>
      </c>
    </row>
    <row r="2229" spans="1:15" x14ac:dyDescent="0.25">
      <c r="A2229">
        <v>2228</v>
      </c>
      <c r="B2229">
        <v>111.96352400000001</v>
      </c>
      <c r="C2229">
        <v>9.6773989999999994</v>
      </c>
      <c r="N2229">
        <v>91.772705000000002</v>
      </c>
      <c r="O2229">
        <v>8.8674490000000006</v>
      </c>
    </row>
    <row r="2230" spans="1:15" x14ac:dyDescent="0.25">
      <c r="A2230">
        <v>2229</v>
      </c>
      <c r="B2230">
        <v>111.96352400000001</v>
      </c>
      <c r="C2230">
        <v>9.6773989999999994</v>
      </c>
      <c r="F2230">
        <v>100.575157</v>
      </c>
      <c r="G2230">
        <v>12.136327</v>
      </c>
      <c r="N2230">
        <v>91.772705000000002</v>
      </c>
      <c r="O2230">
        <v>8.8674490000000006</v>
      </c>
    </row>
    <row r="2231" spans="1:15" x14ac:dyDescent="0.25">
      <c r="A2231">
        <v>2230</v>
      </c>
      <c r="B2231">
        <v>111.96352400000001</v>
      </c>
      <c r="C2231">
        <v>9.6773989999999994</v>
      </c>
      <c r="F2231">
        <v>100.690972</v>
      </c>
      <c r="G2231">
        <v>12.146172999999999</v>
      </c>
      <c r="N2231">
        <v>91.772705000000002</v>
      </c>
      <c r="O2231">
        <v>8.8674490000000006</v>
      </c>
    </row>
    <row r="2232" spans="1:15" x14ac:dyDescent="0.25">
      <c r="A2232">
        <v>2231</v>
      </c>
      <c r="B2232">
        <v>111.96352400000001</v>
      </c>
      <c r="C2232">
        <v>9.6773989999999994</v>
      </c>
      <c r="F2232">
        <v>100.690972</v>
      </c>
      <c r="G2232">
        <v>12.146172999999999</v>
      </c>
    </row>
    <row r="2233" spans="1:15" x14ac:dyDescent="0.25">
      <c r="A2233">
        <v>2232</v>
      </c>
      <c r="B2233">
        <v>111.96352400000001</v>
      </c>
      <c r="C2233">
        <v>9.6773989999999994</v>
      </c>
      <c r="F2233">
        <v>100.690972</v>
      </c>
      <c r="G2233">
        <v>12.146172999999999</v>
      </c>
    </row>
    <row r="2234" spans="1:15" x14ac:dyDescent="0.25">
      <c r="A2234">
        <v>2233</v>
      </c>
      <c r="B2234">
        <v>111.96352400000001</v>
      </c>
      <c r="C2234">
        <v>9.6773989999999994</v>
      </c>
      <c r="F2234">
        <v>100.690972</v>
      </c>
      <c r="G2234">
        <v>12.146172999999999</v>
      </c>
    </row>
    <row r="2235" spans="1:15" x14ac:dyDescent="0.25">
      <c r="A2235">
        <v>2234</v>
      </c>
      <c r="B2235">
        <v>111.96352400000001</v>
      </c>
      <c r="C2235">
        <v>9.6773989999999994</v>
      </c>
      <c r="F2235">
        <v>100.690972</v>
      </c>
      <c r="G2235">
        <v>12.146172999999999</v>
      </c>
    </row>
    <row r="2236" spans="1:15" x14ac:dyDescent="0.25">
      <c r="A2236">
        <v>2235</v>
      </c>
      <c r="B2236">
        <v>111.96352400000001</v>
      </c>
      <c r="C2236">
        <v>9.6773989999999994</v>
      </c>
      <c r="F2236">
        <v>100.690972</v>
      </c>
      <c r="G2236">
        <v>12.146172999999999</v>
      </c>
    </row>
    <row r="2237" spans="1:15" x14ac:dyDescent="0.25">
      <c r="A2237">
        <v>2236</v>
      </c>
      <c r="B2237">
        <v>111.96352400000001</v>
      </c>
      <c r="C2237">
        <v>9.6773989999999994</v>
      </c>
      <c r="F2237">
        <v>100.690972</v>
      </c>
      <c r="G2237">
        <v>12.146172999999999</v>
      </c>
    </row>
    <row r="2238" spans="1:15" x14ac:dyDescent="0.25">
      <c r="A2238">
        <v>2237</v>
      </c>
      <c r="B2238">
        <v>111.96352400000001</v>
      </c>
      <c r="C2238">
        <v>9.6773989999999994</v>
      </c>
      <c r="D2238">
        <v>118.52398300000002</v>
      </c>
      <c r="E2238">
        <v>6.8796429999999997</v>
      </c>
      <c r="F2238">
        <v>100.690972</v>
      </c>
      <c r="G2238">
        <v>12.146172999999999</v>
      </c>
    </row>
    <row r="2239" spans="1:15" x14ac:dyDescent="0.25">
      <c r="A2239">
        <v>2238</v>
      </c>
      <c r="B2239">
        <v>111.96352400000001</v>
      </c>
      <c r="C2239">
        <v>9.6773989999999994</v>
      </c>
      <c r="D2239">
        <v>118.58862300000001</v>
      </c>
      <c r="E2239">
        <v>6.8630620000000002</v>
      </c>
      <c r="F2239">
        <v>100.690972</v>
      </c>
      <c r="G2239">
        <v>12.146172999999999</v>
      </c>
    </row>
    <row r="2240" spans="1:15" x14ac:dyDescent="0.25">
      <c r="A2240">
        <v>2239</v>
      </c>
      <c r="B2240">
        <v>111.96352400000001</v>
      </c>
      <c r="C2240">
        <v>9.6773989999999994</v>
      </c>
      <c r="D2240">
        <v>118.58862300000001</v>
      </c>
      <c r="E2240">
        <v>6.8630620000000002</v>
      </c>
      <c r="F2240">
        <v>100.690972</v>
      </c>
      <c r="G2240">
        <v>12.146172999999999</v>
      </c>
    </row>
    <row r="2241" spans="1:7" x14ac:dyDescent="0.25">
      <c r="A2241">
        <v>2240</v>
      </c>
      <c r="B2241">
        <v>111.96352400000001</v>
      </c>
      <c r="C2241">
        <v>9.6773989999999994</v>
      </c>
      <c r="D2241">
        <v>118.58862300000001</v>
      </c>
      <c r="E2241">
        <v>6.8630620000000002</v>
      </c>
      <c r="F2241">
        <v>100.690972</v>
      </c>
      <c r="G2241">
        <v>12.146172999999999</v>
      </c>
    </row>
    <row r="2242" spans="1:7" x14ac:dyDescent="0.25">
      <c r="A2242">
        <v>2241</v>
      </c>
      <c r="B2242">
        <v>111.96352400000001</v>
      </c>
      <c r="C2242">
        <v>9.6773989999999994</v>
      </c>
      <c r="D2242">
        <v>118.58862300000001</v>
      </c>
      <c r="E2242">
        <v>6.8630620000000002</v>
      </c>
      <c r="F2242">
        <v>100.690972</v>
      </c>
      <c r="G2242">
        <v>12.146172999999999</v>
      </c>
    </row>
    <row r="2243" spans="1:7" x14ac:dyDescent="0.25">
      <c r="A2243">
        <v>2242</v>
      </c>
      <c r="B2243">
        <v>111.96352400000001</v>
      </c>
      <c r="C2243">
        <v>9.6773989999999994</v>
      </c>
      <c r="D2243">
        <v>118.58862300000001</v>
      </c>
      <c r="E2243">
        <v>6.8630620000000002</v>
      </c>
      <c r="F2243">
        <v>100.690972</v>
      </c>
      <c r="G2243">
        <v>12.146172999999999</v>
      </c>
    </row>
    <row r="2244" spans="1:7" x14ac:dyDescent="0.25">
      <c r="A2244">
        <v>2243</v>
      </c>
      <c r="B2244">
        <v>111.85530500000002</v>
      </c>
      <c r="C2244">
        <v>9.6291840000000004</v>
      </c>
      <c r="D2244">
        <v>118.58862300000001</v>
      </c>
      <c r="E2244">
        <v>6.8630620000000002</v>
      </c>
      <c r="F2244">
        <v>100.690972</v>
      </c>
      <c r="G2244">
        <v>12.146172999999999</v>
      </c>
    </row>
    <row r="2245" spans="1:7" x14ac:dyDescent="0.25">
      <c r="A2245">
        <v>2244</v>
      </c>
      <c r="D2245">
        <v>118.58862300000001</v>
      </c>
      <c r="E2245">
        <v>6.8630620000000002</v>
      </c>
      <c r="F2245">
        <v>100.690972</v>
      </c>
      <c r="G2245">
        <v>12.146172999999999</v>
      </c>
    </row>
    <row r="2246" spans="1:7" x14ac:dyDescent="0.25">
      <c r="A2246">
        <v>2245</v>
      </c>
      <c r="D2246">
        <v>118.58862300000001</v>
      </c>
      <c r="E2246">
        <v>6.8630620000000002</v>
      </c>
      <c r="F2246">
        <v>100.690972</v>
      </c>
      <c r="G2246">
        <v>12.146172999999999</v>
      </c>
    </row>
    <row r="2247" spans="1:7" x14ac:dyDescent="0.25">
      <c r="A2247">
        <v>2246</v>
      </c>
      <c r="D2247">
        <v>118.58862300000001</v>
      </c>
      <c r="E2247">
        <v>6.8630620000000002</v>
      </c>
      <c r="F2247">
        <v>100.690972</v>
      </c>
      <c r="G2247">
        <v>12.146172999999999</v>
      </c>
    </row>
    <row r="2248" spans="1:7" x14ac:dyDescent="0.25">
      <c r="A2248">
        <v>2247</v>
      </c>
      <c r="D2248">
        <v>118.58862300000001</v>
      </c>
      <c r="E2248">
        <v>6.8630620000000002</v>
      </c>
      <c r="F2248">
        <v>100.690972</v>
      </c>
      <c r="G2248">
        <v>12.146172999999999</v>
      </c>
    </row>
    <row r="2249" spans="1:7" x14ac:dyDescent="0.25">
      <c r="A2249">
        <v>2248</v>
      </c>
      <c r="D2249">
        <v>118.58862300000001</v>
      </c>
      <c r="E2249">
        <v>6.8630620000000002</v>
      </c>
      <c r="F2249">
        <v>100.690972</v>
      </c>
      <c r="G2249">
        <v>12.146172999999999</v>
      </c>
    </row>
    <row r="2250" spans="1:7" x14ac:dyDescent="0.25">
      <c r="A2250">
        <v>2249</v>
      </c>
      <c r="D2250">
        <v>118.58862300000001</v>
      </c>
      <c r="E2250">
        <v>6.8630620000000002</v>
      </c>
      <c r="F2250">
        <v>100.690972</v>
      </c>
      <c r="G2250">
        <v>12.146172999999999</v>
      </c>
    </row>
    <row r="2251" spans="1:7" x14ac:dyDescent="0.25">
      <c r="A2251">
        <v>2250</v>
      </c>
      <c r="D2251">
        <v>118.58862300000001</v>
      </c>
      <c r="E2251">
        <v>6.8630620000000002</v>
      </c>
      <c r="F2251">
        <v>100.690972</v>
      </c>
      <c r="G2251">
        <v>12.146172999999999</v>
      </c>
    </row>
    <row r="2252" spans="1:7" x14ac:dyDescent="0.25">
      <c r="A2252">
        <v>2251</v>
      </c>
      <c r="D2252">
        <v>118.58862300000001</v>
      </c>
      <c r="E2252">
        <v>6.8630620000000002</v>
      </c>
      <c r="F2252">
        <v>100.690972</v>
      </c>
      <c r="G2252">
        <v>12.146172999999999</v>
      </c>
    </row>
    <row r="2253" spans="1:7" x14ac:dyDescent="0.25">
      <c r="A2253">
        <v>2252</v>
      </c>
      <c r="D2253">
        <v>118.58862300000001</v>
      </c>
      <c r="E2253">
        <v>6.8630620000000002</v>
      </c>
      <c r="F2253">
        <v>100.690972</v>
      </c>
      <c r="G2253">
        <v>12.146172999999999</v>
      </c>
    </row>
    <row r="2254" spans="1:7" x14ac:dyDescent="0.25">
      <c r="A2254">
        <v>2253</v>
      </c>
      <c r="D2254">
        <v>118.58862300000001</v>
      </c>
      <c r="E2254">
        <v>6.8630620000000002</v>
      </c>
      <c r="F2254">
        <v>100.690972</v>
      </c>
      <c r="G2254">
        <v>12.146172999999999</v>
      </c>
    </row>
    <row r="2255" spans="1:7" x14ac:dyDescent="0.25">
      <c r="A2255">
        <v>2254</v>
      </c>
      <c r="D2255">
        <v>118.58862300000001</v>
      </c>
      <c r="E2255">
        <v>6.8630620000000002</v>
      </c>
      <c r="F2255">
        <v>100.690972</v>
      </c>
      <c r="G2255">
        <v>12.146172999999999</v>
      </c>
    </row>
    <row r="2256" spans="1:7" x14ac:dyDescent="0.25">
      <c r="A2256">
        <v>2255</v>
      </c>
      <c r="D2256">
        <v>118.58862300000001</v>
      </c>
      <c r="E2256">
        <v>6.8630620000000002</v>
      </c>
      <c r="F2256">
        <v>100.690972</v>
      </c>
      <c r="G2256">
        <v>12.146172999999999</v>
      </c>
    </row>
    <row r="2257" spans="1:15" x14ac:dyDescent="0.25">
      <c r="A2257">
        <v>2256</v>
      </c>
      <c r="D2257">
        <v>118.58862300000001</v>
      </c>
      <c r="E2257">
        <v>6.8630620000000002</v>
      </c>
      <c r="F2257">
        <v>100.575157</v>
      </c>
      <c r="G2257">
        <v>12.136327</v>
      </c>
    </row>
    <row r="2258" spans="1:15" x14ac:dyDescent="0.25">
      <c r="A2258">
        <v>2257</v>
      </c>
      <c r="B2258">
        <v>125.177708</v>
      </c>
      <c r="C2258">
        <v>9.4885210000000004</v>
      </c>
      <c r="D2258">
        <v>118.58862300000001</v>
      </c>
      <c r="E2258">
        <v>6.8630620000000002</v>
      </c>
    </row>
    <row r="2259" spans="1:15" x14ac:dyDescent="0.25">
      <c r="A2259">
        <v>2258</v>
      </c>
      <c r="B2259">
        <v>125.26316500000001</v>
      </c>
      <c r="C2259">
        <v>9.4305620000000001</v>
      </c>
      <c r="D2259">
        <v>118.58862300000001</v>
      </c>
      <c r="E2259">
        <v>6.8630620000000002</v>
      </c>
    </row>
    <row r="2260" spans="1:15" x14ac:dyDescent="0.25">
      <c r="A2260">
        <v>2259</v>
      </c>
      <c r="B2260">
        <v>125.26316500000001</v>
      </c>
      <c r="C2260">
        <v>9.4305620000000001</v>
      </c>
      <c r="D2260">
        <v>118.58862300000001</v>
      </c>
      <c r="E2260">
        <v>6.8630620000000002</v>
      </c>
    </row>
    <row r="2261" spans="1:15" x14ac:dyDescent="0.25">
      <c r="A2261">
        <v>2260</v>
      </c>
      <c r="B2261">
        <v>125.26316500000001</v>
      </c>
      <c r="C2261">
        <v>9.4305620000000001</v>
      </c>
      <c r="D2261">
        <v>118.58862300000001</v>
      </c>
      <c r="E2261">
        <v>6.8630620000000002</v>
      </c>
    </row>
    <row r="2262" spans="1:15" x14ac:dyDescent="0.25">
      <c r="A2262">
        <v>2261</v>
      </c>
      <c r="B2262">
        <v>125.26316500000001</v>
      </c>
      <c r="C2262">
        <v>9.4305620000000001</v>
      </c>
      <c r="D2262">
        <v>118.58862300000001</v>
      </c>
      <c r="E2262">
        <v>6.8630620000000002</v>
      </c>
    </row>
    <row r="2263" spans="1:15" x14ac:dyDescent="0.25">
      <c r="A2263">
        <v>2262</v>
      </c>
      <c r="B2263">
        <v>125.26316500000001</v>
      </c>
      <c r="C2263">
        <v>9.4305620000000001</v>
      </c>
      <c r="D2263">
        <v>118.58862300000001</v>
      </c>
      <c r="E2263">
        <v>6.8630620000000002</v>
      </c>
    </row>
    <row r="2264" spans="1:15" x14ac:dyDescent="0.25">
      <c r="A2264">
        <v>2263</v>
      </c>
      <c r="B2264">
        <v>125.26316500000001</v>
      </c>
      <c r="C2264">
        <v>9.4305620000000001</v>
      </c>
      <c r="D2264">
        <v>118.58862300000001</v>
      </c>
      <c r="E2264">
        <v>6.8630620000000002</v>
      </c>
    </row>
    <row r="2265" spans="1:15" x14ac:dyDescent="0.25">
      <c r="A2265">
        <v>2264</v>
      </c>
      <c r="B2265">
        <v>125.26316500000001</v>
      </c>
      <c r="C2265">
        <v>9.4305620000000001</v>
      </c>
      <c r="D2265">
        <v>118.58862300000001</v>
      </c>
      <c r="E2265">
        <v>6.8630620000000002</v>
      </c>
      <c r="N2265">
        <v>111.833214</v>
      </c>
      <c r="O2265">
        <v>8.1884700000000006</v>
      </c>
    </row>
    <row r="2266" spans="1:15" x14ac:dyDescent="0.25">
      <c r="A2266">
        <v>2265</v>
      </c>
      <c r="B2266">
        <v>125.26316500000001</v>
      </c>
      <c r="C2266">
        <v>9.4305620000000001</v>
      </c>
      <c r="D2266">
        <v>118.58862300000001</v>
      </c>
      <c r="E2266">
        <v>6.8630620000000002</v>
      </c>
      <c r="N2266">
        <v>111.81520900000001</v>
      </c>
      <c r="O2266">
        <v>8.1467860000000005</v>
      </c>
    </row>
    <row r="2267" spans="1:15" x14ac:dyDescent="0.25">
      <c r="A2267">
        <v>2266</v>
      </c>
      <c r="B2267">
        <v>125.26316500000001</v>
      </c>
      <c r="C2267">
        <v>9.4305620000000001</v>
      </c>
      <c r="D2267">
        <v>118.48133100000001</v>
      </c>
      <c r="E2267">
        <v>6.8796429999999997</v>
      </c>
      <c r="N2267">
        <v>111.81520900000001</v>
      </c>
      <c r="O2267">
        <v>8.1467860000000005</v>
      </c>
    </row>
    <row r="2268" spans="1:15" x14ac:dyDescent="0.25">
      <c r="A2268">
        <v>2267</v>
      </c>
      <c r="B2268">
        <v>125.26316500000001</v>
      </c>
      <c r="C2268">
        <v>9.4305620000000001</v>
      </c>
      <c r="N2268">
        <v>111.81520900000001</v>
      </c>
      <c r="O2268">
        <v>8.1467860000000005</v>
      </c>
    </row>
    <row r="2269" spans="1:15" x14ac:dyDescent="0.25">
      <c r="A2269">
        <v>2268</v>
      </c>
      <c r="B2269">
        <v>125.26316500000001</v>
      </c>
      <c r="C2269">
        <v>9.4305620000000001</v>
      </c>
      <c r="N2269">
        <v>111.81520900000001</v>
      </c>
      <c r="O2269">
        <v>8.1467860000000005</v>
      </c>
    </row>
    <row r="2270" spans="1:15" x14ac:dyDescent="0.25">
      <c r="A2270">
        <v>2269</v>
      </c>
      <c r="B2270">
        <v>125.26316500000001</v>
      </c>
      <c r="C2270">
        <v>9.4305620000000001</v>
      </c>
      <c r="N2270">
        <v>111.81520900000001</v>
      </c>
      <c r="O2270">
        <v>8.1467860000000005</v>
      </c>
    </row>
    <row r="2271" spans="1:15" x14ac:dyDescent="0.25">
      <c r="A2271">
        <v>2270</v>
      </c>
      <c r="B2271">
        <v>125.26316500000001</v>
      </c>
      <c r="C2271">
        <v>9.4305620000000001</v>
      </c>
      <c r="N2271">
        <v>111.81520900000001</v>
      </c>
      <c r="O2271">
        <v>8.1467860000000005</v>
      </c>
    </row>
    <row r="2272" spans="1:15" x14ac:dyDescent="0.25">
      <c r="A2272">
        <v>2271</v>
      </c>
      <c r="B2272">
        <v>125.26316500000001</v>
      </c>
      <c r="C2272">
        <v>9.4305620000000001</v>
      </c>
      <c r="N2272">
        <v>111.81520900000001</v>
      </c>
      <c r="O2272">
        <v>8.1467860000000005</v>
      </c>
    </row>
    <row r="2273" spans="1:15" x14ac:dyDescent="0.25">
      <c r="A2273">
        <v>2272</v>
      </c>
      <c r="B2273">
        <v>125.26316500000001</v>
      </c>
      <c r="C2273">
        <v>9.4305620000000001</v>
      </c>
      <c r="N2273">
        <v>111.81520900000001</v>
      </c>
      <c r="O2273">
        <v>8.1467860000000005</v>
      </c>
    </row>
    <row r="2274" spans="1:15" x14ac:dyDescent="0.25">
      <c r="A2274">
        <v>2273</v>
      </c>
      <c r="B2274">
        <v>125.26316500000001</v>
      </c>
      <c r="C2274">
        <v>9.4305620000000001</v>
      </c>
      <c r="N2274">
        <v>111.81520900000001</v>
      </c>
      <c r="O2274">
        <v>8.1467860000000005</v>
      </c>
    </row>
    <row r="2275" spans="1:15" x14ac:dyDescent="0.25">
      <c r="A2275">
        <v>2274</v>
      </c>
      <c r="B2275">
        <v>125.26316500000001</v>
      </c>
      <c r="C2275">
        <v>9.4305620000000001</v>
      </c>
      <c r="N2275">
        <v>111.81520900000001</v>
      </c>
      <c r="O2275">
        <v>8.1467860000000005</v>
      </c>
    </row>
    <row r="2276" spans="1:15" x14ac:dyDescent="0.25">
      <c r="A2276">
        <v>2275</v>
      </c>
      <c r="B2276">
        <v>125.26316500000001</v>
      </c>
      <c r="C2276">
        <v>9.4305620000000001</v>
      </c>
      <c r="N2276">
        <v>111.81520900000001</v>
      </c>
      <c r="O2276">
        <v>8.1467860000000005</v>
      </c>
    </row>
    <row r="2277" spans="1:15" x14ac:dyDescent="0.25">
      <c r="A2277">
        <v>2276</v>
      </c>
      <c r="B2277">
        <v>125.26316500000001</v>
      </c>
      <c r="C2277">
        <v>9.4305620000000001</v>
      </c>
      <c r="N2277">
        <v>111.81520900000001</v>
      </c>
      <c r="O2277">
        <v>8.1467860000000005</v>
      </c>
    </row>
    <row r="2278" spans="1:15" x14ac:dyDescent="0.25">
      <c r="A2278">
        <v>2277</v>
      </c>
      <c r="B2278">
        <v>125.26316500000001</v>
      </c>
      <c r="C2278">
        <v>9.4305620000000001</v>
      </c>
      <c r="D2278">
        <v>129.12342100000001</v>
      </c>
      <c r="E2278">
        <v>5.762194</v>
      </c>
      <c r="N2278">
        <v>111.81520900000001</v>
      </c>
      <c r="O2278">
        <v>8.1467860000000005</v>
      </c>
    </row>
    <row r="2279" spans="1:15" x14ac:dyDescent="0.25">
      <c r="A2279">
        <v>2278</v>
      </c>
      <c r="B2279">
        <v>125.26316500000001</v>
      </c>
      <c r="C2279">
        <v>9.4305620000000001</v>
      </c>
      <c r="D2279">
        <v>129.21847200000002</v>
      </c>
      <c r="E2279">
        <v>5.7768370000000004</v>
      </c>
      <c r="N2279">
        <v>111.81520900000001</v>
      </c>
      <c r="O2279">
        <v>8.1467860000000005</v>
      </c>
    </row>
    <row r="2280" spans="1:15" x14ac:dyDescent="0.25">
      <c r="A2280">
        <v>2279</v>
      </c>
      <c r="B2280">
        <v>125.26316500000001</v>
      </c>
      <c r="C2280">
        <v>9.4305620000000001</v>
      </c>
      <c r="D2280">
        <v>129.21847200000002</v>
      </c>
      <c r="E2280">
        <v>5.7768370000000004</v>
      </c>
      <c r="N2280">
        <v>111.81520900000001</v>
      </c>
      <c r="O2280">
        <v>8.1467860000000005</v>
      </c>
    </row>
    <row r="2281" spans="1:15" x14ac:dyDescent="0.25">
      <c r="A2281">
        <v>2280</v>
      </c>
      <c r="B2281">
        <v>125.26316500000001</v>
      </c>
      <c r="C2281">
        <v>9.4305620000000001</v>
      </c>
      <c r="D2281">
        <v>129.21847200000002</v>
      </c>
      <c r="E2281">
        <v>5.7768370000000004</v>
      </c>
      <c r="N2281">
        <v>111.81520900000001</v>
      </c>
      <c r="O2281">
        <v>8.1467860000000005</v>
      </c>
    </row>
    <row r="2282" spans="1:15" x14ac:dyDescent="0.25">
      <c r="A2282">
        <v>2281</v>
      </c>
      <c r="B2282">
        <v>125.26316500000001</v>
      </c>
      <c r="C2282">
        <v>9.4305620000000001</v>
      </c>
      <c r="D2282">
        <v>129.21847200000002</v>
      </c>
      <c r="E2282">
        <v>5.7768370000000004</v>
      </c>
      <c r="N2282">
        <v>111.81520900000001</v>
      </c>
      <c r="O2282">
        <v>8.1467860000000005</v>
      </c>
    </row>
    <row r="2283" spans="1:15" x14ac:dyDescent="0.25">
      <c r="A2283">
        <v>2282</v>
      </c>
      <c r="B2283">
        <v>125.26316500000001</v>
      </c>
      <c r="C2283">
        <v>9.4305620000000001</v>
      </c>
      <c r="D2283">
        <v>129.21847200000002</v>
      </c>
      <c r="E2283">
        <v>5.7768370000000004</v>
      </c>
      <c r="N2283">
        <v>111.81520900000001</v>
      </c>
      <c r="O2283">
        <v>8.1467860000000005</v>
      </c>
    </row>
    <row r="2284" spans="1:15" x14ac:dyDescent="0.25">
      <c r="A2284">
        <v>2283</v>
      </c>
      <c r="B2284">
        <v>125.26316500000001</v>
      </c>
      <c r="C2284">
        <v>9.4305620000000001</v>
      </c>
      <c r="D2284">
        <v>129.21847200000002</v>
      </c>
      <c r="E2284">
        <v>5.7768370000000004</v>
      </c>
      <c r="N2284">
        <v>111.81520900000001</v>
      </c>
      <c r="O2284">
        <v>8.1467860000000005</v>
      </c>
    </row>
    <row r="2285" spans="1:15" x14ac:dyDescent="0.25">
      <c r="A2285">
        <v>2284</v>
      </c>
      <c r="B2285">
        <v>125.26316500000001</v>
      </c>
      <c r="C2285">
        <v>9.4305620000000001</v>
      </c>
      <c r="D2285">
        <v>129.21847200000002</v>
      </c>
      <c r="E2285">
        <v>5.7768370000000004</v>
      </c>
      <c r="N2285">
        <v>111.81520900000001</v>
      </c>
      <c r="O2285">
        <v>8.1467860000000005</v>
      </c>
    </row>
    <row r="2286" spans="1:15" x14ac:dyDescent="0.25">
      <c r="A2286">
        <v>2285</v>
      </c>
      <c r="B2286">
        <v>125.26316500000001</v>
      </c>
      <c r="C2286">
        <v>9.4305620000000001</v>
      </c>
      <c r="D2286">
        <v>129.21847200000002</v>
      </c>
      <c r="E2286">
        <v>5.7768370000000004</v>
      </c>
      <c r="N2286">
        <v>111.81520900000001</v>
      </c>
      <c r="O2286">
        <v>8.1467860000000005</v>
      </c>
    </row>
    <row r="2287" spans="1:15" x14ac:dyDescent="0.25">
      <c r="A2287">
        <v>2286</v>
      </c>
      <c r="B2287">
        <v>125.26316500000001</v>
      </c>
      <c r="C2287">
        <v>9.4305620000000001</v>
      </c>
      <c r="D2287">
        <v>129.21847200000002</v>
      </c>
      <c r="E2287">
        <v>5.7768370000000004</v>
      </c>
      <c r="N2287">
        <v>111.81520900000001</v>
      </c>
      <c r="O2287">
        <v>8.1467860000000005</v>
      </c>
    </row>
    <row r="2288" spans="1:15" x14ac:dyDescent="0.25">
      <c r="A2288">
        <v>2287</v>
      </c>
      <c r="B2288">
        <v>125.26316500000001</v>
      </c>
      <c r="C2288">
        <v>9.4305620000000001</v>
      </c>
      <c r="D2288">
        <v>129.21847200000002</v>
      </c>
      <c r="E2288">
        <v>5.7768370000000004</v>
      </c>
      <c r="N2288">
        <v>111.81520900000001</v>
      </c>
      <c r="O2288">
        <v>8.1467860000000005</v>
      </c>
    </row>
    <row r="2289" spans="1:15" x14ac:dyDescent="0.25">
      <c r="A2289">
        <v>2288</v>
      </c>
      <c r="B2289">
        <v>125.26316500000001</v>
      </c>
      <c r="C2289">
        <v>9.4305620000000001</v>
      </c>
      <c r="D2289">
        <v>129.21847200000002</v>
      </c>
      <c r="E2289">
        <v>5.7768370000000004</v>
      </c>
      <c r="N2289">
        <v>111.81520900000001</v>
      </c>
      <c r="O2289">
        <v>8.1467860000000005</v>
      </c>
    </row>
    <row r="2290" spans="1:15" x14ac:dyDescent="0.25">
      <c r="A2290">
        <v>2289</v>
      </c>
      <c r="B2290">
        <v>125.26316500000001</v>
      </c>
      <c r="C2290">
        <v>9.4305620000000001</v>
      </c>
      <c r="D2290">
        <v>129.21847200000002</v>
      </c>
      <c r="E2290">
        <v>5.7768370000000004</v>
      </c>
      <c r="N2290">
        <v>111.81520900000001</v>
      </c>
      <c r="O2290">
        <v>8.1467860000000005</v>
      </c>
    </row>
    <row r="2291" spans="1:15" x14ac:dyDescent="0.25">
      <c r="A2291">
        <v>2290</v>
      </c>
      <c r="B2291">
        <v>125.26316500000001</v>
      </c>
      <c r="C2291">
        <v>9.4305620000000001</v>
      </c>
      <c r="D2291">
        <v>129.21847200000002</v>
      </c>
      <c r="E2291">
        <v>5.7768370000000004</v>
      </c>
      <c r="N2291">
        <v>111.81520900000001</v>
      </c>
      <c r="O2291">
        <v>8.1467860000000005</v>
      </c>
    </row>
    <row r="2292" spans="1:15" x14ac:dyDescent="0.25">
      <c r="A2292">
        <v>2291</v>
      </c>
      <c r="B2292">
        <v>125.26316500000001</v>
      </c>
      <c r="C2292">
        <v>9.4305620000000001</v>
      </c>
      <c r="D2292">
        <v>129.21847200000002</v>
      </c>
      <c r="E2292">
        <v>5.7768370000000004</v>
      </c>
      <c r="L2292">
        <v>118.68734800000001</v>
      </c>
      <c r="M2292">
        <v>10.700051</v>
      </c>
      <c r="N2292">
        <v>111.81520900000001</v>
      </c>
      <c r="O2292">
        <v>8.1467860000000005</v>
      </c>
    </row>
    <row r="2293" spans="1:15" x14ac:dyDescent="0.25">
      <c r="A2293">
        <v>2292</v>
      </c>
      <c r="B2293">
        <v>125.26316500000001</v>
      </c>
      <c r="C2293">
        <v>9.4305620000000001</v>
      </c>
      <c r="D2293">
        <v>129.21847200000002</v>
      </c>
      <c r="E2293">
        <v>5.7768370000000004</v>
      </c>
      <c r="L2293">
        <v>118.63806200000001</v>
      </c>
      <c r="M2293">
        <v>10.81301</v>
      </c>
      <c r="N2293">
        <v>111.81520900000001</v>
      </c>
      <c r="O2293">
        <v>8.1467860000000005</v>
      </c>
    </row>
    <row r="2294" spans="1:15" x14ac:dyDescent="0.25">
      <c r="A2294">
        <v>2293</v>
      </c>
      <c r="B2294">
        <v>125.26316500000001</v>
      </c>
      <c r="C2294">
        <v>9.4305620000000001</v>
      </c>
      <c r="D2294">
        <v>129.21847200000002</v>
      </c>
      <c r="E2294">
        <v>5.7768370000000004</v>
      </c>
      <c r="L2294">
        <v>118.63806200000001</v>
      </c>
      <c r="M2294">
        <v>10.81301</v>
      </c>
      <c r="N2294">
        <v>111.81520900000001</v>
      </c>
      <c r="O2294">
        <v>8.1467860000000005</v>
      </c>
    </row>
    <row r="2295" spans="1:15" x14ac:dyDescent="0.25">
      <c r="A2295">
        <v>2294</v>
      </c>
      <c r="B2295">
        <v>125.26316500000001</v>
      </c>
      <c r="C2295">
        <v>9.4305620000000001</v>
      </c>
      <c r="D2295">
        <v>129.21847200000002</v>
      </c>
      <c r="E2295">
        <v>5.7768370000000004</v>
      </c>
      <c r="L2295">
        <v>118.63806200000001</v>
      </c>
      <c r="M2295">
        <v>10.81301</v>
      </c>
      <c r="N2295">
        <v>111.833214</v>
      </c>
      <c r="O2295">
        <v>8.1884700000000006</v>
      </c>
    </row>
    <row r="2296" spans="1:15" x14ac:dyDescent="0.25">
      <c r="A2296">
        <v>2295</v>
      </c>
      <c r="B2296">
        <v>125.26112800000001</v>
      </c>
      <c r="C2296">
        <v>9.4375009999999993</v>
      </c>
      <c r="D2296">
        <v>129.21847200000002</v>
      </c>
      <c r="E2296">
        <v>5.7768370000000004</v>
      </c>
      <c r="L2296">
        <v>118.63806200000001</v>
      </c>
      <c r="M2296">
        <v>10.81301</v>
      </c>
    </row>
    <row r="2297" spans="1:15" x14ac:dyDescent="0.25">
      <c r="A2297">
        <v>2296</v>
      </c>
      <c r="B2297">
        <v>125.177708</v>
      </c>
      <c r="C2297">
        <v>9.4885210000000004</v>
      </c>
      <c r="D2297">
        <v>129.21847200000002</v>
      </c>
      <c r="E2297">
        <v>5.7768370000000004</v>
      </c>
      <c r="L2297">
        <v>118.63806200000001</v>
      </c>
      <c r="M2297">
        <v>10.81301</v>
      </c>
    </row>
    <row r="2298" spans="1:15" x14ac:dyDescent="0.25">
      <c r="A2298">
        <v>2297</v>
      </c>
      <c r="D2298">
        <v>129.21847200000002</v>
      </c>
      <c r="E2298">
        <v>5.7768370000000004</v>
      </c>
      <c r="L2298">
        <v>118.63806200000001</v>
      </c>
      <c r="M2298">
        <v>10.81301</v>
      </c>
    </row>
    <row r="2299" spans="1:15" x14ac:dyDescent="0.25">
      <c r="A2299">
        <v>2298</v>
      </c>
      <c r="D2299">
        <v>129.21847200000002</v>
      </c>
      <c r="E2299">
        <v>5.7768370000000004</v>
      </c>
      <c r="L2299">
        <v>118.63806200000001</v>
      </c>
      <c r="M2299">
        <v>10.81301</v>
      </c>
    </row>
    <row r="2300" spans="1:15" x14ac:dyDescent="0.25">
      <c r="A2300">
        <v>2299</v>
      </c>
      <c r="D2300">
        <v>129.21847200000002</v>
      </c>
      <c r="E2300">
        <v>5.7768370000000004</v>
      </c>
      <c r="L2300">
        <v>118.63806200000001</v>
      </c>
      <c r="M2300">
        <v>10.81301</v>
      </c>
    </row>
    <row r="2301" spans="1:15" x14ac:dyDescent="0.25">
      <c r="A2301">
        <v>2300</v>
      </c>
      <c r="D2301">
        <v>129.21847200000002</v>
      </c>
      <c r="E2301">
        <v>5.7768370000000004</v>
      </c>
      <c r="L2301">
        <v>118.63806200000001</v>
      </c>
      <c r="M2301">
        <v>10.81301</v>
      </c>
    </row>
    <row r="2302" spans="1:15" x14ac:dyDescent="0.25">
      <c r="A2302">
        <v>2301</v>
      </c>
      <c r="D2302">
        <v>129.21847200000002</v>
      </c>
      <c r="E2302">
        <v>5.7768370000000004</v>
      </c>
      <c r="L2302">
        <v>118.63806200000001</v>
      </c>
      <c r="M2302">
        <v>10.81301</v>
      </c>
    </row>
    <row r="2303" spans="1:15" x14ac:dyDescent="0.25">
      <c r="A2303">
        <v>2302</v>
      </c>
      <c r="D2303">
        <v>129.21847200000002</v>
      </c>
      <c r="E2303">
        <v>5.7768370000000004</v>
      </c>
      <c r="L2303">
        <v>118.63806200000001</v>
      </c>
      <c r="M2303">
        <v>10.81301</v>
      </c>
    </row>
    <row r="2304" spans="1:15" x14ac:dyDescent="0.25">
      <c r="A2304">
        <v>2303</v>
      </c>
      <c r="D2304">
        <v>129.21847200000002</v>
      </c>
      <c r="E2304">
        <v>5.7768370000000004</v>
      </c>
      <c r="L2304">
        <v>118.63806200000001</v>
      </c>
      <c r="M2304">
        <v>10.81301</v>
      </c>
    </row>
    <row r="2305" spans="1:13" x14ac:dyDescent="0.25">
      <c r="A2305">
        <v>2304</v>
      </c>
      <c r="B2305">
        <v>133.82882700000002</v>
      </c>
      <c r="C2305">
        <v>8.7494390000000006</v>
      </c>
      <c r="D2305">
        <v>129.21847200000002</v>
      </c>
      <c r="E2305">
        <v>5.7768370000000004</v>
      </c>
      <c r="L2305">
        <v>118.63806200000001</v>
      </c>
      <c r="M2305">
        <v>10.81301</v>
      </c>
    </row>
    <row r="2306" spans="1:13" x14ac:dyDescent="0.25">
      <c r="A2306">
        <v>2305</v>
      </c>
      <c r="B2306">
        <v>133.86592100000001</v>
      </c>
      <c r="C2306">
        <v>8.7392850000000006</v>
      </c>
      <c r="D2306">
        <v>129.21847200000002</v>
      </c>
      <c r="E2306">
        <v>5.7768370000000004</v>
      </c>
      <c r="L2306">
        <v>118.63806200000001</v>
      </c>
      <c r="M2306">
        <v>10.81301</v>
      </c>
    </row>
    <row r="2307" spans="1:13" x14ac:dyDescent="0.25">
      <c r="A2307">
        <v>2306</v>
      </c>
      <c r="B2307">
        <v>133.86592100000001</v>
      </c>
      <c r="C2307">
        <v>8.7392850000000006</v>
      </c>
      <c r="D2307">
        <v>129.21847200000002</v>
      </c>
      <c r="E2307">
        <v>5.7768370000000004</v>
      </c>
      <c r="L2307">
        <v>118.63806200000001</v>
      </c>
      <c r="M2307">
        <v>10.81301</v>
      </c>
    </row>
    <row r="2308" spans="1:13" x14ac:dyDescent="0.25">
      <c r="A2308">
        <v>2307</v>
      </c>
      <c r="B2308">
        <v>133.86592100000001</v>
      </c>
      <c r="C2308">
        <v>8.7392850000000006</v>
      </c>
      <c r="D2308">
        <v>129.21847200000002</v>
      </c>
      <c r="E2308">
        <v>5.7768370000000004</v>
      </c>
      <c r="L2308">
        <v>118.63806200000001</v>
      </c>
      <c r="M2308">
        <v>10.81301</v>
      </c>
    </row>
    <row r="2309" spans="1:13" x14ac:dyDescent="0.25">
      <c r="A2309">
        <v>2308</v>
      </c>
      <c r="B2309">
        <v>133.86592100000001</v>
      </c>
      <c r="C2309">
        <v>8.7392850000000006</v>
      </c>
      <c r="D2309">
        <v>129.21847200000002</v>
      </c>
      <c r="E2309">
        <v>5.7768370000000004</v>
      </c>
      <c r="L2309">
        <v>118.63806200000001</v>
      </c>
      <c r="M2309">
        <v>10.81301</v>
      </c>
    </row>
    <row r="2310" spans="1:13" x14ac:dyDescent="0.25">
      <c r="A2310">
        <v>2309</v>
      </c>
      <c r="B2310">
        <v>133.86592100000001</v>
      </c>
      <c r="C2310">
        <v>8.7392850000000006</v>
      </c>
      <c r="D2310">
        <v>129.21847200000002</v>
      </c>
      <c r="E2310">
        <v>5.7768370000000004</v>
      </c>
      <c r="L2310">
        <v>118.63806200000001</v>
      </c>
      <c r="M2310">
        <v>10.81301</v>
      </c>
    </row>
    <row r="2311" spans="1:13" x14ac:dyDescent="0.25">
      <c r="A2311">
        <v>2310</v>
      </c>
      <c r="B2311">
        <v>133.86592100000001</v>
      </c>
      <c r="C2311">
        <v>8.7392850000000006</v>
      </c>
      <c r="D2311">
        <v>129.21847200000002</v>
      </c>
      <c r="E2311">
        <v>5.7768370000000004</v>
      </c>
      <c r="L2311">
        <v>118.63806200000001</v>
      </c>
      <c r="M2311">
        <v>10.81301</v>
      </c>
    </row>
    <row r="2312" spans="1:13" x14ac:dyDescent="0.25">
      <c r="A2312">
        <v>2311</v>
      </c>
      <c r="B2312">
        <v>133.86592100000001</v>
      </c>
      <c r="C2312">
        <v>8.7392850000000006</v>
      </c>
      <c r="D2312">
        <v>129.21847200000002</v>
      </c>
      <c r="E2312">
        <v>5.7768370000000004</v>
      </c>
      <c r="L2312">
        <v>118.63806200000001</v>
      </c>
      <c r="M2312">
        <v>10.81301</v>
      </c>
    </row>
    <row r="2313" spans="1:13" x14ac:dyDescent="0.25">
      <c r="A2313">
        <v>2312</v>
      </c>
      <c r="B2313">
        <v>133.86592100000001</v>
      </c>
      <c r="C2313">
        <v>8.7392850000000006</v>
      </c>
      <c r="D2313">
        <v>129.21847200000002</v>
      </c>
      <c r="E2313">
        <v>5.7768370000000004</v>
      </c>
      <c r="L2313">
        <v>118.63806200000001</v>
      </c>
      <c r="M2313">
        <v>10.81301</v>
      </c>
    </row>
    <row r="2314" spans="1:13" x14ac:dyDescent="0.25">
      <c r="A2314">
        <v>2313</v>
      </c>
      <c r="B2314">
        <v>133.86592100000001</v>
      </c>
      <c r="C2314">
        <v>8.7392850000000006</v>
      </c>
      <c r="D2314">
        <v>129.21847200000002</v>
      </c>
      <c r="E2314">
        <v>5.7768370000000004</v>
      </c>
      <c r="L2314">
        <v>118.63806200000001</v>
      </c>
      <c r="M2314">
        <v>10.81301</v>
      </c>
    </row>
    <row r="2315" spans="1:13" x14ac:dyDescent="0.25">
      <c r="A2315">
        <v>2314</v>
      </c>
      <c r="B2315">
        <v>133.86592100000001</v>
      </c>
      <c r="C2315">
        <v>8.7392850000000006</v>
      </c>
      <c r="D2315">
        <v>129.21847200000002</v>
      </c>
      <c r="E2315">
        <v>5.7768370000000004</v>
      </c>
      <c r="L2315">
        <v>118.63806200000001</v>
      </c>
      <c r="M2315">
        <v>10.81301</v>
      </c>
    </row>
    <row r="2316" spans="1:13" x14ac:dyDescent="0.25">
      <c r="A2316">
        <v>2315</v>
      </c>
      <c r="B2316">
        <v>133.86592100000001</v>
      </c>
      <c r="C2316">
        <v>8.7392850000000006</v>
      </c>
      <c r="D2316">
        <v>129.21847200000002</v>
      </c>
      <c r="E2316">
        <v>5.7768370000000004</v>
      </c>
      <c r="L2316">
        <v>118.63806200000001</v>
      </c>
      <c r="M2316">
        <v>10.81301</v>
      </c>
    </row>
    <row r="2317" spans="1:13" x14ac:dyDescent="0.25">
      <c r="A2317">
        <v>2316</v>
      </c>
      <c r="B2317">
        <v>133.86592100000001</v>
      </c>
      <c r="C2317">
        <v>8.7392850000000006</v>
      </c>
      <c r="D2317">
        <v>129.21847200000002</v>
      </c>
      <c r="E2317">
        <v>5.7768370000000004</v>
      </c>
      <c r="L2317">
        <v>118.63806200000001</v>
      </c>
      <c r="M2317">
        <v>10.81301</v>
      </c>
    </row>
    <row r="2318" spans="1:13" x14ac:dyDescent="0.25">
      <c r="A2318">
        <v>2317</v>
      </c>
      <c r="B2318">
        <v>133.86592100000001</v>
      </c>
      <c r="C2318">
        <v>8.7392850000000006</v>
      </c>
      <c r="D2318">
        <v>129.12342100000001</v>
      </c>
      <c r="E2318">
        <v>5.762194</v>
      </c>
      <c r="L2318">
        <v>118.63806200000001</v>
      </c>
      <c r="M2318">
        <v>10.81301</v>
      </c>
    </row>
    <row r="2319" spans="1:13" x14ac:dyDescent="0.25">
      <c r="A2319">
        <v>2318</v>
      </c>
      <c r="B2319">
        <v>133.86592100000001</v>
      </c>
      <c r="C2319">
        <v>8.7392850000000006</v>
      </c>
      <c r="H2319">
        <v>124.06729900000001</v>
      </c>
      <c r="I2319">
        <v>7.45296</v>
      </c>
      <c r="L2319">
        <v>118.63806200000001</v>
      </c>
      <c r="M2319">
        <v>10.81301</v>
      </c>
    </row>
    <row r="2320" spans="1:13" x14ac:dyDescent="0.25">
      <c r="A2320">
        <v>2319</v>
      </c>
      <c r="B2320">
        <v>133.86592100000001</v>
      </c>
      <c r="C2320">
        <v>8.7392850000000006</v>
      </c>
      <c r="H2320">
        <v>124.126023</v>
      </c>
      <c r="I2320">
        <v>7.2580609999999997</v>
      </c>
      <c r="L2320">
        <v>118.63806200000001</v>
      </c>
      <c r="M2320">
        <v>10.81301</v>
      </c>
    </row>
    <row r="2321" spans="1:13" x14ac:dyDescent="0.25">
      <c r="A2321">
        <v>2320</v>
      </c>
      <c r="B2321">
        <v>133.86592100000001</v>
      </c>
      <c r="C2321">
        <v>8.7392850000000006</v>
      </c>
      <c r="H2321">
        <v>124.126023</v>
      </c>
      <c r="I2321">
        <v>7.2580609999999997</v>
      </c>
      <c r="L2321">
        <v>118.63806200000001</v>
      </c>
      <c r="M2321">
        <v>10.81301</v>
      </c>
    </row>
    <row r="2322" spans="1:13" x14ac:dyDescent="0.25">
      <c r="A2322">
        <v>2321</v>
      </c>
      <c r="B2322">
        <v>133.86592100000001</v>
      </c>
      <c r="C2322">
        <v>8.7392850000000006</v>
      </c>
      <c r="H2322">
        <v>124.126023</v>
      </c>
      <c r="I2322">
        <v>7.2580609999999997</v>
      </c>
      <c r="L2322">
        <v>118.63806200000001</v>
      </c>
      <c r="M2322">
        <v>10.81301</v>
      </c>
    </row>
    <row r="2323" spans="1:13" x14ac:dyDescent="0.25">
      <c r="A2323">
        <v>2322</v>
      </c>
      <c r="B2323">
        <v>133.86592100000001</v>
      </c>
      <c r="C2323">
        <v>8.7392850000000006</v>
      </c>
      <c r="H2323">
        <v>124.126023</v>
      </c>
      <c r="I2323">
        <v>7.2580609999999997</v>
      </c>
      <c r="L2323">
        <v>118.63806200000001</v>
      </c>
      <c r="M2323">
        <v>10.81301</v>
      </c>
    </row>
    <row r="2324" spans="1:13" x14ac:dyDescent="0.25">
      <c r="A2324">
        <v>2323</v>
      </c>
      <c r="B2324">
        <v>133.86592100000001</v>
      </c>
      <c r="C2324">
        <v>8.7392850000000006</v>
      </c>
      <c r="H2324">
        <v>124.126023</v>
      </c>
      <c r="I2324">
        <v>7.2580609999999997</v>
      </c>
      <c r="L2324">
        <v>118.68734800000001</v>
      </c>
      <c r="M2324">
        <v>10.700051</v>
      </c>
    </row>
    <row r="2325" spans="1:13" x14ac:dyDescent="0.25">
      <c r="A2325">
        <v>2324</v>
      </c>
      <c r="B2325">
        <v>133.86592100000001</v>
      </c>
      <c r="C2325">
        <v>8.7392850000000006</v>
      </c>
      <c r="H2325">
        <v>124.126023</v>
      </c>
      <c r="I2325">
        <v>7.2580609999999997</v>
      </c>
    </row>
    <row r="2326" spans="1:13" x14ac:dyDescent="0.25">
      <c r="A2326">
        <v>2325</v>
      </c>
      <c r="B2326">
        <v>133.86592100000001</v>
      </c>
      <c r="C2326">
        <v>8.7392850000000006</v>
      </c>
      <c r="H2326">
        <v>124.126023</v>
      </c>
      <c r="I2326">
        <v>7.2580609999999997</v>
      </c>
    </row>
    <row r="2327" spans="1:13" x14ac:dyDescent="0.25">
      <c r="A2327">
        <v>2326</v>
      </c>
      <c r="B2327">
        <v>133.86592100000001</v>
      </c>
      <c r="C2327">
        <v>8.7392850000000006</v>
      </c>
      <c r="H2327">
        <v>124.126023</v>
      </c>
      <c r="I2327">
        <v>7.2580609999999997</v>
      </c>
    </row>
    <row r="2328" spans="1:13" x14ac:dyDescent="0.25">
      <c r="A2328">
        <v>2327</v>
      </c>
      <c r="B2328">
        <v>133.86592100000001</v>
      </c>
      <c r="C2328">
        <v>8.7392850000000006</v>
      </c>
      <c r="H2328">
        <v>124.126023</v>
      </c>
      <c r="I2328">
        <v>7.2580609999999997</v>
      </c>
    </row>
    <row r="2329" spans="1:13" x14ac:dyDescent="0.25">
      <c r="A2329">
        <v>2328</v>
      </c>
      <c r="B2329">
        <v>133.86592100000001</v>
      </c>
      <c r="C2329">
        <v>8.7392850000000006</v>
      </c>
      <c r="D2329">
        <v>149.14518900000002</v>
      </c>
      <c r="E2329">
        <v>7.2219199999999999</v>
      </c>
      <c r="H2329">
        <v>124.126023</v>
      </c>
      <c r="I2329">
        <v>7.2580609999999997</v>
      </c>
    </row>
    <row r="2330" spans="1:13" x14ac:dyDescent="0.25">
      <c r="A2330">
        <v>2329</v>
      </c>
      <c r="B2330">
        <v>133.86592100000001</v>
      </c>
      <c r="C2330">
        <v>8.7392850000000006</v>
      </c>
      <c r="D2330">
        <v>149.225593</v>
      </c>
      <c r="E2330">
        <v>7.2576830000000001</v>
      </c>
      <c r="H2330">
        <v>124.126023</v>
      </c>
      <c r="I2330">
        <v>7.2580609999999997</v>
      </c>
    </row>
    <row r="2331" spans="1:13" x14ac:dyDescent="0.25">
      <c r="A2331">
        <v>2330</v>
      </c>
      <c r="B2331">
        <v>133.86592100000001</v>
      </c>
      <c r="C2331">
        <v>8.7392850000000006</v>
      </c>
      <c r="D2331">
        <v>149.225593</v>
      </c>
      <c r="E2331">
        <v>7.2576830000000001</v>
      </c>
      <c r="H2331">
        <v>124.126023</v>
      </c>
      <c r="I2331">
        <v>7.2580609999999997</v>
      </c>
    </row>
    <row r="2332" spans="1:13" x14ac:dyDescent="0.25">
      <c r="A2332">
        <v>2331</v>
      </c>
      <c r="B2332">
        <v>133.86592100000001</v>
      </c>
      <c r="C2332">
        <v>8.7392850000000006</v>
      </c>
      <c r="D2332">
        <v>149.225593</v>
      </c>
      <c r="E2332">
        <v>7.2576830000000001</v>
      </c>
      <c r="H2332">
        <v>124.126023</v>
      </c>
      <c r="I2332">
        <v>7.2580609999999997</v>
      </c>
    </row>
    <row r="2333" spans="1:13" x14ac:dyDescent="0.25">
      <c r="A2333">
        <v>2332</v>
      </c>
      <c r="B2333">
        <v>133.86592100000001</v>
      </c>
      <c r="C2333">
        <v>8.7392850000000006</v>
      </c>
      <c r="D2333">
        <v>149.225593</v>
      </c>
      <c r="E2333">
        <v>7.2576830000000001</v>
      </c>
      <c r="H2333">
        <v>124.126023</v>
      </c>
      <c r="I2333">
        <v>7.2580609999999997</v>
      </c>
    </row>
    <row r="2334" spans="1:13" x14ac:dyDescent="0.25">
      <c r="A2334">
        <v>2333</v>
      </c>
      <c r="B2334">
        <v>133.86592100000001</v>
      </c>
      <c r="C2334">
        <v>8.7392850000000006</v>
      </c>
      <c r="D2334">
        <v>149.225593</v>
      </c>
      <c r="E2334">
        <v>7.2576830000000001</v>
      </c>
      <c r="H2334">
        <v>124.126023</v>
      </c>
      <c r="I2334">
        <v>7.2580609999999997</v>
      </c>
    </row>
    <row r="2335" spans="1:13" x14ac:dyDescent="0.25">
      <c r="A2335">
        <v>2334</v>
      </c>
      <c r="B2335">
        <v>133.86592100000001</v>
      </c>
      <c r="C2335">
        <v>8.7392850000000006</v>
      </c>
      <c r="D2335">
        <v>149.225593</v>
      </c>
      <c r="E2335">
        <v>7.2576830000000001</v>
      </c>
      <c r="H2335">
        <v>124.126023</v>
      </c>
      <c r="I2335">
        <v>7.2580609999999997</v>
      </c>
    </row>
    <row r="2336" spans="1:13" x14ac:dyDescent="0.25">
      <c r="A2336">
        <v>2335</v>
      </c>
      <c r="B2336">
        <v>133.86592100000001</v>
      </c>
      <c r="C2336">
        <v>8.7392850000000006</v>
      </c>
      <c r="D2336">
        <v>149.225593</v>
      </c>
      <c r="E2336">
        <v>7.2576830000000001</v>
      </c>
      <c r="H2336">
        <v>124.126023</v>
      </c>
      <c r="I2336">
        <v>7.2580609999999997</v>
      </c>
    </row>
    <row r="2337" spans="1:9" x14ac:dyDescent="0.25">
      <c r="A2337">
        <v>2336</v>
      </c>
      <c r="B2337">
        <v>133.86592100000001</v>
      </c>
      <c r="C2337">
        <v>8.7392850000000006</v>
      </c>
      <c r="D2337">
        <v>149.225593</v>
      </c>
      <c r="E2337">
        <v>7.2576830000000001</v>
      </c>
      <c r="H2337">
        <v>124.126023</v>
      </c>
      <c r="I2337">
        <v>7.2580609999999997</v>
      </c>
    </row>
    <row r="2338" spans="1:9" x14ac:dyDescent="0.25">
      <c r="A2338">
        <v>2337</v>
      </c>
      <c r="B2338">
        <v>133.82882700000002</v>
      </c>
      <c r="C2338">
        <v>8.7494390000000006</v>
      </c>
      <c r="D2338">
        <v>149.225593</v>
      </c>
      <c r="E2338">
        <v>7.2576830000000001</v>
      </c>
      <c r="H2338">
        <v>124.126023</v>
      </c>
      <c r="I2338">
        <v>7.2580609999999997</v>
      </c>
    </row>
    <row r="2339" spans="1:9" x14ac:dyDescent="0.25">
      <c r="A2339">
        <v>2338</v>
      </c>
      <c r="D2339">
        <v>149.225593</v>
      </c>
      <c r="E2339">
        <v>7.2576830000000001</v>
      </c>
      <c r="H2339">
        <v>124.126023</v>
      </c>
      <c r="I2339">
        <v>7.2580609999999997</v>
      </c>
    </row>
    <row r="2340" spans="1:9" x14ac:dyDescent="0.25">
      <c r="A2340">
        <v>2339</v>
      </c>
      <c r="D2340">
        <v>149.225593</v>
      </c>
      <c r="E2340">
        <v>7.2576830000000001</v>
      </c>
      <c r="H2340">
        <v>124.126023</v>
      </c>
      <c r="I2340">
        <v>7.2580609999999997</v>
      </c>
    </row>
    <row r="2341" spans="1:9" x14ac:dyDescent="0.25">
      <c r="A2341">
        <v>2340</v>
      </c>
      <c r="D2341">
        <v>149.225593</v>
      </c>
      <c r="E2341">
        <v>7.2576830000000001</v>
      </c>
      <c r="H2341">
        <v>124.126023</v>
      </c>
      <c r="I2341">
        <v>7.2580609999999997</v>
      </c>
    </row>
    <row r="2342" spans="1:9" x14ac:dyDescent="0.25">
      <c r="A2342">
        <v>2341</v>
      </c>
      <c r="D2342">
        <v>149.225593</v>
      </c>
      <c r="E2342">
        <v>7.2576830000000001</v>
      </c>
      <c r="H2342">
        <v>124.126023</v>
      </c>
      <c r="I2342">
        <v>7.2580609999999997</v>
      </c>
    </row>
    <row r="2343" spans="1:9" x14ac:dyDescent="0.25">
      <c r="A2343">
        <v>2342</v>
      </c>
      <c r="D2343">
        <v>149.225593</v>
      </c>
      <c r="E2343">
        <v>7.2576830000000001</v>
      </c>
      <c r="H2343">
        <v>124.126023</v>
      </c>
      <c r="I2343">
        <v>7.2580609999999997</v>
      </c>
    </row>
    <row r="2344" spans="1:9" x14ac:dyDescent="0.25">
      <c r="A2344">
        <v>2343</v>
      </c>
      <c r="D2344">
        <v>149.225593</v>
      </c>
      <c r="E2344">
        <v>7.2576830000000001</v>
      </c>
      <c r="F2344">
        <v>131.56821500000001</v>
      </c>
      <c r="G2344">
        <v>10.134694</v>
      </c>
      <c r="H2344">
        <v>124.126023</v>
      </c>
      <c r="I2344">
        <v>7.2580609999999997</v>
      </c>
    </row>
    <row r="2345" spans="1:9" x14ac:dyDescent="0.25">
      <c r="A2345">
        <v>2344</v>
      </c>
      <c r="D2345">
        <v>149.225593</v>
      </c>
      <c r="E2345">
        <v>7.2576830000000001</v>
      </c>
      <c r="F2345">
        <v>131.69051400000001</v>
      </c>
      <c r="G2345">
        <v>10.121784999999999</v>
      </c>
      <c r="H2345">
        <v>124.126023</v>
      </c>
      <c r="I2345">
        <v>7.2580609999999997</v>
      </c>
    </row>
    <row r="2346" spans="1:9" x14ac:dyDescent="0.25">
      <c r="A2346">
        <v>2345</v>
      </c>
      <c r="D2346">
        <v>149.225593</v>
      </c>
      <c r="E2346">
        <v>7.2576830000000001</v>
      </c>
      <c r="F2346">
        <v>131.69051400000001</v>
      </c>
      <c r="G2346">
        <v>10.121784999999999</v>
      </c>
      <c r="H2346">
        <v>124.126023</v>
      </c>
      <c r="I2346">
        <v>7.2580609999999997</v>
      </c>
    </row>
    <row r="2347" spans="1:9" x14ac:dyDescent="0.25">
      <c r="A2347">
        <v>2346</v>
      </c>
      <c r="B2347">
        <v>153.160337</v>
      </c>
      <c r="C2347">
        <v>9.6658240000000006</v>
      </c>
      <c r="D2347">
        <v>149.225593</v>
      </c>
      <c r="E2347">
        <v>7.2576830000000001</v>
      </c>
      <c r="F2347">
        <v>131.69051400000001</v>
      </c>
      <c r="G2347">
        <v>10.121784999999999</v>
      </c>
      <c r="H2347">
        <v>124.126023</v>
      </c>
      <c r="I2347">
        <v>7.2580609999999997</v>
      </c>
    </row>
    <row r="2348" spans="1:9" x14ac:dyDescent="0.25">
      <c r="A2348">
        <v>2347</v>
      </c>
      <c r="B2348">
        <v>153.18069299999999</v>
      </c>
      <c r="C2348">
        <v>9.6768940000000008</v>
      </c>
      <c r="D2348">
        <v>149.225593</v>
      </c>
      <c r="E2348">
        <v>7.2576830000000001</v>
      </c>
      <c r="F2348">
        <v>131.69051400000001</v>
      </c>
      <c r="G2348">
        <v>10.121784999999999</v>
      </c>
      <c r="H2348">
        <v>124.126023</v>
      </c>
      <c r="I2348">
        <v>7.2580609999999997</v>
      </c>
    </row>
    <row r="2349" spans="1:9" x14ac:dyDescent="0.25">
      <c r="A2349">
        <v>2348</v>
      </c>
      <c r="B2349">
        <v>153.18069299999999</v>
      </c>
      <c r="C2349">
        <v>9.6768940000000008</v>
      </c>
      <c r="D2349">
        <v>149.225593</v>
      </c>
      <c r="E2349">
        <v>7.2576830000000001</v>
      </c>
      <c r="F2349">
        <v>131.69051400000001</v>
      </c>
      <c r="G2349">
        <v>10.121784999999999</v>
      </c>
      <c r="H2349">
        <v>124.126023</v>
      </c>
      <c r="I2349">
        <v>7.2580609999999997</v>
      </c>
    </row>
    <row r="2350" spans="1:9" x14ac:dyDescent="0.25">
      <c r="A2350">
        <v>2349</v>
      </c>
      <c r="B2350">
        <v>153.18069299999999</v>
      </c>
      <c r="C2350">
        <v>9.6768940000000008</v>
      </c>
      <c r="D2350">
        <v>149.225593</v>
      </c>
      <c r="E2350">
        <v>7.2576830000000001</v>
      </c>
      <c r="F2350">
        <v>131.69051400000001</v>
      </c>
      <c r="G2350">
        <v>10.121784999999999</v>
      </c>
      <c r="H2350">
        <v>124.126023</v>
      </c>
      <c r="I2350">
        <v>7.2580609999999997</v>
      </c>
    </row>
    <row r="2351" spans="1:9" x14ac:dyDescent="0.25">
      <c r="A2351">
        <v>2350</v>
      </c>
      <c r="B2351">
        <v>153.18069299999999</v>
      </c>
      <c r="C2351">
        <v>9.6768940000000008</v>
      </c>
      <c r="D2351">
        <v>149.225593</v>
      </c>
      <c r="E2351">
        <v>7.2576830000000001</v>
      </c>
      <c r="F2351">
        <v>131.69051400000001</v>
      </c>
      <c r="G2351">
        <v>10.121784999999999</v>
      </c>
      <c r="H2351">
        <v>124.06729900000001</v>
      </c>
      <c r="I2351">
        <v>7.45296</v>
      </c>
    </row>
    <row r="2352" spans="1:9" x14ac:dyDescent="0.25">
      <c r="A2352">
        <v>2351</v>
      </c>
      <c r="B2352">
        <v>153.18069299999999</v>
      </c>
      <c r="C2352">
        <v>9.6768940000000008</v>
      </c>
      <c r="D2352">
        <v>149.225593</v>
      </c>
      <c r="E2352">
        <v>7.2576830000000001</v>
      </c>
      <c r="F2352">
        <v>131.69051400000001</v>
      </c>
      <c r="G2352">
        <v>10.121784999999999</v>
      </c>
    </row>
    <row r="2353" spans="1:7" x14ac:dyDescent="0.25">
      <c r="A2353">
        <v>2352</v>
      </c>
      <c r="B2353">
        <v>153.18069299999999</v>
      </c>
      <c r="C2353">
        <v>9.6768940000000008</v>
      </c>
      <c r="D2353">
        <v>149.225593</v>
      </c>
      <c r="E2353">
        <v>7.2576830000000001</v>
      </c>
      <c r="F2353">
        <v>131.69051400000001</v>
      </c>
      <c r="G2353">
        <v>10.121784999999999</v>
      </c>
    </row>
    <row r="2354" spans="1:7" x14ac:dyDescent="0.25">
      <c r="A2354">
        <v>2353</v>
      </c>
      <c r="B2354">
        <v>153.18069299999999</v>
      </c>
      <c r="C2354">
        <v>9.6768940000000008</v>
      </c>
      <c r="D2354">
        <v>149.14518900000002</v>
      </c>
      <c r="E2354">
        <v>7.2219199999999999</v>
      </c>
      <c r="F2354">
        <v>131.69051400000001</v>
      </c>
      <c r="G2354">
        <v>10.121784999999999</v>
      </c>
    </row>
    <row r="2355" spans="1:7" x14ac:dyDescent="0.25">
      <c r="A2355">
        <v>2354</v>
      </c>
      <c r="B2355">
        <v>153.18069299999999</v>
      </c>
      <c r="C2355">
        <v>9.6768940000000008</v>
      </c>
      <c r="F2355">
        <v>131.69051400000001</v>
      </c>
      <c r="G2355">
        <v>10.121784999999999</v>
      </c>
    </row>
    <row r="2356" spans="1:7" x14ac:dyDescent="0.25">
      <c r="A2356">
        <v>2355</v>
      </c>
      <c r="B2356">
        <v>153.18069299999999</v>
      </c>
      <c r="C2356">
        <v>9.6768940000000008</v>
      </c>
      <c r="F2356">
        <v>131.69051400000001</v>
      </c>
      <c r="G2356">
        <v>10.121784999999999</v>
      </c>
    </row>
    <row r="2357" spans="1:7" x14ac:dyDescent="0.25">
      <c r="A2357">
        <v>2356</v>
      </c>
      <c r="B2357">
        <v>153.18069299999999</v>
      </c>
      <c r="C2357">
        <v>9.6768940000000008</v>
      </c>
      <c r="F2357">
        <v>131.69051400000001</v>
      </c>
      <c r="G2357">
        <v>10.121784999999999</v>
      </c>
    </row>
    <row r="2358" spans="1:7" x14ac:dyDescent="0.25">
      <c r="A2358">
        <v>2357</v>
      </c>
      <c r="B2358">
        <v>153.18069299999999</v>
      </c>
      <c r="C2358">
        <v>9.6768940000000008</v>
      </c>
      <c r="F2358">
        <v>131.69051400000001</v>
      </c>
      <c r="G2358">
        <v>10.121784999999999</v>
      </c>
    </row>
    <row r="2359" spans="1:7" x14ac:dyDescent="0.25">
      <c r="A2359">
        <v>2358</v>
      </c>
      <c r="B2359">
        <v>153.18069299999999</v>
      </c>
      <c r="C2359">
        <v>9.6768940000000008</v>
      </c>
      <c r="F2359">
        <v>131.69051400000001</v>
      </c>
      <c r="G2359">
        <v>10.121784999999999</v>
      </c>
    </row>
    <row r="2360" spans="1:7" x14ac:dyDescent="0.25">
      <c r="A2360">
        <v>2359</v>
      </c>
      <c r="B2360">
        <v>153.18069299999999</v>
      </c>
      <c r="C2360">
        <v>9.6768940000000008</v>
      </c>
      <c r="F2360">
        <v>131.69051400000001</v>
      </c>
      <c r="G2360">
        <v>10.121784999999999</v>
      </c>
    </row>
    <row r="2361" spans="1:7" x14ac:dyDescent="0.25">
      <c r="A2361">
        <v>2360</v>
      </c>
      <c r="B2361">
        <v>153.18069299999999</v>
      </c>
      <c r="C2361">
        <v>9.6768940000000008</v>
      </c>
      <c r="F2361">
        <v>131.69051400000001</v>
      </c>
      <c r="G2361">
        <v>10.121784999999999</v>
      </c>
    </row>
    <row r="2362" spans="1:7" x14ac:dyDescent="0.25">
      <c r="A2362">
        <v>2361</v>
      </c>
      <c r="B2362">
        <v>153.18069299999999</v>
      </c>
      <c r="C2362">
        <v>9.6768940000000008</v>
      </c>
      <c r="F2362">
        <v>131.69051400000001</v>
      </c>
      <c r="G2362">
        <v>10.121784999999999</v>
      </c>
    </row>
    <row r="2363" spans="1:7" x14ac:dyDescent="0.25">
      <c r="A2363">
        <v>2362</v>
      </c>
      <c r="B2363">
        <v>153.18069299999999</v>
      </c>
      <c r="C2363">
        <v>9.6768940000000008</v>
      </c>
      <c r="F2363">
        <v>131.69051400000001</v>
      </c>
      <c r="G2363">
        <v>10.121784999999999</v>
      </c>
    </row>
    <row r="2364" spans="1:7" x14ac:dyDescent="0.25">
      <c r="A2364">
        <v>2363</v>
      </c>
      <c r="B2364">
        <v>153.18069299999999</v>
      </c>
      <c r="C2364">
        <v>9.6768940000000008</v>
      </c>
      <c r="D2364">
        <v>156.41455500000001</v>
      </c>
      <c r="E2364">
        <v>7.1275880000000003</v>
      </c>
      <c r="F2364">
        <v>131.69051400000001</v>
      </c>
      <c r="G2364">
        <v>10.121784999999999</v>
      </c>
    </row>
    <row r="2365" spans="1:7" x14ac:dyDescent="0.25">
      <c r="A2365">
        <v>2364</v>
      </c>
      <c r="B2365">
        <v>153.18069299999999</v>
      </c>
      <c r="C2365">
        <v>9.6768940000000008</v>
      </c>
      <c r="D2365">
        <v>156.443635</v>
      </c>
      <c r="E2365">
        <v>7.1095790000000001</v>
      </c>
      <c r="F2365">
        <v>131.69051400000001</v>
      </c>
      <c r="G2365">
        <v>10.121784999999999</v>
      </c>
    </row>
    <row r="2366" spans="1:7" x14ac:dyDescent="0.25">
      <c r="A2366">
        <v>2365</v>
      </c>
      <c r="B2366">
        <v>153.18069299999999</v>
      </c>
      <c r="C2366">
        <v>9.6768940000000008</v>
      </c>
      <c r="D2366">
        <v>156.443635</v>
      </c>
      <c r="E2366">
        <v>7.1095790000000001</v>
      </c>
      <c r="F2366">
        <v>131.69051400000001</v>
      </c>
      <c r="G2366">
        <v>10.121784999999999</v>
      </c>
    </row>
    <row r="2367" spans="1:7" x14ac:dyDescent="0.25">
      <c r="A2367">
        <v>2366</v>
      </c>
      <c r="B2367">
        <v>153.18069299999999</v>
      </c>
      <c r="C2367">
        <v>9.6768940000000008</v>
      </c>
      <c r="D2367">
        <v>156.443635</v>
      </c>
      <c r="E2367">
        <v>7.1095790000000001</v>
      </c>
      <c r="F2367">
        <v>131.69051400000001</v>
      </c>
      <c r="G2367">
        <v>10.121784999999999</v>
      </c>
    </row>
    <row r="2368" spans="1:7" x14ac:dyDescent="0.25">
      <c r="A2368">
        <v>2367</v>
      </c>
      <c r="B2368">
        <v>153.18069299999999</v>
      </c>
      <c r="C2368">
        <v>9.6768940000000008</v>
      </c>
      <c r="D2368">
        <v>156.443635</v>
      </c>
      <c r="E2368">
        <v>7.1095790000000001</v>
      </c>
      <c r="F2368">
        <v>131.69051400000001</v>
      </c>
      <c r="G2368">
        <v>10.121784999999999</v>
      </c>
    </row>
    <row r="2369" spans="1:15" x14ac:dyDescent="0.25">
      <c r="A2369">
        <v>2368</v>
      </c>
      <c r="B2369">
        <v>153.18069299999999</v>
      </c>
      <c r="C2369">
        <v>9.6768940000000008</v>
      </c>
      <c r="D2369">
        <v>156.443635</v>
      </c>
      <c r="E2369">
        <v>7.1095790000000001</v>
      </c>
      <c r="F2369">
        <v>131.69051400000001</v>
      </c>
      <c r="G2369">
        <v>10.121784999999999</v>
      </c>
      <c r="N2369">
        <v>136.824547</v>
      </c>
      <c r="O2369">
        <v>7.0875510000000004</v>
      </c>
    </row>
    <row r="2370" spans="1:15" x14ac:dyDescent="0.25">
      <c r="A2370">
        <v>2369</v>
      </c>
      <c r="B2370">
        <v>153.18069299999999</v>
      </c>
      <c r="C2370">
        <v>9.6768940000000008</v>
      </c>
      <c r="D2370">
        <v>156.443635</v>
      </c>
      <c r="E2370">
        <v>7.1095790000000001</v>
      </c>
      <c r="F2370">
        <v>131.69051400000001</v>
      </c>
      <c r="G2370">
        <v>10.121784999999999</v>
      </c>
      <c r="N2370">
        <v>136.824547</v>
      </c>
      <c r="O2370">
        <v>7.0875510000000004</v>
      </c>
    </row>
    <row r="2371" spans="1:15" x14ac:dyDescent="0.25">
      <c r="A2371">
        <v>2370</v>
      </c>
      <c r="B2371">
        <v>153.18069299999999</v>
      </c>
      <c r="C2371">
        <v>9.6768940000000008</v>
      </c>
      <c r="D2371">
        <v>156.443635</v>
      </c>
      <c r="E2371">
        <v>7.1095790000000001</v>
      </c>
      <c r="F2371">
        <v>131.69051400000001</v>
      </c>
      <c r="G2371">
        <v>10.121784999999999</v>
      </c>
      <c r="N2371">
        <v>136.824547</v>
      </c>
      <c r="O2371">
        <v>7.0875510000000004</v>
      </c>
    </row>
    <row r="2372" spans="1:15" x14ac:dyDescent="0.25">
      <c r="A2372">
        <v>2371</v>
      </c>
      <c r="B2372">
        <v>153.18069299999999</v>
      </c>
      <c r="C2372">
        <v>9.6768940000000008</v>
      </c>
      <c r="D2372">
        <v>156.443635</v>
      </c>
      <c r="E2372">
        <v>7.1095790000000001</v>
      </c>
      <c r="F2372">
        <v>131.69051400000001</v>
      </c>
      <c r="G2372">
        <v>10.121784999999999</v>
      </c>
      <c r="N2372">
        <v>136.824547</v>
      </c>
      <c r="O2372">
        <v>7.0875510000000004</v>
      </c>
    </row>
    <row r="2373" spans="1:15" x14ac:dyDescent="0.25">
      <c r="A2373">
        <v>2372</v>
      </c>
      <c r="B2373">
        <v>153.160337</v>
      </c>
      <c r="C2373">
        <v>9.6658240000000006</v>
      </c>
      <c r="D2373">
        <v>156.443635</v>
      </c>
      <c r="E2373">
        <v>7.1095790000000001</v>
      </c>
      <c r="F2373">
        <v>131.69051400000001</v>
      </c>
      <c r="G2373">
        <v>10.121784999999999</v>
      </c>
      <c r="N2373">
        <v>136.824547</v>
      </c>
      <c r="O2373">
        <v>7.0875510000000004</v>
      </c>
    </row>
    <row r="2374" spans="1:15" x14ac:dyDescent="0.25">
      <c r="A2374">
        <v>2373</v>
      </c>
      <c r="D2374">
        <v>156.443635</v>
      </c>
      <c r="E2374">
        <v>7.1095790000000001</v>
      </c>
      <c r="F2374">
        <v>131.69051400000001</v>
      </c>
      <c r="G2374">
        <v>10.121784999999999</v>
      </c>
      <c r="N2374">
        <v>136.824547</v>
      </c>
      <c r="O2374">
        <v>7.0875510000000004</v>
      </c>
    </row>
    <row r="2375" spans="1:15" x14ac:dyDescent="0.25">
      <c r="A2375">
        <v>2374</v>
      </c>
      <c r="D2375">
        <v>156.443635</v>
      </c>
      <c r="E2375">
        <v>7.1095790000000001</v>
      </c>
      <c r="F2375">
        <v>131.54689000000002</v>
      </c>
      <c r="G2375">
        <v>10.134694</v>
      </c>
      <c r="N2375">
        <v>136.824547</v>
      </c>
      <c r="O2375">
        <v>7.0875510000000004</v>
      </c>
    </row>
    <row r="2376" spans="1:15" x14ac:dyDescent="0.25">
      <c r="A2376">
        <v>2375</v>
      </c>
      <c r="D2376">
        <v>156.443635</v>
      </c>
      <c r="E2376">
        <v>7.1095790000000001</v>
      </c>
      <c r="N2376">
        <v>136.824547</v>
      </c>
      <c r="O2376">
        <v>7.0875510000000004</v>
      </c>
    </row>
    <row r="2377" spans="1:15" x14ac:dyDescent="0.25">
      <c r="A2377">
        <v>2376</v>
      </c>
      <c r="D2377">
        <v>156.443635</v>
      </c>
      <c r="E2377">
        <v>7.1095790000000001</v>
      </c>
      <c r="N2377">
        <v>136.824547</v>
      </c>
      <c r="O2377">
        <v>7.0875510000000004</v>
      </c>
    </row>
    <row r="2378" spans="1:15" x14ac:dyDescent="0.25">
      <c r="A2378">
        <v>2377</v>
      </c>
      <c r="D2378">
        <v>156.443635</v>
      </c>
      <c r="E2378">
        <v>7.1095790000000001</v>
      </c>
      <c r="N2378">
        <v>136.824547</v>
      </c>
      <c r="O2378">
        <v>7.0875510000000004</v>
      </c>
    </row>
    <row r="2379" spans="1:15" x14ac:dyDescent="0.25">
      <c r="A2379">
        <v>2378</v>
      </c>
      <c r="D2379">
        <v>156.443635</v>
      </c>
      <c r="E2379">
        <v>7.1095790000000001</v>
      </c>
      <c r="N2379">
        <v>136.824547</v>
      </c>
      <c r="O2379">
        <v>7.0875510000000004</v>
      </c>
    </row>
    <row r="2380" spans="1:15" x14ac:dyDescent="0.25">
      <c r="A2380">
        <v>2379</v>
      </c>
      <c r="D2380">
        <v>156.443635</v>
      </c>
      <c r="E2380">
        <v>7.1095790000000001</v>
      </c>
      <c r="N2380">
        <v>136.824547</v>
      </c>
      <c r="O2380">
        <v>7.0875510000000004</v>
      </c>
    </row>
    <row r="2381" spans="1:15" x14ac:dyDescent="0.25">
      <c r="A2381">
        <v>2380</v>
      </c>
      <c r="D2381">
        <v>156.443635</v>
      </c>
      <c r="E2381">
        <v>7.1095790000000001</v>
      </c>
      <c r="N2381">
        <v>136.824547</v>
      </c>
      <c r="O2381">
        <v>7.0875510000000004</v>
      </c>
    </row>
    <row r="2382" spans="1:15" x14ac:dyDescent="0.25">
      <c r="A2382">
        <v>2381</v>
      </c>
      <c r="D2382">
        <v>156.443635</v>
      </c>
      <c r="E2382">
        <v>7.1095790000000001</v>
      </c>
      <c r="N2382">
        <v>136.824547</v>
      </c>
      <c r="O2382">
        <v>7.0875510000000004</v>
      </c>
    </row>
    <row r="2383" spans="1:15" x14ac:dyDescent="0.25">
      <c r="A2383">
        <v>2382</v>
      </c>
      <c r="D2383">
        <v>156.443635</v>
      </c>
      <c r="E2383">
        <v>7.1095790000000001</v>
      </c>
      <c r="N2383">
        <v>136.824547</v>
      </c>
      <c r="O2383">
        <v>7.0875510000000004</v>
      </c>
    </row>
    <row r="2384" spans="1:15" x14ac:dyDescent="0.25">
      <c r="A2384">
        <v>2383</v>
      </c>
      <c r="B2384">
        <v>160.802999</v>
      </c>
      <c r="C2384">
        <v>10.513788999999999</v>
      </c>
      <c r="D2384">
        <v>156.443635</v>
      </c>
      <c r="E2384">
        <v>7.1095790000000001</v>
      </c>
      <c r="N2384">
        <v>136.824547</v>
      </c>
      <c r="O2384">
        <v>7.0875510000000004</v>
      </c>
    </row>
    <row r="2385" spans="1:15" x14ac:dyDescent="0.25">
      <c r="A2385">
        <v>2384</v>
      </c>
      <c r="B2385">
        <v>160.99197000000001</v>
      </c>
      <c r="C2385">
        <v>10.516238</v>
      </c>
      <c r="D2385">
        <v>156.443635</v>
      </c>
      <c r="E2385">
        <v>7.1095790000000001</v>
      </c>
      <c r="N2385">
        <v>136.824547</v>
      </c>
      <c r="O2385">
        <v>7.0875510000000004</v>
      </c>
    </row>
    <row r="2386" spans="1:15" x14ac:dyDescent="0.25">
      <c r="A2386">
        <v>2385</v>
      </c>
      <c r="B2386">
        <v>160.99197000000001</v>
      </c>
      <c r="C2386">
        <v>10.516238</v>
      </c>
      <c r="D2386">
        <v>156.443635</v>
      </c>
      <c r="E2386">
        <v>7.1095790000000001</v>
      </c>
      <c r="N2386">
        <v>136.824547</v>
      </c>
      <c r="O2386">
        <v>7.0875510000000004</v>
      </c>
    </row>
    <row r="2387" spans="1:15" x14ac:dyDescent="0.25">
      <c r="A2387">
        <v>2386</v>
      </c>
      <c r="B2387">
        <v>160.99197000000001</v>
      </c>
      <c r="C2387">
        <v>10.516238</v>
      </c>
      <c r="D2387">
        <v>156.443635</v>
      </c>
      <c r="E2387">
        <v>7.1095790000000001</v>
      </c>
      <c r="N2387">
        <v>136.824547</v>
      </c>
      <c r="O2387">
        <v>7.0875510000000004</v>
      </c>
    </row>
    <row r="2388" spans="1:15" x14ac:dyDescent="0.25">
      <c r="A2388">
        <v>2387</v>
      </c>
      <c r="B2388">
        <v>160.99197000000001</v>
      </c>
      <c r="C2388">
        <v>10.516238</v>
      </c>
      <c r="D2388">
        <v>156.443635</v>
      </c>
      <c r="E2388">
        <v>7.1095790000000001</v>
      </c>
      <c r="N2388">
        <v>136.824547</v>
      </c>
      <c r="O2388">
        <v>7.0875510000000004</v>
      </c>
    </row>
    <row r="2389" spans="1:15" x14ac:dyDescent="0.25">
      <c r="A2389">
        <v>2388</v>
      </c>
      <c r="B2389">
        <v>160.99197000000001</v>
      </c>
      <c r="C2389">
        <v>10.516238</v>
      </c>
      <c r="D2389">
        <v>156.443635</v>
      </c>
      <c r="E2389">
        <v>7.1095790000000001</v>
      </c>
      <c r="N2389">
        <v>136.824547</v>
      </c>
      <c r="O2389">
        <v>7.0875510000000004</v>
      </c>
    </row>
    <row r="2390" spans="1:15" x14ac:dyDescent="0.25">
      <c r="A2390">
        <v>2389</v>
      </c>
      <c r="B2390">
        <v>160.99197000000001</v>
      </c>
      <c r="C2390">
        <v>10.516238</v>
      </c>
      <c r="D2390">
        <v>156.443635</v>
      </c>
      <c r="E2390">
        <v>7.1095790000000001</v>
      </c>
      <c r="N2390">
        <v>136.824547</v>
      </c>
      <c r="O2390">
        <v>7.0875510000000004</v>
      </c>
    </row>
    <row r="2391" spans="1:15" x14ac:dyDescent="0.25">
      <c r="A2391">
        <v>2390</v>
      </c>
      <c r="B2391">
        <v>160.99197000000001</v>
      </c>
      <c r="C2391">
        <v>10.516238</v>
      </c>
      <c r="D2391">
        <v>156.443635</v>
      </c>
      <c r="E2391">
        <v>7.1095790000000001</v>
      </c>
      <c r="L2391">
        <v>151.99902</v>
      </c>
      <c r="M2391">
        <v>11.185694</v>
      </c>
      <c r="N2391">
        <v>136.824547</v>
      </c>
      <c r="O2391">
        <v>7.0875510000000004</v>
      </c>
    </row>
    <row r="2392" spans="1:15" x14ac:dyDescent="0.25">
      <c r="A2392">
        <v>2391</v>
      </c>
      <c r="B2392">
        <v>160.99197000000001</v>
      </c>
      <c r="C2392">
        <v>10.516238</v>
      </c>
      <c r="D2392">
        <v>156.443635</v>
      </c>
      <c r="E2392">
        <v>7.1095790000000001</v>
      </c>
      <c r="L2392">
        <v>151.944737</v>
      </c>
      <c r="M2392">
        <v>11.256812</v>
      </c>
      <c r="N2392">
        <v>136.824547</v>
      </c>
      <c r="O2392">
        <v>7.0875510000000004</v>
      </c>
    </row>
    <row r="2393" spans="1:15" x14ac:dyDescent="0.25">
      <c r="A2393">
        <v>2392</v>
      </c>
      <c r="B2393">
        <v>160.99197000000001</v>
      </c>
      <c r="C2393">
        <v>10.516238</v>
      </c>
      <c r="D2393">
        <v>156.443635</v>
      </c>
      <c r="E2393">
        <v>7.1095790000000001</v>
      </c>
      <c r="L2393">
        <v>151.944737</v>
      </c>
      <c r="M2393">
        <v>11.256812</v>
      </c>
      <c r="N2393">
        <v>136.824547</v>
      </c>
      <c r="O2393">
        <v>7.0875510000000004</v>
      </c>
    </row>
    <row r="2394" spans="1:15" x14ac:dyDescent="0.25">
      <c r="A2394">
        <v>2393</v>
      </c>
      <c r="B2394">
        <v>160.99197000000001</v>
      </c>
      <c r="C2394">
        <v>10.516238</v>
      </c>
      <c r="D2394">
        <v>156.41455500000001</v>
      </c>
      <c r="E2394">
        <v>7.1275880000000003</v>
      </c>
      <c r="L2394">
        <v>151.944737</v>
      </c>
      <c r="M2394">
        <v>11.256812</v>
      </c>
      <c r="N2394">
        <v>136.824547</v>
      </c>
      <c r="O2394">
        <v>7.0875510000000004</v>
      </c>
    </row>
    <row r="2395" spans="1:15" x14ac:dyDescent="0.25">
      <c r="A2395">
        <v>2394</v>
      </c>
      <c r="B2395">
        <v>160.99197000000001</v>
      </c>
      <c r="C2395">
        <v>10.516238</v>
      </c>
      <c r="L2395">
        <v>151.944737</v>
      </c>
      <c r="M2395">
        <v>11.256812</v>
      </c>
      <c r="N2395">
        <v>136.824547</v>
      </c>
      <c r="O2395">
        <v>7.0875510000000004</v>
      </c>
    </row>
    <row r="2396" spans="1:15" x14ac:dyDescent="0.25">
      <c r="A2396">
        <v>2395</v>
      </c>
      <c r="B2396">
        <v>160.99197000000001</v>
      </c>
      <c r="C2396">
        <v>10.516238</v>
      </c>
      <c r="L2396">
        <v>151.944737</v>
      </c>
      <c r="M2396">
        <v>11.256812</v>
      </c>
      <c r="N2396">
        <v>136.824547</v>
      </c>
      <c r="O2396">
        <v>7.0875510000000004</v>
      </c>
    </row>
    <row r="2397" spans="1:15" x14ac:dyDescent="0.25">
      <c r="A2397">
        <v>2396</v>
      </c>
      <c r="B2397">
        <v>160.99197000000001</v>
      </c>
      <c r="C2397">
        <v>10.516238</v>
      </c>
      <c r="L2397">
        <v>151.944737</v>
      </c>
      <c r="M2397">
        <v>11.256812</v>
      </c>
      <c r="N2397">
        <v>136.824547</v>
      </c>
      <c r="O2397">
        <v>7.0875510000000004</v>
      </c>
    </row>
    <row r="2398" spans="1:15" x14ac:dyDescent="0.25">
      <c r="A2398">
        <v>2397</v>
      </c>
      <c r="B2398">
        <v>160.99197000000001</v>
      </c>
      <c r="C2398">
        <v>10.516238</v>
      </c>
      <c r="L2398">
        <v>151.944737</v>
      </c>
      <c r="M2398">
        <v>11.256812</v>
      </c>
      <c r="N2398">
        <v>136.824547</v>
      </c>
      <c r="O2398">
        <v>7.0875510000000004</v>
      </c>
    </row>
    <row r="2399" spans="1:15" x14ac:dyDescent="0.25">
      <c r="A2399">
        <v>2398</v>
      </c>
      <c r="B2399">
        <v>160.99197000000001</v>
      </c>
      <c r="C2399">
        <v>10.516238</v>
      </c>
      <c r="L2399">
        <v>151.944737</v>
      </c>
      <c r="M2399">
        <v>11.256812</v>
      </c>
    </row>
    <row r="2400" spans="1:15" x14ac:dyDescent="0.25">
      <c r="A2400">
        <v>2399</v>
      </c>
      <c r="B2400">
        <v>160.99197000000001</v>
      </c>
      <c r="C2400">
        <v>10.516238</v>
      </c>
      <c r="L2400">
        <v>151.944737</v>
      </c>
      <c r="M2400">
        <v>11.256812</v>
      </c>
    </row>
    <row r="2401" spans="1:15" x14ac:dyDescent="0.25">
      <c r="A2401">
        <v>2400</v>
      </c>
      <c r="B2401">
        <v>160.99197000000001</v>
      </c>
      <c r="C2401">
        <v>10.516238</v>
      </c>
      <c r="L2401">
        <v>151.944737</v>
      </c>
      <c r="M2401">
        <v>11.256812</v>
      </c>
    </row>
    <row r="2402" spans="1:15" x14ac:dyDescent="0.25">
      <c r="A2402">
        <v>2401</v>
      </c>
      <c r="B2402">
        <v>160.99197000000001</v>
      </c>
      <c r="C2402">
        <v>10.516238</v>
      </c>
      <c r="L2402">
        <v>151.944737</v>
      </c>
      <c r="M2402">
        <v>11.256812</v>
      </c>
    </row>
    <row r="2403" spans="1:15" x14ac:dyDescent="0.25">
      <c r="A2403">
        <v>2402</v>
      </c>
      <c r="B2403">
        <v>160.99197000000001</v>
      </c>
      <c r="C2403">
        <v>10.516238</v>
      </c>
      <c r="L2403">
        <v>151.944737</v>
      </c>
      <c r="M2403">
        <v>11.256812</v>
      </c>
    </row>
    <row r="2404" spans="1:15" x14ac:dyDescent="0.25">
      <c r="A2404">
        <v>2403</v>
      </c>
      <c r="B2404">
        <v>160.99197000000001</v>
      </c>
      <c r="C2404">
        <v>10.516238</v>
      </c>
      <c r="L2404">
        <v>151.944737</v>
      </c>
      <c r="M2404">
        <v>11.256812</v>
      </c>
    </row>
    <row r="2405" spans="1:15" x14ac:dyDescent="0.25">
      <c r="A2405">
        <v>2404</v>
      </c>
      <c r="B2405">
        <v>160.99197000000001</v>
      </c>
      <c r="C2405">
        <v>10.516238</v>
      </c>
      <c r="L2405">
        <v>151.944737</v>
      </c>
      <c r="M2405">
        <v>11.256812</v>
      </c>
    </row>
    <row r="2406" spans="1:15" x14ac:dyDescent="0.25">
      <c r="A2406">
        <v>2405</v>
      </c>
      <c r="B2406">
        <v>160.99197000000001</v>
      </c>
      <c r="C2406">
        <v>10.516238</v>
      </c>
      <c r="D2406">
        <v>165.532601</v>
      </c>
      <c r="E2406">
        <v>7.815817</v>
      </c>
      <c r="L2406">
        <v>151.944737</v>
      </c>
      <c r="M2406">
        <v>11.256812</v>
      </c>
    </row>
    <row r="2407" spans="1:15" x14ac:dyDescent="0.25">
      <c r="A2407">
        <v>2406</v>
      </c>
      <c r="B2407">
        <v>160.99197000000001</v>
      </c>
      <c r="C2407">
        <v>10.516238</v>
      </c>
      <c r="D2407">
        <v>165.63917599999999</v>
      </c>
      <c r="E2407">
        <v>7.8007669999999996</v>
      </c>
      <c r="L2407">
        <v>151.944737</v>
      </c>
      <c r="M2407">
        <v>11.256812</v>
      </c>
    </row>
    <row r="2408" spans="1:15" x14ac:dyDescent="0.25">
      <c r="A2408">
        <v>2407</v>
      </c>
      <c r="B2408">
        <v>160.99197000000001</v>
      </c>
      <c r="C2408">
        <v>10.516238</v>
      </c>
      <c r="D2408">
        <v>165.63917599999999</v>
      </c>
      <c r="E2408">
        <v>7.8007669999999996</v>
      </c>
      <c r="L2408">
        <v>151.944737</v>
      </c>
      <c r="M2408">
        <v>11.256812</v>
      </c>
    </row>
    <row r="2409" spans="1:15" x14ac:dyDescent="0.25">
      <c r="A2409">
        <v>2408</v>
      </c>
      <c r="B2409">
        <v>160.99197000000001</v>
      </c>
      <c r="C2409">
        <v>10.516238</v>
      </c>
      <c r="D2409">
        <v>165.63917599999999</v>
      </c>
      <c r="E2409">
        <v>7.8007669999999996</v>
      </c>
      <c r="L2409">
        <v>151.944737</v>
      </c>
      <c r="M2409">
        <v>11.256812</v>
      </c>
    </row>
    <row r="2410" spans="1:15" x14ac:dyDescent="0.25">
      <c r="A2410">
        <v>2409</v>
      </c>
      <c r="B2410">
        <v>160.99197000000001</v>
      </c>
      <c r="C2410">
        <v>10.516238</v>
      </c>
      <c r="D2410">
        <v>165.63917599999999</v>
      </c>
      <c r="E2410">
        <v>7.8007669999999996</v>
      </c>
      <c r="L2410">
        <v>151.944737</v>
      </c>
      <c r="M2410">
        <v>11.256812</v>
      </c>
    </row>
    <row r="2411" spans="1:15" x14ac:dyDescent="0.25">
      <c r="A2411">
        <v>2410</v>
      </c>
      <c r="B2411">
        <v>160.99197000000001</v>
      </c>
      <c r="C2411">
        <v>10.516238</v>
      </c>
      <c r="D2411">
        <v>165.63917599999999</v>
      </c>
      <c r="E2411">
        <v>7.8007669999999996</v>
      </c>
      <c r="L2411">
        <v>151.944737</v>
      </c>
      <c r="M2411">
        <v>11.256812</v>
      </c>
    </row>
    <row r="2412" spans="1:15" x14ac:dyDescent="0.25">
      <c r="A2412">
        <v>2411</v>
      </c>
      <c r="B2412">
        <v>160.99197000000001</v>
      </c>
      <c r="C2412">
        <v>10.516238</v>
      </c>
      <c r="D2412">
        <v>165.63917599999999</v>
      </c>
      <c r="E2412">
        <v>7.8007669999999996</v>
      </c>
      <c r="L2412">
        <v>151.944737</v>
      </c>
      <c r="M2412">
        <v>11.256812</v>
      </c>
    </row>
    <row r="2413" spans="1:15" x14ac:dyDescent="0.25">
      <c r="A2413">
        <v>2412</v>
      </c>
      <c r="B2413">
        <v>160.99197000000001</v>
      </c>
      <c r="C2413">
        <v>10.516238</v>
      </c>
      <c r="D2413">
        <v>165.63917599999999</v>
      </c>
      <c r="E2413">
        <v>7.8007669999999996</v>
      </c>
      <c r="L2413">
        <v>151.99902</v>
      </c>
      <c r="M2413">
        <v>11.185694</v>
      </c>
    </row>
    <row r="2414" spans="1:15" x14ac:dyDescent="0.25">
      <c r="A2414">
        <v>2413</v>
      </c>
      <c r="B2414">
        <v>160.99197000000001</v>
      </c>
      <c r="C2414">
        <v>10.516238</v>
      </c>
      <c r="D2414">
        <v>165.63917599999999</v>
      </c>
      <c r="E2414">
        <v>7.8007669999999996</v>
      </c>
      <c r="L2414">
        <v>151.99902</v>
      </c>
      <c r="M2414">
        <v>11.185694</v>
      </c>
    </row>
    <row r="2415" spans="1:15" x14ac:dyDescent="0.25">
      <c r="A2415">
        <v>2414</v>
      </c>
      <c r="B2415">
        <v>160.99197000000001</v>
      </c>
      <c r="C2415">
        <v>10.516238</v>
      </c>
      <c r="D2415">
        <v>165.63917599999999</v>
      </c>
      <c r="E2415">
        <v>7.8007669999999996</v>
      </c>
      <c r="L2415">
        <v>151.99902</v>
      </c>
      <c r="M2415">
        <v>11.185694</v>
      </c>
    </row>
    <row r="2416" spans="1:15" x14ac:dyDescent="0.25">
      <c r="A2416">
        <v>2415</v>
      </c>
      <c r="B2416">
        <v>160.99197000000001</v>
      </c>
      <c r="C2416">
        <v>10.516238</v>
      </c>
      <c r="D2416">
        <v>165.63917599999999</v>
      </c>
      <c r="E2416">
        <v>7.8007669999999996</v>
      </c>
      <c r="N2416">
        <v>157.15875</v>
      </c>
      <c r="O2416">
        <v>8.3981860000000008</v>
      </c>
    </row>
    <row r="2417" spans="1:15" x14ac:dyDescent="0.25">
      <c r="A2417">
        <v>2416</v>
      </c>
      <c r="B2417">
        <v>160.802999</v>
      </c>
      <c r="C2417">
        <v>10.513788999999999</v>
      </c>
      <c r="D2417">
        <v>165.63917599999999</v>
      </c>
      <c r="E2417">
        <v>7.8007669999999996</v>
      </c>
      <c r="N2417">
        <v>157.18517800000001</v>
      </c>
      <c r="O2417">
        <v>8.3438510000000008</v>
      </c>
    </row>
    <row r="2418" spans="1:15" x14ac:dyDescent="0.25">
      <c r="A2418">
        <v>2417</v>
      </c>
      <c r="D2418">
        <v>165.63917599999999</v>
      </c>
      <c r="E2418">
        <v>7.8007669999999996</v>
      </c>
      <c r="N2418">
        <v>157.18517800000001</v>
      </c>
      <c r="O2418">
        <v>8.3438510000000008</v>
      </c>
    </row>
    <row r="2419" spans="1:15" x14ac:dyDescent="0.25">
      <c r="A2419">
        <v>2418</v>
      </c>
      <c r="D2419">
        <v>165.63917599999999</v>
      </c>
      <c r="E2419">
        <v>7.8007669999999996</v>
      </c>
      <c r="N2419">
        <v>157.18517800000001</v>
      </c>
      <c r="O2419">
        <v>8.3438510000000008</v>
      </c>
    </row>
    <row r="2420" spans="1:15" x14ac:dyDescent="0.25">
      <c r="A2420">
        <v>2419</v>
      </c>
      <c r="D2420">
        <v>165.63917599999999</v>
      </c>
      <c r="E2420">
        <v>7.8007669999999996</v>
      </c>
      <c r="N2420">
        <v>157.18517800000001</v>
      </c>
      <c r="O2420">
        <v>8.3438510000000008</v>
      </c>
    </row>
    <row r="2421" spans="1:15" x14ac:dyDescent="0.25">
      <c r="A2421">
        <v>2420</v>
      </c>
      <c r="D2421">
        <v>165.63917599999999</v>
      </c>
      <c r="E2421">
        <v>7.8007669999999996</v>
      </c>
      <c r="N2421">
        <v>157.18517800000001</v>
      </c>
      <c r="O2421">
        <v>8.3438510000000008</v>
      </c>
    </row>
    <row r="2422" spans="1:15" x14ac:dyDescent="0.25">
      <c r="A2422">
        <v>2421</v>
      </c>
      <c r="D2422">
        <v>165.63917599999999</v>
      </c>
      <c r="E2422">
        <v>7.8007669999999996</v>
      </c>
      <c r="N2422">
        <v>157.18517800000001</v>
      </c>
      <c r="O2422">
        <v>8.3438510000000008</v>
      </c>
    </row>
    <row r="2423" spans="1:15" x14ac:dyDescent="0.25">
      <c r="A2423">
        <v>2422</v>
      </c>
      <c r="D2423">
        <v>165.63917599999999</v>
      </c>
      <c r="E2423">
        <v>7.8007669999999996</v>
      </c>
      <c r="N2423">
        <v>157.18517800000001</v>
      </c>
      <c r="O2423">
        <v>8.3438510000000008</v>
      </c>
    </row>
    <row r="2424" spans="1:15" x14ac:dyDescent="0.25">
      <c r="A2424">
        <v>2423</v>
      </c>
      <c r="D2424">
        <v>165.63917599999999</v>
      </c>
      <c r="E2424">
        <v>7.8007669999999996</v>
      </c>
      <c r="N2424">
        <v>157.18517800000001</v>
      </c>
      <c r="O2424">
        <v>8.3438510000000008</v>
      </c>
    </row>
    <row r="2425" spans="1:15" x14ac:dyDescent="0.25">
      <c r="A2425">
        <v>2424</v>
      </c>
      <c r="D2425">
        <v>165.63917599999999</v>
      </c>
      <c r="E2425">
        <v>7.8007669999999996</v>
      </c>
      <c r="N2425">
        <v>157.18517800000001</v>
      </c>
      <c r="O2425">
        <v>8.3438510000000008</v>
      </c>
    </row>
    <row r="2426" spans="1:15" x14ac:dyDescent="0.25">
      <c r="A2426">
        <v>2425</v>
      </c>
      <c r="D2426">
        <v>165.63917599999999</v>
      </c>
      <c r="E2426">
        <v>7.8007669999999996</v>
      </c>
      <c r="N2426">
        <v>157.18517800000001</v>
      </c>
      <c r="O2426">
        <v>8.3438510000000008</v>
      </c>
    </row>
    <row r="2427" spans="1:15" x14ac:dyDescent="0.25">
      <c r="A2427">
        <v>2426</v>
      </c>
      <c r="B2427">
        <v>171.89257499999999</v>
      </c>
      <c r="C2427">
        <v>10.357879000000001</v>
      </c>
      <c r="D2427">
        <v>165.63917599999999</v>
      </c>
      <c r="E2427">
        <v>7.8007669999999996</v>
      </c>
      <c r="N2427">
        <v>157.18517800000001</v>
      </c>
      <c r="O2427">
        <v>8.3438510000000008</v>
      </c>
    </row>
    <row r="2428" spans="1:15" x14ac:dyDescent="0.25">
      <c r="A2428">
        <v>2427</v>
      </c>
      <c r="B2428">
        <v>172.016751</v>
      </c>
      <c r="C2428">
        <v>10.368134</v>
      </c>
      <c r="D2428">
        <v>165.63917599999999</v>
      </c>
      <c r="E2428">
        <v>7.8007669999999996</v>
      </c>
      <c r="N2428">
        <v>157.18517800000001</v>
      </c>
      <c r="O2428">
        <v>8.3438510000000008</v>
      </c>
    </row>
    <row r="2429" spans="1:15" x14ac:dyDescent="0.25">
      <c r="A2429">
        <v>2428</v>
      </c>
      <c r="B2429">
        <v>172.016751</v>
      </c>
      <c r="C2429">
        <v>10.368134</v>
      </c>
      <c r="D2429">
        <v>165.63917599999999</v>
      </c>
      <c r="E2429">
        <v>7.8007669999999996</v>
      </c>
      <c r="N2429">
        <v>157.18517800000001</v>
      </c>
      <c r="O2429">
        <v>8.3438510000000008</v>
      </c>
    </row>
    <row r="2430" spans="1:15" x14ac:dyDescent="0.25">
      <c r="A2430">
        <v>2429</v>
      </c>
      <c r="B2430">
        <v>172.016751</v>
      </c>
      <c r="C2430">
        <v>10.368134</v>
      </c>
      <c r="D2430">
        <v>165.63917599999999</v>
      </c>
      <c r="E2430">
        <v>7.8007669999999996</v>
      </c>
      <c r="N2430">
        <v>157.18517800000001</v>
      </c>
      <c r="O2430">
        <v>8.3438510000000008</v>
      </c>
    </row>
    <row r="2431" spans="1:15" x14ac:dyDescent="0.25">
      <c r="A2431">
        <v>2430</v>
      </c>
      <c r="B2431">
        <v>172.016751</v>
      </c>
      <c r="C2431">
        <v>10.368134</v>
      </c>
      <c r="D2431">
        <v>165.63917599999999</v>
      </c>
      <c r="E2431">
        <v>7.8007669999999996</v>
      </c>
      <c r="N2431">
        <v>157.18517800000001</v>
      </c>
      <c r="O2431">
        <v>8.3438510000000008</v>
      </c>
    </row>
    <row r="2432" spans="1:15" x14ac:dyDescent="0.25">
      <c r="A2432">
        <v>2431</v>
      </c>
      <c r="B2432">
        <v>172.016751</v>
      </c>
      <c r="C2432">
        <v>10.368134</v>
      </c>
      <c r="D2432">
        <v>165.63917599999999</v>
      </c>
      <c r="E2432">
        <v>7.8007669999999996</v>
      </c>
      <c r="N2432">
        <v>157.18517800000001</v>
      </c>
      <c r="O2432">
        <v>8.3438510000000008</v>
      </c>
    </row>
    <row r="2433" spans="1:15" x14ac:dyDescent="0.25">
      <c r="A2433">
        <v>2432</v>
      </c>
      <c r="B2433">
        <v>172.016751</v>
      </c>
      <c r="C2433">
        <v>10.368134</v>
      </c>
      <c r="D2433">
        <v>165.63917599999999</v>
      </c>
      <c r="E2433">
        <v>7.8007669999999996</v>
      </c>
      <c r="L2433">
        <v>161.663005</v>
      </c>
      <c r="M2433">
        <v>11.269361999999999</v>
      </c>
      <c r="N2433">
        <v>157.18517800000001</v>
      </c>
      <c r="O2433">
        <v>8.3438510000000008</v>
      </c>
    </row>
    <row r="2434" spans="1:15" x14ac:dyDescent="0.25">
      <c r="A2434">
        <v>2433</v>
      </c>
      <c r="B2434">
        <v>172.016751</v>
      </c>
      <c r="C2434">
        <v>10.368134</v>
      </c>
      <c r="D2434">
        <v>165.532601</v>
      </c>
      <c r="E2434">
        <v>7.815817</v>
      </c>
      <c r="L2434">
        <v>161.63463899999999</v>
      </c>
      <c r="M2434">
        <v>11.355582</v>
      </c>
      <c r="N2434">
        <v>157.18517800000001</v>
      </c>
      <c r="O2434">
        <v>8.3438510000000008</v>
      </c>
    </row>
    <row r="2435" spans="1:15" x14ac:dyDescent="0.25">
      <c r="A2435">
        <v>2434</v>
      </c>
      <c r="B2435">
        <v>172.016751</v>
      </c>
      <c r="C2435">
        <v>10.368134</v>
      </c>
      <c r="D2435">
        <v>165.532601</v>
      </c>
      <c r="E2435">
        <v>7.815817</v>
      </c>
      <c r="L2435">
        <v>161.63463899999999</v>
      </c>
      <c r="M2435">
        <v>11.355582</v>
      </c>
      <c r="N2435">
        <v>157.18517800000001</v>
      </c>
      <c r="O2435">
        <v>8.3438510000000008</v>
      </c>
    </row>
    <row r="2436" spans="1:15" x14ac:dyDescent="0.25">
      <c r="A2436">
        <v>2435</v>
      </c>
      <c r="B2436">
        <v>172.016751</v>
      </c>
      <c r="C2436">
        <v>10.368134</v>
      </c>
      <c r="L2436">
        <v>161.63463899999999</v>
      </c>
      <c r="M2436">
        <v>11.355582</v>
      </c>
      <c r="N2436">
        <v>157.18517800000001</v>
      </c>
      <c r="O2436">
        <v>8.3438510000000008</v>
      </c>
    </row>
    <row r="2437" spans="1:15" x14ac:dyDescent="0.25">
      <c r="A2437">
        <v>2436</v>
      </c>
      <c r="B2437">
        <v>172.016751</v>
      </c>
      <c r="C2437">
        <v>10.368134</v>
      </c>
      <c r="L2437">
        <v>161.63463899999999</v>
      </c>
      <c r="M2437">
        <v>11.355582</v>
      </c>
      <c r="N2437">
        <v>157.15875</v>
      </c>
      <c r="O2437">
        <v>8.3981860000000008</v>
      </c>
    </row>
    <row r="2438" spans="1:15" x14ac:dyDescent="0.25">
      <c r="A2438">
        <v>2437</v>
      </c>
      <c r="B2438">
        <v>172.016751</v>
      </c>
      <c r="C2438">
        <v>10.368134</v>
      </c>
      <c r="L2438">
        <v>161.63463899999999</v>
      </c>
      <c r="M2438">
        <v>11.355582</v>
      </c>
    </row>
    <row r="2439" spans="1:15" x14ac:dyDescent="0.25">
      <c r="A2439">
        <v>2438</v>
      </c>
      <c r="B2439">
        <v>172.016751</v>
      </c>
      <c r="C2439">
        <v>10.368134</v>
      </c>
      <c r="L2439">
        <v>161.63463899999999</v>
      </c>
      <c r="M2439">
        <v>11.355582</v>
      </c>
    </row>
    <row r="2440" spans="1:15" x14ac:dyDescent="0.25">
      <c r="A2440">
        <v>2439</v>
      </c>
      <c r="B2440">
        <v>172.016751</v>
      </c>
      <c r="C2440">
        <v>10.368134</v>
      </c>
      <c r="L2440">
        <v>161.63463899999999</v>
      </c>
      <c r="M2440">
        <v>11.355582</v>
      </c>
    </row>
    <row r="2441" spans="1:15" x14ac:dyDescent="0.25">
      <c r="A2441">
        <v>2440</v>
      </c>
      <c r="B2441">
        <v>172.016751</v>
      </c>
      <c r="C2441">
        <v>10.368134</v>
      </c>
      <c r="L2441">
        <v>161.63463899999999</v>
      </c>
      <c r="M2441">
        <v>11.355582</v>
      </c>
    </row>
    <row r="2442" spans="1:15" x14ac:dyDescent="0.25">
      <c r="A2442">
        <v>2441</v>
      </c>
      <c r="B2442">
        <v>172.016751</v>
      </c>
      <c r="C2442">
        <v>10.368134</v>
      </c>
      <c r="L2442">
        <v>161.63463899999999</v>
      </c>
      <c r="M2442">
        <v>11.355582</v>
      </c>
    </row>
    <row r="2443" spans="1:15" x14ac:dyDescent="0.25">
      <c r="A2443">
        <v>2442</v>
      </c>
      <c r="B2443">
        <v>172.016751</v>
      </c>
      <c r="C2443">
        <v>10.368134</v>
      </c>
      <c r="L2443">
        <v>161.63463899999999</v>
      </c>
      <c r="M2443">
        <v>11.355582</v>
      </c>
    </row>
    <row r="2444" spans="1:15" x14ac:dyDescent="0.25">
      <c r="A2444">
        <v>2443</v>
      </c>
      <c r="B2444">
        <v>172.016751</v>
      </c>
      <c r="C2444">
        <v>10.368134</v>
      </c>
      <c r="D2444">
        <v>175.94711000000001</v>
      </c>
      <c r="E2444">
        <v>6.6915899999999997</v>
      </c>
      <c r="L2444">
        <v>161.63463899999999</v>
      </c>
      <c r="M2444">
        <v>11.355582</v>
      </c>
    </row>
    <row r="2445" spans="1:15" x14ac:dyDescent="0.25">
      <c r="A2445">
        <v>2444</v>
      </c>
      <c r="B2445">
        <v>172.016751</v>
      </c>
      <c r="C2445">
        <v>10.368134</v>
      </c>
      <c r="D2445">
        <v>176.12011000000001</v>
      </c>
      <c r="E2445">
        <v>6.6652149999999999</v>
      </c>
      <c r="L2445">
        <v>161.63463899999999</v>
      </c>
      <c r="M2445">
        <v>11.355582</v>
      </c>
    </row>
    <row r="2446" spans="1:15" x14ac:dyDescent="0.25">
      <c r="A2446">
        <v>2445</v>
      </c>
      <c r="B2446">
        <v>172.016751</v>
      </c>
      <c r="C2446">
        <v>10.368134</v>
      </c>
      <c r="D2446">
        <v>176.12011000000001</v>
      </c>
      <c r="E2446">
        <v>6.6652149999999999</v>
      </c>
      <c r="L2446">
        <v>161.63463899999999</v>
      </c>
      <c r="M2446">
        <v>11.355582</v>
      </c>
    </row>
    <row r="2447" spans="1:15" x14ac:dyDescent="0.25">
      <c r="A2447">
        <v>2446</v>
      </c>
      <c r="B2447">
        <v>172.016751</v>
      </c>
      <c r="C2447">
        <v>10.368134</v>
      </c>
      <c r="D2447">
        <v>176.12011000000001</v>
      </c>
      <c r="E2447">
        <v>6.6652149999999999</v>
      </c>
      <c r="L2447">
        <v>161.63463899999999</v>
      </c>
      <c r="M2447">
        <v>11.355582</v>
      </c>
    </row>
    <row r="2448" spans="1:15" x14ac:dyDescent="0.25">
      <c r="A2448">
        <v>2447</v>
      </c>
      <c r="B2448">
        <v>172.016751</v>
      </c>
      <c r="C2448">
        <v>10.368134</v>
      </c>
      <c r="D2448">
        <v>176.12011000000001</v>
      </c>
      <c r="E2448">
        <v>6.6652149999999999</v>
      </c>
      <c r="L2448">
        <v>161.63463899999999</v>
      </c>
      <c r="M2448">
        <v>11.355582</v>
      </c>
    </row>
    <row r="2449" spans="1:15" x14ac:dyDescent="0.25">
      <c r="A2449">
        <v>2448</v>
      </c>
      <c r="B2449">
        <v>172.016751</v>
      </c>
      <c r="C2449">
        <v>10.368134</v>
      </c>
      <c r="D2449">
        <v>176.12011000000001</v>
      </c>
      <c r="E2449">
        <v>6.6652149999999999</v>
      </c>
      <c r="L2449">
        <v>161.63463899999999</v>
      </c>
      <c r="M2449">
        <v>11.355582</v>
      </c>
    </row>
    <row r="2450" spans="1:15" x14ac:dyDescent="0.25">
      <c r="A2450">
        <v>2449</v>
      </c>
      <c r="B2450">
        <v>172.016751</v>
      </c>
      <c r="C2450">
        <v>10.368134</v>
      </c>
      <c r="D2450">
        <v>176.12011000000001</v>
      </c>
      <c r="E2450">
        <v>6.6652149999999999</v>
      </c>
      <c r="L2450">
        <v>161.63463899999999</v>
      </c>
      <c r="M2450">
        <v>11.355582</v>
      </c>
    </row>
    <row r="2451" spans="1:15" x14ac:dyDescent="0.25">
      <c r="A2451">
        <v>2450</v>
      </c>
      <c r="B2451">
        <v>172.016751</v>
      </c>
      <c r="C2451">
        <v>10.368134</v>
      </c>
      <c r="D2451">
        <v>176.12011000000001</v>
      </c>
      <c r="E2451">
        <v>6.6652149999999999</v>
      </c>
      <c r="L2451">
        <v>161.63463899999999</v>
      </c>
      <c r="M2451">
        <v>11.355582</v>
      </c>
    </row>
    <row r="2452" spans="1:15" x14ac:dyDescent="0.25">
      <c r="A2452">
        <v>2451</v>
      </c>
      <c r="B2452">
        <v>172.016751</v>
      </c>
      <c r="C2452">
        <v>10.368134</v>
      </c>
      <c r="D2452">
        <v>176.12011000000001</v>
      </c>
      <c r="E2452">
        <v>6.6652149999999999</v>
      </c>
      <c r="L2452">
        <v>161.63463899999999</v>
      </c>
      <c r="M2452">
        <v>11.355582</v>
      </c>
    </row>
    <row r="2453" spans="1:15" x14ac:dyDescent="0.25">
      <c r="A2453">
        <v>2452</v>
      </c>
      <c r="B2453">
        <v>172.016751</v>
      </c>
      <c r="C2453">
        <v>10.368134</v>
      </c>
      <c r="D2453">
        <v>176.12011000000001</v>
      </c>
      <c r="E2453">
        <v>6.6652149999999999</v>
      </c>
      <c r="L2453">
        <v>161.63463899999999</v>
      </c>
      <c r="M2453">
        <v>11.355582</v>
      </c>
      <c r="N2453">
        <v>165.69968299999999</v>
      </c>
      <c r="O2453">
        <v>7.977544</v>
      </c>
    </row>
    <row r="2454" spans="1:15" x14ac:dyDescent="0.25">
      <c r="A2454">
        <v>2453</v>
      </c>
      <c r="B2454">
        <v>172.016751</v>
      </c>
      <c r="C2454">
        <v>10.368134</v>
      </c>
      <c r="D2454">
        <v>176.12011000000001</v>
      </c>
      <c r="E2454">
        <v>6.6652149999999999</v>
      </c>
      <c r="L2454">
        <v>161.63463899999999</v>
      </c>
      <c r="M2454">
        <v>11.355582</v>
      </c>
      <c r="N2454">
        <v>165.688613</v>
      </c>
      <c r="O2454">
        <v>7.8995379999999997</v>
      </c>
    </row>
    <row r="2455" spans="1:15" x14ac:dyDescent="0.25">
      <c r="A2455">
        <v>2454</v>
      </c>
      <c r="B2455">
        <v>172.016751</v>
      </c>
      <c r="C2455">
        <v>10.368134</v>
      </c>
      <c r="D2455">
        <v>176.12011000000001</v>
      </c>
      <c r="E2455">
        <v>6.6652149999999999</v>
      </c>
      <c r="L2455">
        <v>161.63463899999999</v>
      </c>
      <c r="M2455">
        <v>11.355582</v>
      </c>
      <c r="N2455">
        <v>165.688613</v>
      </c>
      <c r="O2455">
        <v>7.8995379999999997</v>
      </c>
    </row>
    <row r="2456" spans="1:15" x14ac:dyDescent="0.25">
      <c r="A2456">
        <v>2455</v>
      </c>
      <c r="B2456">
        <v>171.89257499999999</v>
      </c>
      <c r="C2456">
        <v>10.357879000000001</v>
      </c>
      <c r="D2456">
        <v>176.12011000000001</v>
      </c>
      <c r="E2456">
        <v>6.6652149999999999</v>
      </c>
      <c r="L2456">
        <v>161.663005</v>
      </c>
      <c r="M2456">
        <v>11.269361999999999</v>
      </c>
      <c r="N2456">
        <v>165.688613</v>
      </c>
      <c r="O2456">
        <v>7.8995379999999997</v>
      </c>
    </row>
    <row r="2457" spans="1:15" x14ac:dyDescent="0.25">
      <c r="A2457">
        <v>2456</v>
      </c>
      <c r="D2457">
        <v>176.12011000000001</v>
      </c>
      <c r="E2457">
        <v>6.6652149999999999</v>
      </c>
      <c r="N2457">
        <v>165.688613</v>
      </c>
      <c r="O2457">
        <v>7.8995379999999997</v>
      </c>
    </row>
    <row r="2458" spans="1:15" x14ac:dyDescent="0.25">
      <c r="A2458">
        <v>2457</v>
      </c>
      <c r="D2458">
        <v>176.12011000000001</v>
      </c>
      <c r="E2458">
        <v>6.6652149999999999</v>
      </c>
      <c r="N2458">
        <v>165.688613</v>
      </c>
      <c r="O2458">
        <v>7.8995379999999997</v>
      </c>
    </row>
    <row r="2459" spans="1:15" x14ac:dyDescent="0.25">
      <c r="A2459">
        <v>2458</v>
      </c>
      <c r="D2459">
        <v>176.12011000000001</v>
      </c>
      <c r="E2459">
        <v>6.6652149999999999</v>
      </c>
      <c r="N2459">
        <v>165.688613</v>
      </c>
      <c r="O2459">
        <v>7.8995379999999997</v>
      </c>
    </row>
    <row r="2460" spans="1:15" x14ac:dyDescent="0.25">
      <c r="A2460">
        <v>2459</v>
      </c>
      <c r="D2460">
        <v>176.12011000000001</v>
      </c>
      <c r="E2460">
        <v>6.6652149999999999</v>
      </c>
      <c r="N2460">
        <v>165.688613</v>
      </c>
      <c r="O2460">
        <v>7.8995379999999997</v>
      </c>
    </row>
    <row r="2461" spans="1:15" x14ac:dyDescent="0.25">
      <c r="A2461">
        <v>2460</v>
      </c>
      <c r="D2461">
        <v>176.12011000000001</v>
      </c>
      <c r="E2461">
        <v>6.6652149999999999</v>
      </c>
      <c r="N2461">
        <v>165.688613</v>
      </c>
      <c r="O2461">
        <v>7.8995379999999997</v>
      </c>
    </row>
    <row r="2462" spans="1:15" x14ac:dyDescent="0.25">
      <c r="A2462">
        <v>2461</v>
      </c>
      <c r="D2462">
        <v>176.12011000000001</v>
      </c>
      <c r="E2462">
        <v>6.6652149999999999</v>
      </c>
      <c r="N2462">
        <v>165.688613</v>
      </c>
      <c r="O2462">
        <v>7.8995379999999997</v>
      </c>
    </row>
    <row r="2463" spans="1:15" x14ac:dyDescent="0.25">
      <c r="A2463">
        <v>2462</v>
      </c>
      <c r="D2463">
        <v>176.12011000000001</v>
      </c>
      <c r="E2463">
        <v>6.6652149999999999</v>
      </c>
      <c r="N2463">
        <v>165.688613</v>
      </c>
      <c r="O2463">
        <v>7.8995379999999997</v>
      </c>
    </row>
    <row r="2464" spans="1:15" x14ac:dyDescent="0.25">
      <c r="A2464">
        <v>2463</v>
      </c>
      <c r="D2464">
        <v>176.12011000000001</v>
      </c>
      <c r="E2464">
        <v>6.6652149999999999</v>
      </c>
      <c r="N2464">
        <v>165.688613</v>
      </c>
      <c r="O2464">
        <v>7.8995379999999997</v>
      </c>
    </row>
    <row r="2465" spans="1:15" x14ac:dyDescent="0.25">
      <c r="A2465">
        <v>2464</v>
      </c>
      <c r="D2465">
        <v>176.12011000000001</v>
      </c>
      <c r="E2465">
        <v>6.6652149999999999</v>
      </c>
      <c r="N2465">
        <v>165.688613</v>
      </c>
      <c r="O2465">
        <v>7.8995379999999997</v>
      </c>
    </row>
    <row r="2466" spans="1:15" x14ac:dyDescent="0.25">
      <c r="A2466">
        <v>2465</v>
      </c>
      <c r="D2466">
        <v>176.12011000000001</v>
      </c>
      <c r="E2466">
        <v>6.6652149999999999</v>
      </c>
      <c r="N2466">
        <v>165.688613</v>
      </c>
      <c r="O2466">
        <v>7.8995379999999997</v>
      </c>
    </row>
    <row r="2467" spans="1:15" x14ac:dyDescent="0.25">
      <c r="A2467">
        <v>2466</v>
      </c>
      <c r="B2467">
        <v>184.38161700000001</v>
      </c>
      <c r="C2467">
        <v>8.1872779999999992</v>
      </c>
      <c r="D2467">
        <v>176.12011000000001</v>
      </c>
      <c r="E2467">
        <v>6.6652149999999999</v>
      </c>
      <c r="N2467">
        <v>165.688613</v>
      </c>
      <c r="O2467">
        <v>7.8995379999999997</v>
      </c>
    </row>
    <row r="2468" spans="1:15" x14ac:dyDescent="0.25">
      <c r="A2468">
        <v>2467</v>
      </c>
      <c r="B2468">
        <v>184.47523699999999</v>
      </c>
      <c r="C2468">
        <v>8.1957470000000008</v>
      </c>
      <c r="D2468">
        <v>176.12011000000001</v>
      </c>
      <c r="E2468">
        <v>6.6652149999999999</v>
      </c>
      <c r="N2468">
        <v>165.688613</v>
      </c>
      <c r="O2468">
        <v>7.8995379999999997</v>
      </c>
    </row>
    <row r="2469" spans="1:15" x14ac:dyDescent="0.25">
      <c r="A2469">
        <v>2468</v>
      </c>
      <c r="B2469">
        <v>184.47523699999999</v>
      </c>
      <c r="C2469">
        <v>8.1957470000000008</v>
      </c>
      <c r="D2469">
        <v>176.12011000000001</v>
      </c>
      <c r="E2469">
        <v>6.6652149999999999</v>
      </c>
      <c r="N2469">
        <v>165.688613</v>
      </c>
      <c r="O2469">
        <v>7.8995379999999997</v>
      </c>
    </row>
    <row r="2470" spans="1:15" x14ac:dyDescent="0.25">
      <c r="A2470">
        <v>2469</v>
      </c>
      <c r="B2470">
        <v>184.47523699999999</v>
      </c>
      <c r="C2470">
        <v>8.1957470000000008</v>
      </c>
      <c r="D2470">
        <v>176.12011000000001</v>
      </c>
      <c r="E2470">
        <v>6.6652149999999999</v>
      </c>
      <c r="N2470">
        <v>165.688613</v>
      </c>
      <c r="O2470">
        <v>7.8995379999999997</v>
      </c>
    </row>
    <row r="2471" spans="1:15" x14ac:dyDescent="0.25">
      <c r="A2471">
        <v>2470</v>
      </c>
      <c r="B2471">
        <v>184.47523699999999</v>
      </c>
      <c r="C2471">
        <v>8.1957470000000008</v>
      </c>
      <c r="D2471">
        <v>175.94711000000001</v>
      </c>
      <c r="E2471">
        <v>6.6915899999999997</v>
      </c>
      <c r="N2471">
        <v>165.688613</v>
      </c>
      <c r="O2471">
        <v>7.8995379999999997</v>
      </c>
    </row>
    <row r="2472" spans="1:15" x14ac:dyDescent="0.25">
      <c r="A2472">
        <v>2471</v>
      </c>
      <c r="B2472">
        <v>184.47523699999999</v>
      </c>
      <c r="C2472">
        <v>8.1957470000000008</v>
      </c>
      <c r="N2472">
        <v>165.688613</v>
      </c>
      <c r="O2472">
        <v>7.8995379999999997</v>
      </c>
    </row>
    <row r="2473" spans="1:15" x14ac:dyDescent="0.25">
      <c r="A2473">
        <v>2472</v>
      </c>
      <c r="B2473">
        <v>184.47523699999999</v>
      </c>
      <c r="C2473">
        <v>8.1957470000000008</v>
      </c>
      <c r="F2473">
        <v>173.417035</v>
      </c>
      <c r="G2473">
        <v>11.147175000000001</v>
      </c>
      <c r="N2473">
        <v>165.688613</v>
      </c>
      <c r="O2473">
        <v>7.8995379999999997</v>
      </c>
    </row>
    <row r="2474" spans="1:15" x14ac:dyDescent="0.25">
      <c r="A2474">
        <v>2473</v>
      </c>
      <c r="B2474">
        <v>184.47523699999999</v>
      </c>
      <c r="C2474">
        <v>8.1957470000000008</v>
      </c>
      <c r="F2474">
        <v>173.417035</v>
      </c>
      <c r="G2474">
        <v>11.147175000000001</v>
      </c>
      <c r="N2474">
        <v>165.688613</v>
      </c>
      <c r="O2474">
        <v>7.8995379999999997</v>
      </c>
    </row>
    <row r="2475" spans="1:15" x14ac:dyDescent="0.25">
      <c r="A2475">
        <v>2474</v>
      </c>
      <c r="B2475">
        <v>184.47523699999999</v>
      </c>
      <c r="C2475">
        <v>8.1957470000000008</v>
      </c>
      <c r="F2475">
        <v>173.417035</v>
      </c>
      <c r="G2475">
        <v>11.147175000000001</v>
      </c>
      <c r="N2475">
        <v>165.69968299999999</v>
      </c>
      <c r="O2475">
        <v>7.977544</v>
      </c>
    </row>
    <row r="2476" spans="1:15" x14ac:dyDescent="0.25">
      <c r="A2476">
        <v>2475</v>
      </c>
      <c r="B2476">
        <v>184.47523699999999</v>
      </c>
      <c r="C2476">
        <v>8.1957470000000008</v>
      </c>
      <c r="F2476">
        <v>173.417035</v>
      </c>
      <c r="G2476">
        <v>11.147175000000001</v>
      </c>
    </row>
    <row r="2477" spans="1:15" x14ac:dyDescent="0.25">
      <c r="A2477">
        <v>2476</v>
      </c>
      <c r="B2477">
        <v>184.47523699999999</v>
      </c>
      <c r="C2477">
        <v>8.1957470000000008</v>
      </c>
      <c r="F2477">
        <v>173.417035</v>
      </c>
      <c r="G2477">
        <v>11.147175000000001</v>
      </c>
    </row>
    <row r="2478" spans="1:15" x14ac:dyDescent="0.25">
      <c r="A2478">
        <v>2477</v>
      </c>
      <c r="B2478">
        <v>184.47523699999999</v>
      </c>
      <c r="C2478">
        <v>8.1957470000000008</v>
      </c>
      <c r="F2478">
        <v>173.417035</v>
      </c>
      <c r="G2478">
        <v>11.147175000000001</v>
      </c>
    </row>
    <row r="2479" spans="1:15" x14ac:dyDescent="0.25">
      <c r="A2479">
        <v>2478</v>
      </c>
      <c r="B2479">
        <v>184.47523699999999</v>
      </c>
      <c r="C2479">
        <v>8.1957470000000008</v>
      </c>
      <c r="F2479">
        <v>173.417035</v>
      </c>
      <c r="G2479">
        <v>11.147175000000001</v>
      </c>
    </row>
    <row r="2480" spans="1:15" x14ac:dyDescent="0.25">
      <c r="A2480">
        <v>2479</v>
      </c>
      <c r="B2480">
        <v>184.47523699999999</v>
      </c>
      <c r="C2480">
        <v>8.1957470000000008</v>
      </c>
      <c r="F2480">
        <v>173.417035</v>
      </c>
      <c r="G2480">
        <v>11.147175000000001</v>
      </c>
    </row>
    <row r="2481" spans="1:7" x14ac:dyDescent="0.25">
      <c r="A2481">
        <v>2480</v>
      </c>
      <c r="B2481">
        <v>184.47523699999999</v>
      </c>
      <c r="C2481">
        <v>8.1957470000000008</v>
      </c>
      <c r="F2481">
        <v>173.417035</v>
      </c>
      <c r="G2481">
        <v>11.147175000000001</v>
      </c>
    </row>
    <row r="2482" spans="1:7" x14ac:dyDescent="0.25">
      <c r="A2482">
        <v>2481</v>
      </c>
      <c r="B2482">
        <v>184.47523699999999</v>
      </c>
      <c r="C2482">
        <v>8.1957470000000008</v>
      </c>
      <c r="D2482">
        <v>189.00050999999999</v>
      </c>
      <c r="E2482">
        <v>5.1313149999999998</v>
      </c>
      <c r="F2482">
        <v>173.417035</v>
      </c>
      <c r="G2482">
        <v>11.147175000000001</v>
      </c>
    </row>
    <row r="2483" spans="1:7" x14ac:dyDescent="0.25">
      <c r="A2483">
        <v>2482</v>
      </c>
      <c r="B2483">
        <v>184.47523699999999</v>
      </c>
      <c r="C2483">
        <v>8.1957470000000008</v>
      </c>
      <c r="D2483">
        <v>189.122443</v>
      </c>
      <c r="E2483">
        <v>5.0852969999999997</v>
      </c>
      <c r="F2483">
        <v>173.417035</v>
      </c>
      <c r="G2483">
        <v>11.147175000000001</v>
      </c>
    </row>
    <row r="2484" spans="1:7" x14ac:dyDescent="0.25">
      <c r="A2484">
        <v>2483</v>
      </c>
      <c r="B2484">
        <v>184.47523699999999</v>
      </c>
      <c r="C2484">
        <v>8.1957470000000008</v>
      </c>
      <c r="D2484">
        <v>189.122443</v>
      </c>
      <c r="E2484">
        <v>5.0852969999999997</v>
      </c>
      <c r="F2484">
        <v>173.417035</v>
      </c>
      <c r="G2484">
        <v>11.147175000000001</v>
      </c>
    </row>
    <row r="2485" spans="1:7" x14ac:dyDescent="0.25">
      <c r="A2485">
        <v>2484</v>
      </c>
      <c r="B2485">
        <v>184.47523699999999</v>
      </c>
      <c r="C2485">
        <v>8.1957470000000008</v>
      </c>
      <c r="D2485">
        <v>189.122443</v>
      </c>
      <c r="E2485">
        <v>5.0852969999999997</v>
      </c>
      <c r="F2485">
        <v>173.417035</v>
      </c>
      <c r="G2485">
        <v>11.147175000000001</v>
      </c>
    </row>
    <row r="2486" spans="1:7" x14ac:dyDescent="0.25">
      <c r="A2486">
        <v>2485</v>
      </c>
      <c r="B2486">
        <v>184.47523699999999</v>
      </c>
      <c r="C2486">
        <v>8.1957470000000008</v>
      </c>
      <c r="D2486">
        <v>189.122443</v>
      </c>
      <c r="E2486">
        <v>5.0852969999999997</v>
      </c>
      <c r="F2486">
        <v>173.417035</v>
      </c>
      <c r="G2486">
        <v>11.147175000000001</v>
      </c>
    </row>
    <row r="2487" spans="1:7" x14ac:dyDescent="0.25">
      <c r="A2487">
        <v>2486</v>
      </c>
      <c r="B2487">
        <v>184.47523699999999</v>
      </c>
      <c r="C2487">
        <v>8.1957470000000008</v>
      </c>
      <c r="D2487">
        <v>189.122443</v>
      </c>
      <c r="E2487">
        <v>5.0852969999999997</v>
      </c>
      <c r="F2487">
        <v>173.417035</v>
      </c>
      <c r="G2487">
        <v>11.147175000000001</v>
      </c>
    </row>
    <row r="2488" spans="1:7" x14ac:dyDescent="0.25">
      <c r="A2488">
        <v>2487</v>
      </c>
      <c r="B2488">
        <v>184.47523699999999</v>
      </c>
      <c r="C2488">
        <v>8.1957470000000008</v>
      </c>
      <c r="D2488">
        <v>189.122443</v>
      </c>
      <c r="E2488">
        <v>5.0852969999999997</v>
      </c>
      <c r="F2488">
        <v>173.417035</v>
      </c>
      <c r="G2488">
        <v>11.147175000000001</v>
      </c>
    </row>
    <row r="2489" spans="1:7" x14ac:dyDescent="0.25">
      <c r="A2489">
        <v>2488</v>
      </c>
      <c r="B2489">
        <v>184.47523699999999</v>
      </c>
      <c r="C2489">
        <v>8.1957470000000008</v>
      </c>
      <c r="D2489">
        <v>189.122443</v>
      </c>
      <c r="E2489">
        <v>5.0852969999999997</v>
      </c>
      <c r="F2489">
        <v>173.417035</v>
      </c>
      <c r="G2489">
        <v>11.147175000000001</v>
      </c>
    </row>
    <row r="2490" spans="1:7" x14ac:dyDescent="0.25">
      <c r="A2490">
        <v>2489</v>
      </c>
      <c r="B2490">
        <v>184.47523699999999</v>
      </c>
      <c r="C2490">
        <v>8.1957470000000008</v>
      </c>
      <c r="D2490">
        <v>189.122443</v>
      </c>
      <c r="E2490">
        <v>5.0852969999999997</v>
      </c>
      <c r="F2490">
        <v>173.417035</v>
      </c>
      <c r="G2490">
        <v>11.147175000000001</v>
      </c>
    </row>
    <row r="2491" spans="1:7" x14ac:dyDescent="0.25">
      <c r="A2491">
        <v>2490</v>
      </c>
      <c r="B2491">
        <v>184.38161700000001</v>
      </c>
      <c r="C2491">
        <v>8.1872779999999992</v>
      </c>
      <c r="D2491">
        <v>189.122443</v>
      </c>
      <c r="E2491">
        <v>5.0852969999999997</v>
      </c>
      <c r="F2491">
        <v>173.417035</v>
      </c>
      <c r="G2491">
        <v>11.147175000000001</v>
      </c>
    </row>
    <row r="2492" spans="1:7" x14ac:dyDescent="0.25">
      <c r="A2492">
        <v>2491</v>
      </c>
      <c r="D2492">
        <v>189.122443</v>
      </c>
      <c r="E2492">
        <v>5.0852969999999997</v>
      </c>
      <c r="F2492">
        <v>173.417035</v>
      </c>
      <c r="G2492">
        <v>11.147175000000001</v>
      </c>
    </row>
    <row r="2493" spans="1:7" x14ac:dyDescent="0.25">
      <c r="A2493">
        <v>2492</v>
      </c>
      <c r="D2493">
        <v>189.122443</v>
      </c>
      <c r="E2493">
        <v>5.0852969999999997</v>
      </c>
      <c r="F2493">
        <v>173.417035</v>
      </c>
      <c r="G2493">
        <v>11.147175000000001</v>
      </c>
    </row>
    <row r="2494" spans="1:7" x14ac:dyDescent="0.25">
      <c r="A2494">
        <v>2493</v>
      </c>
      <c r="D2494">
        <v>189.122443</v>
      </c>
      <c r="E2494">
        <v>5.0852969999999997</v>
      </c>
      <c r="F2494">
        <v>173.417035</v>
      </c>
      <c r="G2494">
        <v>11.147175000000001</v>
      </c>
    </row>
    <row r="2495" spans="1:7" x14ac:dyDescent="0.25">
      <c r="A2495">
        <v>2494</v>
      </c>
      <c r="D2495">
        <v>189.122443</v>
      </c>
      <c r="E2495">
        <v>5.0852969999999997</v>
      </c>
      <c r="F2495">
        <v>173.417035</v>
      </c>
      <c r="G2495">
        <v>11.147175000000001</v>
      </c>
    </row>
    <row r="2496" spans="1:7" x14ac:dyDescent="0.25">
      <c r="A2496">
        <v>2495</v>
      </c>
      <c r="D2496">
        <v>189.122443</v>
      </c>
      <c r="E2496">
        <v>5.0852969999999997</v>
      </c>
      <c r="F2496">
        <v>173.417035</v>
      </c>
      <c r="G2496">
        <v>11.147175000000001</v>
      </c>
    </row>
    <row r="2497" spans="1:15" x14ac:dyDescent="0.25">
      <c r="A2497">
        <v>2496</v>
      </c>
      <c r="D2497">
        <v>189.122443</v>
      </c>
      <c r="E2497">
        <v>5.0852969999999997</v>
      </c>
      <c r="N2497">
        <v>180.52013600000001</v>
      </c>
      <c r="O2497">
        <v>5.9740260000000003</v>
      </c>
    </row>
    <row r="2498" spans="1:15" x14ac:dyDescent="0.25">
      <c r="A2498">
        <v>2497</v>
      </c>
      <c r="D2498">
        <v>189.122443</v>
      </c>
      <c r="E2498">
        <v>5.0852969999999997</v>
      </c>
      <c r="N2498">
        <v>180.52013600000001</v>
      </c>
      <c r="O2498">
        <v>5.9740260000000003</v>
      </c>
    </row>
    <row r="2499" spans="1:15" x14ac:dyDescent="0.25">
      <c r="A2499">
        <v>2498</v>
      </c>
      <c r="D2499">
        <v>189.122443</v>
      </c>
      <c r="E2499">
        <v>5.0852969999999997</v>
      </c>
      <c r="N2499">
        <v>180.52013600000001</v>
      </c>
      <c r="O2499">
        <v>5.9740260000000003</v>
      </c>
    </row>
    <row r="2500" spans="1:15" x14ac:dyDescent="0.25">
      <c r="A2500">
        <v>2499</v>
      </c>
      <c r="D2500">
        <v>189.122443</v>
      </c>
      <c r="E2500">
        <v>5.0852969999999997</v>
      </c>
      <c r="N2500">
        <v>180.52013600000001</v>
      </c>
      <c r="O2500">
        <v>5.9740260000000003</v>
      </c>
    </row>
    <row r="2501" spans="1:15" x14ac:dyDescent="0.25">
      <c r="A2501">
        <v>2500</v>
      </c>
      <c r="D2501">
        <v>189.122443</v>
      </c>
      <c r="E2501">
        <v>5.0852969999999997</v>
      </c>
      <c r="N2501">
        <v>180.52013600000001</v>
      </c>
      <c r="O2501">
        <v>5.9740260000000003</v>
      </c>
    </row>
    <row r="2502" spans="1:15" x14ac:dyDescent="0.25">
      <c r="A2502">
        <v>2501</v>
      </c>
      <c r="B2502">
        <v>196.753218</v>
      </c>
      <c r="C2502">
        <v>8.1324339999999999</v>
      </c>
      <c r="D2502">
        <v>189.122443</v>
      </c>
      <c r="E2502">
        <v>5.0852969999999997</v>
      </c>
      <c r="N2502">
        <v>180.52013600000001</v>
      </c>
      <c r="O2502">
        <v>5.9740260000000003</v>
      </c>
    </row>
    <row r="2503" spans="1:15" x14ac:dyDescent="0.25">
      <c r="A2503">
        <v>2502</v>
      </c>
      <c r="B2503">
        <v>196.98315700000001</v>
      </c>
      <c r="C2503">
        <v>8.0476430000000008</v>
      </c>
      <c r="D2503">
        <v>189.122443</v>
      </c>
      <c r="E2503">
        <v>5.0852969999999997</v>
      </c>
      <c r="N2503">
        <v>181.17316299999999</v>
      </c>
      <c r="O2503">
        <v>5.9879540000000002</v>
      </c>
    </row>
    <row r="2504" spans="1:15" x14ac:dyDescent="0.25">
      <c r="A2504">
        <v>2503</v>
      </c>
      <c r="B2504">
        <v>196.98315700000001</v>
      </c>
      <c r="C2504">
        <v>8.0476430000000008</v>
      </c>
      <c r="D2504">
        <v>189.122443</v>
      </c>
      <c r="E2504">
        <v>5.0852969999999997</v>
      </c>
      <c r="N2504">
        <v>181.44973199999998</v>
      </c>
      <c r="O2504">
        <v>5.9879540000000002</v>
      </c>
    </row>
    <row r="2505" spans="1:15" x14ac:dyDescent="0.25">
      <c r="A2505">
        <v>2504</v>
      </c>
      <c r="B2505">
        <v>196.98315700000001</v>
      </c>
      <c r="C2505">
        <v>8.0476430000000008</v>
      </c>
      <c r="D2505">
        <v>189.122443</v>
      </c>
      <c r="E2505">
        <v>5.0852969999999997</v>
      </c>
      <c r="N2505">
        <v>181.55615499999999</v>
      </c>
      <c r="O2505">
        <v>6.0091770000000002</v>
      </c>
    </row>
    <row r="2506" spans="1:15" x14ac:dyDescent="0.25">
      <c r="A2506">
        <v>2505</v>
      </c>
      <c r="B2506">
        <v>196.98315700000001</v>
      </c>
      <c r="C2506">
        <v>8.0476430000000008</v>
      </c>
      <c r="D2506">
        <v>189.00050999999999</v>
      </c>
      <c r="E2506">
        <v>5.1313149999999998</v>
      </c>
      <c r="N2506">
        <v>181.66252399999999</v>
      </c>
      <c r="O2506">
        <v>6.0091770000000002</v>
      </c>
    </row>
    <row r="2507" spans="1:15" x14ac:dyDescent="0.25">
      <c r="A2507">
        <v>2506</v>
      </c>
      <c r="B2507">
        <v>196.98315700000001</v>
      </c>
      <c r="C2507">
        <v>8.0476430000000008</v>
      </c>
      <c r="D2507">
        <v>189.00050999999999</v>
      </c>
      <c r="E2507">
        <v>5.1313149999999998</v>
      </c>
      <c r="N2507">
        <v>182.00296700000001</v>
      </c>
      <c r="O2507">
        <v>6.0303490000000002</v>
      </c>
    </row>
    <row r="2508" spans="1:15" x14ac:dyDescent="0.25">
      <c r="A2508">
        <v>2507</v>
      </c>
      <c r="B2508">
        <v>196.98315700000001</v>
      </c>
      <c r="C2508">
        <v>8.0476430000000008</v>
      </c>
      <c r="L2508">
        <v>181.18642700000001</v>
      </c>
      <c r="M2508">
        <v>9.4790469999999996</v>
      </c>
      <c r="N2508">
        <v>182.13061400000001</v>
      </c>
      <c r="O2508">
        <v>6.0303490000000002</v>
      </c>
    </row>
    <row r="2509" spans="1:15" x14ac:dyDescent="0.25">
      <c r="A2509">
        <v>2508</v>
      </c>
      <c r="B2509">
        <v>196.98315700000001</v>
      </c>
      <c r="C2509">
        <v>8.0476430000000008</v>
      </c>
      <c r="L2509">
        <v>181.18642700000001</v>
      </c>
      <c r="M2509">
        <v>9.4790469999999996</v>
      </c>
      <c r="N2509">
        <v>182.645995</v>
      </c>
      <c r="O2509">
        <v>6.0727450000000003</v>
      </c>
    </row>
    <row r="2510" spans="1:15" x14ac:dyDescent="0.25">
      <c r="A2510">
        <v>2509</v>
      </c>
      <c r="B2510">
        <v>196.98315700000001</v>
      </c>
      <c r="C2510">
        <v>8.0476430000000008</v>
      </c>
      <c r="L2510">
        <v>181.18642700000001</v>
      </c>
      <c r="M2510">
        <v>9.4790469999999996</v>
      </c>
      <c r="N2510">
        <v>182.645995</v>
      </c>
      <c r="O2510">
        <v>6.0727450000000003</v>
      </c>
    </row>
    <row r="2511" spans="1:15" x14ac:dyDescent="0.25">
      <c r="A2511">
        <v>2510</v>
      </c>
      <c r="B2511">
        <v>196.98315700000001</v>
      </c>
      <c r="C2511">
        <v>8.0476430000000008</v>
      </c>
      <c r="L2511">
        <v>181.20770099999999</v>
      </c>
      <c r="M2511">
        <v>9.4578749999999996</v>
      </c>
      <c r="N2511">
        <v>182.59023200000001</v>
      </c>
      <c r="O2511">
        <v>6.0553480000000004</v>
      </c>
    </row>
    <row r="2512" spans="1:15" x14ac:dyDescent="0.25">
      <c r="A2512">
        <v>2511</v>
      </c>
      <c r="B2512">
        <v>196.98315700000001</v>
      </c>
      <c r="C2512">
        <v>8.0476430000000008</v>
      </c>
      <c r="L2512">
        <v>181.20770099999999</v>
      </c>
      <c r="M2512">
        <v>9.4578749999999996</v>
      </c>
      <c r="N2512">
        <v>182.645995</v>
      </c>
      <c r="O2512">
        <v>6.0727450000000003</v>
      </c>
    </row>
    <row r="2513" spans="1:15" x14ac:dyDescent="0.25">
      <c r="A2513">
        <v>2512</v>
      </c>
      <c r="B2513">
        <v>196.98315700000001</v>
      </c>
      <c r="C2513">
        <v>8.0476430000000008</v>
      </c>
      <c r="L2513">
        <v>181.20770099999999</v>
      </c>
      <c r="M2513">
        <v>9.4578749999999996</v>
      </c>
      <c r="N2513">
        <v>182.645995</v>
      </c>
      <c r="O2513">
        <v>6.0727450000000003</v>
      </c>
    </row>
    <row r="2514" spans="1:15" x14ac:dyDescent="0.25">
      <c r="A2514">
        <v>2513</v>
      </c>
      <c r="B2514">
        <v>196.98315700000001</v>
      </c>
      <c r="C2514">
        <v>8.0476430000000008</v>
      </c>
      <c r="N2514">
        <v>182.645995</v>
      </c>
      <c r="O2514">
        <v>6.0727450000000003</v>
      </c>
    </row>
    <row r="2515" spans="1:15" x14ac:dyDescent="0.25">
      <c r="A2515">
        <v>2514</v>
      </c>
      <c r="B2515">
        <v>196.98315700000001</v>
      </c>
      <c r="C2515">
        <v>8.0476430000000008</v>
      </c>
      <c r="N2515">
        <v>182.645995</v>
      </c>
      <c r="O2515">
        <v>6.0727450000000003</v>
      </c>
    </row>
    <row r="2516" spans="1:15" x14ac:dyDescent="0.25">
      <c r="A2516">
        <v>2515</v>
      </c>
      <c r="B2516">
        <v>196.98315700000001</v>
      </c>
      <c r="C2516">
        <v>8.0476430000000008</v>
      </c>
      <c r="N2516">
        <v>182.645995</v>
      </c>
      <c r="O2516">
        <v>6.0727450000000003</v>
      </c>
    </row>
    <row r="2517" spans="1:15" x14ac:dyDescent="0.25">
      <c r="A2517">
        <v>2516</v>
      </c>
      <c r="B2517">
        <v>196.98315700000001</v>
      </c>
      <c r="C2517">
        <v>8.0476430000000008</v>
      </c>
      <c r="N2517">
        <v>182.645995</v>
      </c>
      <c r="O2517">
        <v>6.0727450000000003</v>
      </c>
    </row>
    <row r="2518" spans="1:15" x14ac:dyDescent="0.25">
      <c r="A2518">
        <v>2517</v>
      </c>
      <c r="B2518">
        <v>196.98315700000001</v>
      </c>
      <c r="C2518">
        <v>8.0476430000000008</v>
      </c>
      <c r="N2518">
        <v>182.645995</v>
      </c>
      <c r="O2518">
        <v>6.0727450000000003</v>
      </c>
    </row>
    <row r="2519" spans="1:15" x14ac:dyDescent="0.25">
      <c r="A2519">
        <v>2518</v>
      </c>
      <c r="B2519">
        <v>196.98315700000001</v>
      </c>
      <c r="C2519">
        <v>8.0476430000000008</v>
      </c>
      <c r="N2519">
        <v>182.645995</v>
      </c>
      <c r="O2519">
        <v>6.0727450000000003</v>
      </c>
    </row>
    <row r="2520" spans="1:15" x14ac:dyDescent="0.25">
      <c r="A2520">
        <v>2519</v>
      </c>
      <c r="B2520">
        <v>196.98315700000001</v>
      </c>
      <c r="C2520">
        <v>8.0476430000000008</v>
      </c>
      <c r="N2520">
        <v>182.645995</v>
      </c>
      <c r="O2520">
        <v>6.0727450000000003</v>
      </c>
    </row>
    <row r="2521" spans="1:15" x14ac:dyDescent="0.25">
      <c r="A2521">
        <v>2520</v>
      </c>
      <c r="B2521">
        <v>196.98315700000001</v>
      </c>
      <c r="C2521">
        <v>8.0476430000000008</v>
      </c>
      <c r="D2521">
        <v>202.54235700000001</v>
      </c>
      <c r="E2521">
        <v>5.964791</v>
      </c>
      <c r="N2521">
        <v>182.59023200000001</v>
      </c>
      <c r="O2521">
        <v>6.0553480000000004</v>
      </c>
    </row>
    <row r="2522" spans="1:15" x14ac:dyDescent="0.25">
      <c r="A2522">
        <v>2521</v>
      </c>
      <c r="B2522">
        <v>196.98315700000001</v>
      </c>
      <c r="C2522">
        <v>8.0476430000000008</v>
      </c>
      <c r="D2522">
        <v>202.61913899999999</v>
      </c>
      <c r="E2522">
        <v>5.9246400000000001</v>
      </c>
    </row>
    <row r="2523" spans="1:15" x14ac:dyDescent="0.25">
      <c r="A2523">
        <v>2522</v>
      </c>
      <c r="B2523">
        <v>196.98315700000001</v>
      </c>
      <c r="C2523">
        <v>8.0476430000000008</v>
      </c>
      <c r="D2523">
        <v>202.61913899999999</v>
      </c>
      <c r="E2523">
        <v>5.9246400000000001</v>
      </c>
    </row>
    <row r="2524" spans="1:15" x14ac:dyDescent="0.25">
      <c r="A2524">
        <v>2523</v>
      </c>
      <c r="B2524">
        <v>196.98315700000001</v>
      </c>
      <c r="C2524">
        <v>8.0476430000000008</v>
      </c>
      <c r="D2524">
        <v>202.61913899999999</v>
      </c>
      <c r="E2524">
        <v>5.9246400000000001</v>
      </c>
    </row>
    <row r="2525" spans="1:15" x14ac:dyDescent="0.25">
      <c r="A2525">
        <v>2524</v>
      </c>
      <c r="B2525">
        <v>196.98315700000001</v>
      </c>
      <c r="C2525">
        <v>8.0476430000000008</v>
      </c>
      <c r="D2525">
        <v>202.61913899999999</v>
      </c>
      <c r="E2525">
        <v>5.9246400000000001</v>
      </c>
    </row>
    <row r="2526" spans="1:15" x14ac:dyDescent="0.25">
      <c r="A2526">
        <v>2525</v>
      </c>
      <c r="B2526">
        <v>196.98315700000001</v>
      </c>
      <c r="C2526">
        <v>8.0476430000000008</v>
      </c>
      <c r="D2526">
        <v>202.61913899999999</v>
      </c>
      <c r="E2526">
        <v>5.9246400000000001</v>
      </c>
    </row>
    <row r="2527" spans="1:15" x14ac:dyDescent="0.25">
      <c r="A2527">
        <v>2526</v>
      </c>
      <c r="B2527">
        <v>196.98315700000001</v>
      </c>
      <c r="C2527">
        <v>8.0476430000000008</v>
      </c>
      <c r="D2527">
        <v>202.61913899999999</v>
      </c>
      <c r="E2527">
        <v>5.9246400000000001</v>
      </c>
    </row>
    <row r="2528" spans="1:15" x14ac:dyDescent="0.25">
      <c r="A2528">
        <v>2527</v>
      </c>
      <c r="B2528">
        <v>196.98315700000001</v>
      </c>
      <c r="C2528">
        <v>8.0476430000000008</v>
      </c>
      <c r="D2528">
        <v>202.61913899999999</v>
      </c>
      <c r="E2528">
        <v>5.9246400000000001</v>
      </c>
    </row>
    <row r="2529" spans="1:13" x14ac:dyDescent="0.25">
      <c r="A2529">
        <v>2528</v>
      </c>
      <c r="B2529">
        <v>196.98315700000001</v>
      </c>
      <c r="C2529">
        <v>8.0476430000000008</v>
      </c>
      <c r="D2529">
        <v>202.61913899999999</v>
      </c>
      <c r="E2529">
        <v>5.9246400000000001</v>
      </c>
    </row>
    <row r="2530" spans="1:13" x14ac:dyDescent="0.25">
      <c r="A2530">
        <v>2529</v>
      </c>
      <c r="B2530">
        <v>196.98315700000001</v>
      </c>
      <c r="C2530">
        <v>8.0476430000000008</v>
      </c>
      <c r="D2530">
        <v>202.61913899999999</v>
      </c>
      <c r="E2530">
        <v>5.9246400000000001</v>
      </c>
    </row>
    <row r="2531" spans="1:13" x14ac:dyDescent="0.25">
      <c r="A2531">
        <v>2530</v>
      </c>
      <c r="B2531">
        <v>196.98315700000001</v>
      </c>
      <c r="C2531">
        <v>8.0476430000000008</v>
      </c>
      <c r="D2531">
        <v>202.61913899999999</v>
      </c>
      <c r="E2531">
        <v>5.9246400000000001</v>
      </c>
    </row>
    <row r="2532" spans="1:13" x14ac:dyDescent="0.25">
      <c r="A2532">
        <v>2531</v>
      </c>
      <c r="B2532">
        <v>196.98315700000001</v>
      </c>
      <c r="C2532">
        <v>8.0476430000000008</v>
      </c>
      <c r="D2532">
        <v>202.61913899999999</v>
      </c>
      <c r="E2532">
        <v>5.9246400000000001</v>
      </c>
    </row>
    <row r="2533" spans="1:13" x14ac:dyDescent="0.25">
      <c r="A2533">
        <v>2532</v>
      </c>
      <c r="B2533">
        <v>196.753218</v>
      </c>
      <c r="C2533">
        <v>8.1324339999999999</v>
      </c>
      <c r="D2533">
        <v>202.61913899999999</v>
      </c>
      <c r="E2533">
        <v>5.9246400000000001</v>
      </c>
    </row>
    <row r="2534" spans="1:13" x14ac:dyDescent="0.25">
      <c r="A2534">
        <v>2533</v>
      </c>
      <c r="D2534">
        <v>202.61913899999999</v>
      </c>
      <c r="E2534">
        <v>5.9246400000000001</v>
      </c>
    </row>
    <row r="2535" spans="1:13" x14ac:dyDescent="0.25">
      <c r="A2535">
        <v>2534</v>
      </c>
      <c r="D2535">
        <v>202.61913899999999</v>
      </c>
      <c r="E2535">
        <v>5.9246400000000001</v>
      </c>
    </row>
    <row r="2536" spans="1:13" x14ac:dyDescent="0.25">
      <c r="A2536">
        <v>2535</v>
      </c>
      <c r="D2536">
        <v>202.61913899999999</v>
      </c>
      <c r="E2536">
        <v>5.9246400000000001</v>
      </c>
    </row>
    <row r="2537" spans="1:13" x14ac:dyDescent="0.25">
      <c r="A2537">
        <v>2536</v>
      </c>
      <c r="D2537">
        <v>202.61913899999999</v>
      </c>
      <c r="E2537">
        <v>5.9246400000000001</v>
      </c>
    </row>
    <row r="2538" spans="1:13" x14ac:dyDescent="0.25">
      <c r="A2538">
        <v>2537</v>
      </c>
      <c r="D2538">
        <v>202.61913899999999</v>
      </c>
      <c r="E2538">
        <v>5.9246400000000001</v>
      </c>
      <c r="L2538">
        <v>193.393801</v>
      </c>
      <c r="M2538">
        <v>9.2470189999999999</v>
      </c>
    </row>
    <row r="2539" spans="1:13" x14ac:dyDescent="0.25">
      <c r="A2539">
        <v>2538</v>
      </c>
      <c r="D2539">
        <v>202.61913899999999</v>
      </c>
      <c r="E2539">
        <v>5.9246400000000001</v>
      </c>
      <c r="L2539">
        <v>193.423598</v>
      </c>
      <c r="M2539">
        <v>9.3806849999999997</v>
      </c>
    </row>
    <row r="2540" spans="1:13" x14ac:dyDescent="0.25">
      <c r="A2540">
        <v>2539</v>
      </c>
      <c r="D2540">
        <v>202.61913899999999</v>
      </c>
      <c r="E2540">
        <v>5.9246400000000001</v>
      </c>
      <c r="L2540">
        <v>193.423598</v>
      </c>
      <c r="M2540">
        <v>9.3806849999999997</v>
      </c>
    </row>
    <row r="2541" spans="1:13" x14ac:dyDescent="0.25">
      <c r="A2541">
        <v>2540</v>
      </c>
      <c r="D2541">
        <v>202.61913899999999</v>
      </c>
      <c r="E2541">
        <v>5.9246400000000001</v>
      </c>
      <c r="L2541">
        <v>193.423598</v>
      </c>
      <c r="M2541">
        <v>9.3806849999999997</v>
      </c>
    </row>
    <row r="2542" spans="1:13" x14ac:dyDescent="0.25">
      <c r="A2542">
        <v>2541</v>
      </c>
      <c r="D2542">
        <v>202.61913899999999</v>
      </c>
      <c r="E2542">
        <v>5.9246400000000001</v>
      </c>
      <c r="L2542">
        <v>193.423598</v>
      </c>
      <c r="M2542">
        <v>9.3806849999999997</v>
      </c>
    </row>
    <row r="2543" spans="1:13" x14ac:dyDescent="0.25">
      <c r="A2543">
        <v>2542</v>
      </c>
      <c r="D2543">
        <v>202.61913899999999</v>
      </c>
      <c r="E2543">
        <v>5.9246400000000001</v>
      </c>
      <c r="L2543">
        <v>193.423598</v>
      </c>
      <c r="M2543">
        <v>9.3806849999999997</v>
      </c>
    </row>
    <row r="2544" spans="1:13" x14ac:dyDescent="0.25">
      <c r="A2544">
        <v>2543</v>
      </c>
      <c r="D2544">
        <v>202.61913899999999</v>
      </c>
      <c r="E2544">
        <v>5.9246400000000001</v>
      </c>
      <c r="L2544">
        <v>193.423598</v>
      </c>
      <c r="M2544">
        <v>9.3806849999999997</v>
      </c>
    </row>
    <row r="2545" spans="1:13" x14ac:dyDescent="0.25">
      <c r="A2545">
        <v>2544</v>
      </c>
      <c r="D2545">
        <v>202.61913899999999</v>
      </c>
      <c r="E2545">
        <v>5.9246400000000001</v>
      </c>
      <c r="L2545">
        <v>193.423598</v>
      </c>
      <c r="M2545">
        <v>9.3806849999999997</v>
      </c>
    </row>
    <row r="2546" spans="1:13" x14ac:dyDescent="0.25">
      <c r="A2546">
        <v>2545</v>
      </c>
      <c r="D2546">
        <v>202.61913899999999</v>
      </c>
      <c r="E2546">
        <v>5.9246400000000001</v>
      </c>
      <c r="L2546">
        <v>193.423598</v>
      </c>
      <c r="M2546">
        <v>9.3806849999999997</v>
      </c>
    </row>
    <row r="2547" spans="1:13" x14ac:dyDescent="0.25">
      <c r="A2547">
        <v>2546</v>
      </c>
      <c r="D2547">
        <v>202.61913899999999</v>
      </c>
      <c r="E2547">
        <v>5.9246400000000001</v>
      </c>
      <c r="L2547">
        <v>193.423598</v>
      </c>
      <c r="M2547">
        <v>9.3806849999999997</v>
      </c>
    </row>
    <row r="2548" spans="1:13" x14ac:dyDescent="0.25">
      <c r="A2548">
        <v>2547</v>
      </c>
      <c r="D2548">
        <v>202.61913899999999</v>
      </c>
      <c r="E2548">
        <v>5.9246400000000001</v>
      </c>
      <c r="L2548">
        <v>193.423598</v>
      </c>
      <c r="M2548">
        <v>9.3806849999999997</v>
      </c>
    </row>
    <row r="2549" spans="1:13" x14ac:dyDescent="0.25">
      <c r="A2549">
        <v>2548</v>
      </c>
      <c r="D2549">
        <v>202.61913899999999</v>
      </c>
      <c r="E2549">
        <v>5.9246400000000001</v>
      </c>
      <c r="L2549">
        <v>193.423598</v>
      </c>
      <c r="M2549">
        <v>9.3806849999999997</v>
      </c>
    </row>
    <row r="2550" spans="1:13" x14ac:dyDescent="0.25">
      <c r="A2550">
        <v>2549</v>
      </c>
      <c r="B2550">
        <v>208.726573</v>
      </c>
      <c r="C2550">
        <v>7.5260369999999996</v>
      </c>
      <c r="D2550">
        <v>202.61913899999999</v>
      </c>
      <c r="E2550">
        <v>5.9246400000000001</v>
      </c>
      <c r="L2550">
        <v>193.423598</v>
      </c>
      <c r="M2550">
        <v>9.3806849999999997</v>
      </c>
    </row>
    <row r="2551" spans="1:13" x14ac:dyDescent="0.25">
      <c r="A2551">
        <v>2550</v>
      </c>
      <c r="B2551">
        <v>208.726573</v>
      </c>
      <c r="C2551">
        <v>7.5260369999999996</v>
      </c>
      <c r="D2551">
        <v>202.61913899999999</v>
      </c>
      <c r="E2551">
        <v>5.9246400000000001</v>
      </c>
      <c r="L2551">
        <v>193.423598</v>
      </c>
      <c r="M2551">
        <v>9.3806849999999997</v>
      </c>
    </row>
    <row r="2552" spans="1:13" x14ac:dyDescent="0.25">
      <c r="A2552">
        <v>2551</v>
      </c>
      <c r="B2552">
        <v>208.74953299999999</v>
      </c>
      <c r="C2552">
        <v>7.5045580000000003</v>
      </c>
      <c r="D2552">
        <v>202.61913899999999</v>
      </c>
      <c r="E2552">
        <v>5.9246400000000001</v>
      </c>
      <c r="L2552">
        <v>193.423598</v>
      </c>
      <c r="M2552">
        <v>9.3806849999999997</v>
      </c>
    </row>
    <row r="2553" spans="1:13" x14ac:dyDescent="0.25">
      <c r="A2553">
        <v>2552</v>
      </c>
      <c r="B2553">
        <v>208.74953299999999</v>
      </c>
      <c r="C2553">
        <v>7.5045580000000003</v>
      </c>
      <c r="D2553">
        <v>202.61913899999999</v>
      </c>
      <c r="E2553">
        <v>5.9246400000000001</v>
      </c>
      <c r="L2553">
        <v>193.423598</v>
      </c>
      <c r="M2553">
        <v>9.3806849999999997</v>
      </c>
    </row>
    <row r="2554" spans="1:13" x14ac:dyDescent="0.25">
      <c r="A2554">
        <v>2553</v>
      </c>
      <c r="B2554">
        <v>208.74953299999999</v>
      </c>
      <c r="C2554">
        <v>7.5045580000000003</v>
      </c>
      <c r="D2554">
        <v>202.61913899999999</v>
      </c>
      <c r="E2554">
        <v>5.9246400000000001</v>
      </c>
      <c r="L2554">
        <v>193.423598</v>
      </c>
      <c r="M2554">
        <v>9.3806849999999997</v>
      </c>
    </row>
    <row r="2555" spans="1:13" x14ac:dyDescent="0.25">
      <c r="A2555">
        <v>2554</v>
      </c>
      <c r="B2555">
        <v>208.74953299999999</v>
      </c>
      <c r="C2555">
        <v>7.5045580000000003</v>
      </c>
      <c r="D2555">
        <v>202.61913899999999</v>
      </c>
      <c r="E2555">
        <v>5.9246400000000001</v>
      </c>
      <c r="L2555">
        <v>193.423598</v>
      </c>
      <c r="M2555">
        <v>9.3806849999999997</v>
      </c>
    </row>
    <row r="2556" spans="1:13" x14ac:dyDescent="0.25">
      <c r="A2556">
        <v>2555</v>
      </c>
      <c r="B2556">
        <v>208.74953299999999</v>
      </c>
      <c r="C2556">
        <v>7.5045580000000003</v>
      </c>
      <c r="D2556">
        <v>202.61913899999999</v>
      </c>
      <c r="E2556">
        <v>5.9246400000000001</v>
      </c>
      <c r="L2556">
        <v>193.423598</v>
      </c>
      <c r="M2556">
        <v>9.3806849999999997</v>
      </c>
    </row>
    <row r="2557" spans="1:13" x14ac:dyDescent="0.25">
      <c r="A2557">
        <v>2556</v>
      </c>
      <c r="B2557">
        <v>208.74953299999999</v>
      </c>
      <c r="C2557">
        <v>7.5045580000000003</v>
      </c>
      <c r="D2557">
        <v>202.61913899999999</v>
      </c>
      <c r="E2557">
        <v>5.9246400000000001</v>
      </c>
      <c r="L2557">
        <v>193.423598</v>
      </c>
      <c r="M2557">
        <v>9.3806849999999997</v>
      </c>
    </row>
    <row r="2558" spans="1:13" x14ac:dyDescent="0.25">
      <c r="A2558">
        <v>2557</v>
      </c>
      <c r="B2558">
        <v>208.74953299999999</v>
      </c>
      <c r="C2558">
        <v>7.5045580000000003</v>
      </c>
      <c r="D2558">
        <v>202.61913899999999</v>
      </c>
      <c r="E2558">
        <v>5.9246400000000001</v>
      </c>
      <c r="L2558">
        <v>193.423598</v>
      </c>
      <c r="M2558">
        <v>9.3806849999999997</v>
      </c>
    </row>
    <row r="2559" spans="1:13" x14ac:dyDescent="0.25">
      <c r="A2559">
        <v>2558</v>
      </c>
      <c r="B2559">
        <v>208.74953299999999</v>
      </c>
      <c r="C2559">
        <v>7.5045580000000003</v>
      </c>
      <c r="D2559">
        <v>202.61913899999999</v>
      </c>
      <c r="E2559">
        <v>5.9246400000000001</v>
      </c>
      <c r="L2559">
        <v>193.423598</v>
      </c>
      <c r="M2559">
        <v>9.3806849999999997</v>
      </c>
    </row>
    <row r="2560" spans="1:13" x14ac:dyDescent="0.25">
      <c r="A2560">
        <v>2559</v>
      </c>
      <c r="B2560">
        <v>208.74953299999999</v>
      </c>
      <c r="C2560">
        <v>7.5045580000000003</v>
      </c>
      <c r="D2560">
        <v>202.54235700000001</v>
      </c>
      <c r="E2560">
        <v>5.964791</v>
      </c>
      <c r="H2560">
        <v>199.059168</v>
      </c>
      <c r="I2560">
        <v>6.6645510000000003</v>
      </c>
      <c r="L2560">
        <v>193.423598</v>
      </c>
      <c r="M2560">
        <v>9.3806849999999997</v>
      </c>
    </row>
    <row r="2561" spans="1:13" x14ac:dyDescent="0.25">
      <c r="A2561">
        <v>2560</v>
      </c>
      <c r="B2561">
        <v>208.74953299999999</v>
      </c>
      <c r="C2561">
        <v>7.5045580000000003</v>
      </c>
      <c r="H2561">
        <v>199.207888</v>
      </c>
      <c r="I2561">
        <v>6.6158289999999997</v>
      </c>
      <c r="L2561">
        <v>193.393801</v>
      </c>
      <c r="M2561">
        <v>9.2470189999999999</v>
      </c>
    </row>
    <row r="2562" spans="1:13" x14ac:dyDescent="0.25">
      <c r="A2562">
        <v>2561</v>
      </c>
      <c r="B2562">
        <v>208.74953299999999</v>
      </c>
      <c r="C2562">
        <v>7.5045580000000003</v>
      </c>
      <c r="H2562">
        <v>199.207888</v>
      </c>
      <c r="I2562">
        <v>6.6158289999999997</v>
      </c>
    </row>
    <row r="2563" spans="1:13" x14ac:dyDescent="0.25">
      <c r="A2563">
        <v>2562</v>
      </c>
      <c r="B2563">
        <v>208.74953299999999</v>
      </c>
      <c r="C2563">
        <v>7.5045580000000003</v>
      </c>
      <c r="H2563">
        <v>199.207888</v>
      </c>
      <c r="I2563">
        <v>6.6158289999999997</v>
      </c>
    </row>
    <row r="2564" spans="1:13" x14ac:dyDescent="0.25">
      <c r="A2564">
        <v>2563</v>
      </c>
      <c r="B2564">
        <v>208.74953299999999</v>
      </c>
      <c r="C2564">
        <v>7.5045580000000003</v>
      </c>
      <c r="H2564">
        <v>199.207888</v>
      </c>
      <c r="I2564">
        <v>6.6158289999999997</v>
      </c>
    </row>
    <row r="2565" spans="1:13" x14ac:dyDescent="0.25">
      <c r="A2565">
        <v>2564</v>
      </c>
      <c r="B2565">
        <v>208.74953299999999</v>
      </c>
      <c r="C2565">
        <v>7.5045580000000003</v>
      </c>
      <c r="H2565">
        <v>199.207888</v>
      </c>
      <c r="I2565">
        <v>6.6158289999999997</v>
      </c>
    </row>
    <row r="2566" spans="1:13" x14ac:dyDescent="0.25">
      <c r="A2566">
        <v>2565</v>
      </c>
      <c r="B2566">
        <v>208.74953299999999</v>
      </c>
      <c r="C2566">
        <v>7.5045580000000003</v>
      </c>
      <c r="H2566">
        <v>199.207888</v>
      </c>
      <c r="I2566">
        <v>6.6158289999999997</v>
      </c>
    </row>
    <row r="2567" spans="1:13" x14ac:dyDescent="0.25">
      <c r="A2567">
        <v>2566</v>
      </c>
      <c r="B2567">
        <v>208.74953299999999</v>
      </c>
      <c r="C2567">
        <v>7.5045580000000003</v>
      </c>
      <c r="H2567">
        <v>199.207888</v>
      </c>
      <c r="I2567">
        <v>6.6158289999999997</v>
      </c>
    </row>
    <row r="2568" spans="1:13" x14ac:dyDescent="0.25">
      <c r="A2568">
        <v>2567</v>
      </c>
      <c r="B2568">
        <v>208.74953299999999</v>
      </c>
      <c r="C2568">
        <v>7.5045580000000003</v>
      </c>
      <c r="H2568">
        <v>199.207888</v>
      </c>
      <c r="I2568">
        <v>6.6158289999999997</v>
      </c>
    </row>
    <row r="2569" spans="1:13" x14ac:dyDescent="0.25">
      <c r="A2569">
        <v>2568</v>
      </c>
      <c r="B2569">
        <v>208.74953299999999</v>
      </c>
      <c r="C2569">
        <v>7.5045580000000003</v>
      </c>
      <c r="H2569">
        <v>199.207888</v>
      </c>
      <c r="I2569">
        <v>6.6158289999999997</v>
      </c>
    </row>
    <row r="2570" spans="1:13" x14ac:dyDescent="0.25">
      <c r="A2570">
        <v>2569</v>
      </c>
      <c r="B2570">
        <v>208.74953299999999</v>
      </c>
      <c r="C2570">
        <v>7.5045580000000003</v>
      </c>
      <c r="H2570">
        <v>199.207888</v>
      </c>
      <c r="I2570">
        <v>6.6158289999999997</v>
      </c>
    </row>
    <row r="2571" spans="1:13" x14ac:dyDescent="0.25">
      <c r="A2571">
        <v>2570</v>
      </c>
      <c r="B2571">
        <v>208.74953299999999</v>
      </c>
      <c r="C2571">
        <v>7.5045580000000003</v>
      </c>
      <c r="H2571">
        <v>199.207888</v>
      </c>
      <c r="I2571">
        <v>6.6158289999999997</v>
      </c>
    </row>
    <row r="2572" spans="1:13" x14ac:dyDescent="0.25">
      <c r="A2572">
        <v>2571</v>
      </c>
      <c r="B2572">
        <v>208.74953299999999</v>
      </c>
      <c r="C2572">
        <v>7.5045580000000003</v>
      </c>
      <c r="H2572">
        <v>199.207888</v>
      </c>
      <c r="I2572">
        <v>6.6158289999999997</v>
      </c>
    </row>
    <row r="2573" spans="1:13" x14ac:dyDescent="0.25">
      <c r="A2573">
        <v>2572</v>
      </c>
      <c r="B2573">
        <v>208.74953299999999</v>
      </c>
      <c r="C2573">
        <v>7.5045580000000003</v>
      </c>
      <c r="D2573">
        <v>215.31536700000001</v>
      </c>
      <c r="E2573">
        <v>6.3956910000000002</v>
      </c>
      <c r="H2573">
        <v>199.207888</v>
      </c>
      <c r="I2573">
        <v>6.6158289999999997</v>
      </c>
    </row>
    <row r="2574" spans="1:13" x14ac:dyDescent="0.25">
      <c r="A2574">
        <v>2573</v>
      </c>
      <c r="B2574">
        <v>208.74953299999999</v>
      </c>
      <c r="C2574">
        <v>7.5045580000000003</v>
      </c>
      <c r="D2574">
        <v>215.31382099999999</v>
      </c>
      <c r="E2574">
        <v>6.3348690000000003</v>
      </c>
      <c r="H2574">
        <v>199.207888</v>
      </c>
      <c r="I2574">
        <v>6.6158289999999997</v>
      </c>
    </row>
    <row r="2575" spans="1:13" x14ac:dyDescent="0.25">
      <c r="A2575">
        <v>2574</v>
      </c>
      <c r="B2575">
        <v>208.74953299999999</v>
      </c>
      <c r="C2575">
        <v>7.5045580000000003</v>
      </c>
      <c r="D2575">
        <v>215.31382099999999</v>
      </c>
      <c r="E2575">
        <v>6.3348690000000003</v>
      </c>
      <c r="H2575">
        <v>199.207888</v>
      </c>
      <c r="I2575">
        <v>6.6158289999999997</v>
      </c>
    </row>
    <row r="2576" spans="1:13" x14ac:dyDescent="0.25">
      <c r="A2576">
        <v>2575</v>
      </c>
      <c r="B2576">
        <v>208.74953299999999</v>
      </c>
      <c r="C2576">
        <v>7.5045580000000003</v>
      </c>
      <c r="D2576">
        <v>215.31382099999999</v>
      </c>
      <c r="E2576">
        <v>6.3348690000000003</v>
      </c>
      <c r="H2576">
        <v>199.207888</v>
      </c>
      <c r="I2576">
        <v>6.6158289999999997</v>
      </c>
    </row>
    <row r="2577" spans="1:13" x14ac:dyDescent="0.25">
      <c r="A2577">
        <v>2576</v>
      </c>
      <c r="B2577">
        <v>208.74953299999999</v>
      </c>
      <c r="C2577">
        <v>7.5045580000000003</v>
      </c>
      <c r="D2577">
        <v>215.31382099999999</v>
      </c>
      <c r="E2577">
        <v>6.3348690000000003</v>
      </c>
      <c r="H2577">
        <v>199.207888</v>
      </c>
      <c r="I2577">
        <v>6.6158289999999997</v>
      </c>
    </row>
    <row r="2578" spans="1:13" x14ac:dyDescent="0.25">
      <c r="A2578">
        <v>2577</v>
      </c>
      <c r="B2578">
        <v>208.74953299999999</v>
      </c>
      <c r="C2578">
        <v>7.5045580000000003</v>
      </c>
      <c r="D2578">
        <v>215.31382099999999</v>
      </c>
      <c r="E2578">
        <v>6.3348690000000003</v>
      </c>
      <c r="H2578">
        <v>199.207888</v>
      </c>
      <c r="I2578">
        <v>6.6158289999999997</v>
      </c>
    </row>
    <row r="2579" spans="1:13" x14ac:dyDescent="0.25">
      <c r="A2579">
        <v>2578</v>
      </c>
      <c r="B2579">
        <v>208.726573</v>
      </c>
      <c r="C2579">
        <v>7.5260369999999996</v>
      </c>
      <c r="D2579">
        <v>215.31382099999999</v>
      </c>
      <c r="E2579">
        <v>6.3348690000000003</v>
      </c>
      <c r="H2579">
        <v>199.207888</v>
      </c>
      <c r="I2579">
        <v>6.6158289999999997</v>
      </c>
    </row>
    <row r="2580" spans="1:13" x14ac:dyDescent="0.25">
      <c r="A2580">
        <v>2579</v>
      </c>
      <c r="D2580">
        <v>215.31382099999999</v>
      </c>
      <c r="E2580">
        <v>6.3348690000000003</v>
      </c>
      <c r="H2580">
        <v>199.207888</v>
      </c>
      <c r="I2580">
        <v>6.6158289999999997</v>
      </c>
    </row>
    <row r="2581" spans="1:13" x14ac:dyDescent="0.25">
      <c r="A2581">
        <v>2580</v>
      </c>
      <c r="D2581">
        <v>215.31382099999999</v>
      </c>
      <c r="E2581">
        <v>6.3348690000000003</v>
      </c>
      <c r="H2581">
        <v>199.207888</v>
      </c>
      <c r="I2581">
        <v>6.6158289999999997</v>
      </c>
    </row>
    <row r="2582" spans="1:13" x14ac:dyDescent="0.25">
      <c r="A2582">
        <v>2581</v>
      </c>
      <c r="D2582">
        <v>215.31382099999999</v>
      </c>
      <c r="E2582">
        <v>6.3348690000000003</v>
      </c>
      <c r="H2582">
        <v>199.207888</v>
      </c>
      <c r="I2582">
        <v>6.6158289999999997</v>
      </c>
    </row>
    <row r="2583" spans="1:13" x14ac:dyDescent="0.25">
      <c r="A2583">
        <v>2582</v>
      </c>
      <c r="D2583">
        <v>215.31382099999999</v>
      </c>
      <c r="E2583">
        <v>6.3348690000000003</v>
      </c>
      <c r="H2583">
        <v>199.207888</v>
      </c>
      <c r="I2583">
        <v>6.6158289999999997</v>
      </c>
    </row>
    <row r="2584" spans="1:13" x14ac:dyDescent="0.25">
      <c r="A2584">
        <v>2583</v>
      </c>
      <c r="D2584">
        <v>215.31382099999999</v>
      </c>
      <c r="E2584">
        <v>6.3348690000000003</v>
      </c>
      <c r="H2584">
        <v>199.207888</v>
      </c>
      <c r="I2584">
        <v>6.6158289999999997</v>
      </c>
    </row>
    <row r="2585" spans="1:13" x14ac:dyDescent="0.25">
      <c r="A2585">
        <v>2584</v>
      </c>
      <c r="D2585">
        <v>215.31382099999999</v>
      </c>
      <c r="E2585">
        <v>6.3348690000000003</v>
      </c>
      <c r="H2585">
        <v>199.207888</v>
      </c>
      <c r="I2585">
        <v>6.6158289999999997</v>
      </c>
      <c r="L2585">
        <v>208.55729500000001</v>
      </c>
      <c r="M2585">
        <v>9.1209539999999993</v>
      </c>
    </row>
    <row r="2586" spans="1:13" x14ac:dyDescent="0.25">
      <c r="A2586">
        <v>2585</v>
      </c>
      <c r="D2586">
        <v>215.31382099999999</v>
      </c>
      <c r="E2586">
        <v>6.3348690000000003</v>
      </c>
      <c r="H2586">
        <v>199.059168</v>
      </c>
      <c r="I2586">
        <v>6.6645510000000003</v>
      </c>
      <c r="L2586">
        <v>208.55729500000001</v>
      </c>
      <c r="M2586">
        <v>9.1209539999999993</v>
      </c>
    </row>
    <row r="2587" spans="1:13" x14ac:dyDescent="0.25">
      <c r="A2587">
        <v>2586</v>
      </c>
      <c r="D2587">
        <v>215.31382099999999</v>
      </c>
      <c r="E2587">
        <v>6.3348690000000003</v>
      </c>
      <c r="L2587">
        <v>208.55729500000001</v>
      </c>
      <c r="M2587">
        <v>9.1209539999999993</v>
      </c>
    </row>
    <row r="2588" spans="1:13" x14ac:dyDescent="0.25">
      <c r="A2588">
        <v>2587</v>
      </c>
      <c r="D2588">
        <v>215.31382099999999</v>
      </c>
      <c r="E2588">
        <v>6.3348690000000003</v>
      </c>
      <c r="L2588">
        <v>208.55729500000001</v>
      </c>
      <c r="M2588">
        <v>9.1209539999999993</v>
      </c>
    </row>
    <row r="2589" spans="1:13" x14ac:dyDescent="0.25">
      <c r="A2589">
        <v>2588</v>
      </c>
      <c r="D2589">
        <v>215.31382099999999</v>
      </c>
      <c r="E2589">
        <v>6.3348690000000003</v>
      </c>
      <c r="L2589">
        <v>208.55729500000001</v>
      </c>
      <c r="M2589">
        <v>9.1209539999999993</v>
      </c>
    </row>
    <row r="2590" spans="1:13" x14ac:dyDescent="0.25">
      <c r="A2590">
        <v>2589</v>
      </c>
      <c r="D2590">
        <v>215.31382099999999</v>
      </c>
      <c r="E2590">
        <v>6.3348690000000003</v>
      </c>
      <c r="L2590">
        <v>208.55729500000001</v>
      </c>
      <c r="M2590">
        <v>9.1209539999999993</v>
      </c>
    </row>
    <row r="2591" spans="1:13" x14ac:dyDescent="0.25">
      <c r="A2591">
        <v>2590</v>
      </c>
      <c r="D2591">
        <v>215.31382099999999</v>
      </c>
      <c r="E2591">
        <v>6.3348690000000003</v>
      </c>
      <c r="L2591">
        <v>208.55729500000001</v>
      </c>
      <c r="M2591">
        <v>9.1209539999999993</v>
      </c>
    </row>
    <row r="2592" spans="1:13" x14ac:dyDescent="0.25">
      <c r="A2592">
        <v>2591</v>
      </c>
      <c r="B2592">
        <v>221.57467399999999</v>
      </c>
      <c r="C2592">
        <v>8.9945219999999999</v>
      </c>
      <c r="D2592">
        <v>215.31382099999999</v>
      </c>
      <c r="E2592">
        <v>6.3348690000000003</v>
      </c>
      <c r="L2592">
        <v>208.55729500000001</v>
      </c>
      <c r="M2592">
        <v>9.1209539999999993</v>
      </c>
    </row>
    <row r="2593" spans="1:60" x14ac:dyDescent="0.25">
      <c r="A2593">
        <v>2592</v>
      </c>
      <c r="B2593">
        <v>221.607302</v>
      </c>
      <c r="C2593">
        <v>8.9785950000000003</v>
      </c>
      <c r="D2593">
        <v>215.31382099999999</v>
      </c>
      <c r="E2593">
        <v>6.3348690000000003</v>
      </c>
      <c r="L2593">
        <v>208.55729500000001</v>
      </c>
      <c r="M2593">
        <v>9.1209539999999993</v>
      </c>
    </row>
    <row r="2594" spans="1:60" x14ac:dyDescent="0.25">
      <c r="A2594">
        <v>2593</v>
      </c>
      <c r="B2594">
        <v>221.607302</v>
      </c>
      <c r="C2594">
        <v>8.9785950000000003</v>
      </c>
      <c r="D2594">
        <v>215.31382099999999</v>
      </c>
      <c r="E2594">
        <v>6.3348690000000003</v>
      </c>
      <c r="L2594">
        <v>208.55729500000001</v>
      </c>
      <c r="M2594">
        <v>9.1209539999999993</v>
      </c>
    </row>
    <row r="2595" spans="1:60" x14ac:dyDescent="0.25">
      <c r="A2595">
        <v>2594</v>
      </c>
      <c r="B2595">
        <v>221.607302</v>
      </c>
      <c r="C2595">
        <v>8.9785950000000003</v>
      </c>
      <c r="D2595">
        <v>215.31382099999999</v>
      </c>
      <c r="E2595">
        <v>6.3348690000000003</v>
      </c>
      <c r="L2595">
        <v>208.55729500000001</v>
      </c>
      <c r="M2595">
        <v>9.1209539999999993</v>
      </c>
    </row>
    <row r="2596" spans="1:60" x14ac:dyDescent="0.25">
      <c r="A2596">
        <v>2595</v>
      </c>
      <c r="B2596">
        <v>221.607302</v>
      </c>
      <c r="C2596">
        <v>8.9785950000000003</v>
      </c>
      <c r="D2596">
        <v>215.31382099999999</v>
      </c>
      <c r="E2596">
        <v>6.3348690000000003</v>
      </c>
      <c r="L2596">
        <v>208.55729500000001</v>
      </c>
      <c r="M2596">
        <v>9.1209539999999993</v>
      </c>
    </row>
    <row r="2597" spans="1:60" x14ac:dyDescent="0.25">
      <c r="A2597">
        <v>2596</v>
      </c>
      <c r="B2597">
        <v>221.607302</v>
      </c>
      <c r="C2597">
        <v>8.9785950000000003</v>
      </c>
      <c r="D2597">
        <v>215.31382099999999</v>
      </c>
      <c r="E2597">
        <v>6.3348690000000003</v>
      </c>
      <c r="L2597">
        <v>208.55729500000001</v>
      </c>
      <c r="M2597">
        <v>9.1209539999999993</v>
      </c>
    </row>
    <row r="2598" spans="1:60" x14ac:dyDescent="0.25">
      <c r="A2598">
        <v>2597</v>
      </c>
      <c r="B2598">
        <v>221.607302</v>
      </c>
      <c r="C2598">
        <v>8.9785950000000003</v>
      </c>
      <c r="D2598">
        <v>215.31536700000001</v>
      </c>
      <c r="E2598">
        <v>6.3956910000000002</v>
      </c>
      <c r="L2598">
        <v>208.55729500000001</v>
      </c>
      <c r="M2598">
        <v>9.1209539999999993</v>
      </c>
    </row>
    <row r="2599" spans="1:60" x14ac:dyDescent="0.25">
      <c r="A2599">
        <v>2598</v>
      </c>
      <c r="B2599">
        <v>221.607302</v>
      </c>
      <c r="C2599">
        <v>8.9785950000000003</v>
      </c>
      <c r="L2599">
        <v>208.55729500000001</v>
      </c>
      <c r="M2599">
        <v>9.1209539999999993</v>
      </c>
    </row>
    <row r="2600" spans="1:60" x14ac:dyDescent="0.25">
      <c r="A2600">
        <v>2599</v>
      </c>
      <c r="B2600">
        <v>221.607302</v>
      </c>
      <c r="C2600">
        <v>8.9785950000000003</v>
      </c>
      <c r="L2600">
        <v>208.55729500000001</v>
      </c>
      <c r="M2600">
        <v>9.1209539999999993</v>
      </c>
    </row>
    <row r="2601" spans="1:60" x14ac:dyDescent="0.25">
      <c r="A2601">
        <v>2600</v>
      </c>
      <c r="B2601">
        <v>221.607302</v>
      </c>
      <c r="C2601">
        <v>8.9785950000000003</v>
      </c>
      <c r="L2601">
        <v>208.55729500000001</v>
      </c>
      <c r="M2601">
        <v>9.1209539999999993</v>
      </c>
      <c r="BG2601">
        <v>214.065124</v>
      </c>
      <c r="BH2601">
        <v>7.2826019999999998</v>
      </c>
    </row>
    <row r="2602" spans="1:60" x14ac:dyDescent="0.25">
      <c r="A2602">
        <v>2601</v>
      </c>
      <c r="B2602">
        <v>221.607302</v>
      </c>
      <c r="C2602">
        <v>8.9785950000000003</v>
      </c>
      <c r="L2602">
        <v>208.55729500000001</v>
      </c>
      <c r="M2602">
        <v>9.1209539999999993</v>
      </c>
      <c r="BG2602">
        <v>214.065124</v>
      </c>
      <c r="BH2602">
        <v>7.2826019999999998</v>
      </c>
    </row>
    <row r="2603" spans="1:60" x14ac:dyDescent="0.25">
      <c r="A2603">
        <v>2602</v>
      </c>
      <c r="B2603">
        <v>221.607302</v>
      </c>
      <c r="C2603">
        <v>8.9785950000000003</v>
      </c>
      <c r="L2603">
        <v>208.55729500000001</v>
      </c>
      <c r="M2603">
        <v>9.1209539999999993</v>
      </c>
      <c r="BE2603">
        <v>212.217027</v>
      </c>
      <c r="BF2603">
        <v>10.674536</v>
      </c>
      <c r="BG2603">
        <v>214.065124</v>
      </c>
      <c r="BH2603">
        <v>7.2826019999999998</v>
      </c>
    </row>
    <row r="2604" spans="1:60" x14ac:dyDescent="0.25">
      <c r="A2604">
        <v>2603</v>
      </c>
      <c r="B2604">
        <v>221.607302</v>
      </c>
      <c r="C2604">
        <v>8.9785950000000003</v>
      </c>
      <c r="N2604">
        <v>214.065124</v>
      </c>
      <c r="O2604">
        <v>7.2826019999999998</v>
      </c>
      <c r="BE2604">
        <v>212.217027</v>
      </c>
      <c r="BF2604">
        <v>10.674536</v>
      </c>
      <c r="BG2604">
        <v>214.065124</v>
      </c>
      <c r="BH2604">
        <v>7.2826019999999998</v>
      </c>
    </row>
    <row r="2605" spans="1:60" x14ac:dyDescent="0.25">
      <c r="A2605">
        <v>2604</v>
      </c>
      <c r="B2605">
        <v>221.607302</v>
      </c>
      <c r="C2605">
        <v>8.9785950000000003</v>
      </c>
      <c r="N2605">
        <v>214.065124</v>
      </c>
      <c r="O2605">
        <v>7.2826019999999998</v>
      </c>
      <c r="BG2605">
        <v>214.065124</v>
      </c>
      <c r="BH2605">
        <v>7.2826019999999998</v>
      </c>
    </row>
    <row r="2606" spans="1:60" x14ac:dyDescent="0.25">
      <c r="A2606">
        <v>2605</v>
      </c>
      <c r="B2606">
        <v>221.607302</v>
      </c>
      <c r="C2606">
        <v>8.9785950000000003</v>
      </c>
      <c r="N2606">
        <v>214.065124</v>
      </c>
      <c r="O2606">
        <v>7.2826019999999998</v>
      </c>
      <c r="BG2606">
        <v>214.065124</v>
      </c>
      <c r="BH2606">
        <v>7.2826019999999998</v>
      </c>
    </row>
    <row r="2607" spans="1:60" x14ac:dyDescent="0.25">
      <c r="A2607">
        <v>2606</v>
      </c>
      <c r="B2607">
        <v>221.607302</v>
      </c>
      <c r="C2607">
        <v>8.9785950000000003</v>
      </c>
      <c r="N2607">
        <v>214.065124</v>
      </c>
      <c r="O2607">
        <v>7.2826019999999998</v>
      </c>
      <c r="BG2607">
        <v>214.065124</v>
      </c>
      <c r="BH2607">
        <v>7.2826019999999998</v>
      </c>
    </row>
    <row r="2608" spans="1:60" x14ac:dyDescent="0.25">
      <c r="A2608">
        <v>2607</v>
      </c>
      <c r="B2608">
        <v>221.607302</v>
      </c>
      <c r="C2608">
        <v>8.9785950000000003</v>
      </c>
      <c r="D2608">
        <v>225.51827900000001</v>
      </c>
      <c r="E2608">
        <v>4.9789620000000001</v>
      </c>
      <c r="N2608">
        <v>214.065124</v>
      </c>
      <c r="O2608">
        <v>7.2826019999999998</v>
      </c>
      <c r="BG2608">
        <v>214.065124</v>
      </c>
      <c r="BH2608">
        <v>7.2826019999999998</v>
      </c>
    </row>
    <row r="2609" spans="1:60" x14ac:dyDescent="0.25">
      <c r="A2609">
        <v>2608</v>
      </c>
      <c r="B2609">
        <v>221.607302</v>
      </c>
      <c r="C2609">
        <v>8.9785950000000003</v>
      </c>
      <c r="D2609">
        <v>225.55317500000001</v>
      </c>
      <c r="E2609">
        <v>4.9381909999999998</v>
      </c>
      <c r="N2609">
        <v>214.065124</v>
      </c>
      <c r="O2609">
        <v>7.2826019999999998</v>
      </c>
      <c r="BG2609">
        <v>214.065124</v>
      </c>
      <c r="BH2609">
        <v>7.2826019999999998</v>
      </c>
    </row>
    <row r="2610" spans="1:60" x14ac:dyDescent="0.25">
      <c r="A2610">
        <v>2609</v>
      </c>
      <c r="B2610">
        <v>221.607302</v>
      </c>
      <c r="C2610">
        <v>8.9785950000000003</v>
      </c>
      <c r="D2610">
        <v>225.55317500000001</v>
      </c>
      <c r="E2610">
        <v>4.9381909999999998</v>
      </c>
      <c r="N2610">
        <v>214.065124</v>
      </c>
      <c r="O2610">
        <v>7.2826019999999998</v>
      </c>
      <c r="BG2610">
        <v>214.065124</v>
      </c>
      <c r="BH2610">
        <v>7.2826019999999998</v>
      </c>
    </row>
    <row r="2611" spans="1:60" x14ac:dyDescent="0.25">
      <c r="A2611">
        <v>2610</v>
      </c>
      <c r="B2611">
        <v>221.607302</v>
      </c>
      <c r="C2611">
        <v>8.9785950000000003</v>
      </c>
      <c r="D2611">
        <v>225.55317500000001</v>
      </c>
      <c r="E2611">
        <v>4.9381909999999998</v>
      </c>
      <c r="N2611">
        <v>214.065124</v>
      </c>
      <c r="O2611">
        <v>7.2826019999999998</v>
      </c>
      <c r="BG2611">
        <v>214.065124</v>
      </c>
      <c r="BH2611">
        <v>7.2826019999999998</v>
      </c>
    </row>
    <row r="2612" spans="1:60" x14ac:dyDescent="0.25">
      <c r="A2612">
        <v>2611</v>
      </c>
      <c r="B2612">
        <v>221.607302</v>
      </c>
      <c r="C2612">
        <v>8.9785950000000003</v>
      </c>
      <c r="D2612">
        <v>225.55317500000001</v>
      </c>
      <c r="E2612">
        <v>4.9381909999999998</v>
      </c>
      <c r="N2612">
        <v>214.065124</v>
      </c>
      <c r="O2612">
        <v>7.2826019999999998</v>
      </c>
      <c r="BG2612">
        <v>214.065124</v>
      </c>
      <c r="BH2612">
        <v>7.2826019999999998</v>
      </c>
    </row>
    <row r="2613" spans="1:60" x14ac:dyDescent="0.25">
      <c r="A2613">
        <v>2612</v>
      </c>
      <c r="B2613">
        <v>221.607302</v>
      </c>
      <c r="C2613">
        <v>8.9785950000000003</v>
      </c>
      <c r="D2613">
        <v>225.55317500000001</v>
      </c>
      <c r="E2613">
        <v>4.9381909999999998</v>
      </c>
      <c r="N2613">
        <v>214.065124</v>
      </c>
      <c r="O2613">
        <v>7.2826019999999998</v>
      </c>
      <c r="BG2613">
        <v>214.065124</v>
      </c>
      <c r="BH2613">
        <v>7.2826019999999998</v>
      </c>
    </row>
    <row r="2614" spans="1:60" x14ac:dyDescent="0.25">
      <c r="A2614">
        <v>2613</v>
      </c>
      <c r="B2614">
        <v>221.607302</v>
      </c>
      <c r="C2614">
        <v>8.9785950000000003</v>
      </c>
      <c r="D2614">
        <v>225.55317500000001</v>
      </c>
      <c r="E2614">
        <v>4.9381909999999998</v>
      </c>
      <c r="N2614">
        <v>214.065124</v>
      </c>
      <c r="O2614">
        <v>7.2826019999999998</v>
      </c>
      <c r="BG2614">
        <v>214.065124</v>
      </c>
      <c r="BH2614">
        <v>7.2826019999999998</v>
      </c>
    </row>
    <row r="2615" spans="1:60" x14ac:dyDescent="0.25">
      <c r="A2615">
        <v>2614</v>
      </c>
      <c r="B2615">
        <v>221.607302</v>
      </c>
      <c r="C2615">
        <v>8.9785950000000003</v>
      </c>
      <c r="D2615">
        <v>225.55317500000001</v>
      </c>
      <c r="E2615">
        <v>4.9381909999999998</v>
      </c>
      <c r="N2615">
        <v>214.065124</v>
      </c>
      <c r="O2615">
        <v>7.2826019999999998</v>
      </c>
      <c r="BG2615">
        <v>214.065124</v>
      </c>
      <c r="BH2615">
        <v>7.2826019999999998</v>
      </c>
    </row>
    <row r="2616" spans="1:60" x14ac:dyDescent="0.25">
      <c r="A2616">
        <v>2615</v>
      </c>
      <c r="B2616">
        <v>221.607302</v>
      </c>
      <c r="C2616">
        <v>8.9785950000000003</v>
      </c>
      <c r="D2616">
        <v>225.55317500000001</v>
      </c>
      <c r="E2616">
        <v>4.9381909999999998</v>
      </c>
      <c r="N2616">
        <v>214.065124</v>
      </c>
      <c r="O2616">
        <v>7.2826019999999998</v>
      </c>
      <c r="BG2616">
        <v>214.065124</v>
      </c>
      <c r="BH2616">
        <v>7.2826019999999998</v>
      </c>
    </row>
    <row r="2617" spans="1:60" x14ac:dyDescent="0.25">
      <c r="A2617">
        <v>2616</v>
      </c>
      <c r="B2617">
        <v>221.607302</v>
      </c>
      <c r="C2617">
        <v>8.9785950000000003</v>
      </c>
      <c r="D2617">
        <v>225.55317500000001</v>
      </c>
      <c r="E2617">
        <v>4.9381909999999998</v>
      </c>
      <c r="N2617">
        <v>214.065124</v>
      </c>
      <c r="O2617">
        <v>7.2826019999999998</v>
      </c>
      <c r="BG2617">
        <v>214.065124</v>
      </c>
      <c r="BH2617">
        <v>7.2826019999999998</v>
      </c>
    </row>
    <row r="2618" spans="1:60" x14ac:dyDescent="0.25">
      <c r="A2618">
        <v>2617</v>
      </c>
      <c r="B2618">
        <v>221.607302</v>
      </c>
      <c r="C2618">
        <v>8.9785950000000003</v>
      </c>
      <c r="D2618">
        <v>225.55317500000001</v>
      </c>
      <c r="E2618">
        <v>4.9381909999999998</v>
      </c>
      <c r="N2618">
        <v>214.065124</v>
      </c>
      <c r="O2618">
        <v>7.2826019999999998</v>
      </c>
      <c r="BG2618">
        <v>214.065124</v>
      </c>
      <c r="BH2618">
        <v>7.2826019999999998</v>
      </c>
    </row>
    <row r="2619" spans="1:60" x14ac:dyDescent="0.25">
      <c r="A2619">
        <v>2618</v>
      </c>
      <c r="B2619">
        <v>221.607302</v>
      </c>
      <c r="C2619">
        <v>8.9785950000000003</v>
      </c>
      <c r="D2619">
        <v>225.55317500000001</v>
      </c>
      <c r="E2619">
        <v>4.9381909999999998</v>
      </c>
      <c r="N2619">
        <v>214.065124</v>
      </c>
      <c r="O2619">
        <v>7.2826019999999998</v>
      </c>
      <c r="BG2619">
        <v>214.065124</v>
      </c>
      <c r="BH2619">
        <v>7.2826019999999998</v>
      </c>
    </row>
    <row r="2620" spans="1:60" x14ac:dyDescent="0.25">
      <c r="A2620">
        <v>2619</v>
      </c>
      <c r="B2620">
        <v>221.57467399999999</v>
      </c>
      <c r="C2620">
        <v>8.9945219999999999</v>
      </c>
      <c r="D2620">
        <v>225.55317500000001</v>
      </c>
      <c r="E2620">
        <v>4.9381909999999998</v>
      </c>
      <c r="N2620">
        <v>214.065124</v>
      </c>
      <c r="O2620">
        <v>7.2826019999999998</v>
      </c>
      <c r="BG2620">
        <v>214.065124</v>
      </c>
      <c r="BH2620">
        <v>7.2826019999999998</v>
      </c>
    </row>
    <row r="2621" spans="1:60" x14ac:dyDescent="0.25">
      <c r="A2621">
        <v>2620</v>
      </c>
      <c r="D2621">
        <v>225.55317500000001</v>
      </c>
      <c r="E2621">
        <v>4.9381909999999998</v>
      </c>
      <c r="N2621">
        <v>214.065124</v>
      </c>
      <c r="O2621">
        <v>7.2826019999999998</v>
      </c>
      <c r="BG2621">
        <v>214.065124</v>
      </c>
      <c r="BH2621">
        <v>7.2826019999999998</v>
      </c>
    </row>
    <row r="2622" spans="1:60" x14ac:dyDescent="0.25">
      <c r="A2622">
        <v>2621</v>
      </c>
      <c r="D2622">
        <v>225.55317500000001</v>
      </c>
      <c r="E2622">
        <v>4.9381909999999998</v>
      </c>
      <c r="N2622">
        <v>214.065124</v>
      </c>
      <c r="O2622">
        <v>7.2826019999999998</v>
      </c>
      <c r="BG2622">
        <v>214.065124</v>
      </c>
      <c r="BH2622">
        <v>7.2826019999999998</v>
      </c>
    </row>
    <row r="2623" spans="1:60" x14ac:dyDescent="0.25">
      <c r="A2623">
        <v>2622</v>
      </c>
      <c r="D2623">
        <v>225.55317500000001</v>
      </c>
      <c r="E2623">
        <v>4.9381909999999998</v>
      </c>
      <c r="N2623">
        <v>214.065124</v>
      </c>
      <c r="O2623">
        <v>7.2826019999999998</v>
      </c>
      <c r="BG2623">
        <v>214.065124</v>
      </c>
      <c r="BH2623">
        <v>7.2826019999999998</v>
      </c>
    </row>
    <row r="2624" spans="1:60" x14ac:dyDescent="0.25">
      <c r="A2624">
        <v>2623</v>
      </c>
      <c r="D2624">
        <v>225.55317500000001</v>
      </c>
      <c r="E2624">
        <v>4.9381909999999998</v>
      </c>
      <c r="N2624">
        <v>214.065124</v>
      </c>
      <c r="O2624">
        <v>7.2826019999999998</v>
      </c>
      <c r="BG2624">
        <v>214.065124</v>
      </c>
      <c r="BH2624">
        <v>7.2826019999999998</v>
      </c>
    </row>
    <row r="2625" spans="1:60" x14ac:dyDescent="0.25">
      <c r="A2625">
        <v>2624</v>
      </c>
      <c r="D2625">
        <v>225.55317500000001</v>
      </c>
      <c r="E2625">
        <v>4.9381909999999998</v>
      </c>
      <c r="N2625">
        <v>214.065124</v>
      </c>
      <c r="O2625">
        <v>7.2826019999999998</v>
      </c>
      <c r="BG2625">
        <v>214.065124</v>
      </c>
      <c r="BH2625">
        <v>7.2826019999999998</v>
      </c>
    </row>
    <row r="2626" spans="1:60" x14ac:dyDescent="0.25">
      <c r="A2626">
        <v>2625</v>
      </c>
      <c r="D2626">
        <v>225.55317500000001</v>
      </c>
      <c r="E2626">
        <v>4.9381909999999998</v>
      </c>
      <c r="N2626">
        <v>214.065124</v>
      </c>
      <c r="O2626">
        <v>7.2826019999999998</v>
      </c>
      <c r="BG2626">
        <v>214.065124</v>
      </c>
      <c r="BH2626">
        <v>7.2826019999999998</v>
      </c>
    </row>
    <row r="2627" spans="1:60" x14ac:dyDescent="0.25">
      <c r="A2627">
        <v>2626</v>
      </c>
      <c r="D2627">
        <v>225.55317500000001</v>
      </c>
      <c r="E2627">
        <v>4.9381909999999998</v>
      </c>
      <c r="N2627">
        <v>214.065124</v>
      </c>
      <c r="O2627">
        <v>7.2826019999999998</v>
      </c>
      <c r="BG2627">
        <v>214.065124</v>
      </c>
      <c r="BH2627">
        <v>7.2826019999999998</v>
      </c>
    </row>
    <row r="2628" spans="1:60" x14ac:dyDescent="0.25">
      <c r="A2628">
        <v>2627</v>
      </c>
      <c r="D2628">
        <v>225.55317500000001</v>
      </c>
      <c r="E2628">
        <v>4.9381909999999998</v>
      </c>
      <c r="N2628">
        <v>214.065124</v>
      </c>
      <c r="O2628">
        <v>7.2826019999999998</v>
      </c>
      <c r="BG2628">
        <v>214.065124</v>
      </c>
      <c r="BH2628">
        <v>7.2826019999999998</v>
      </c>
    </row>
    <row r="2629" spans="1:60" x14ac:dyDescent="0.25">
      <c r="A2629">
        <v>2628</v>
      </c>
      <c r="D2629">
        <v>225.55317500000001</v>
      </c>
      <c r="E2629">
        <v>4.9381909999999998</v>
      </c>
      <c r="N2629">
        <v>214.065124</v>
      </c>
      <c r="O2629">
        <v>7.2826019999999998</v>
      </c>
      <c r="BG2629">
        <v>214.065124</v>
      </c>
      <c r="BH2629">
        <v>7.2826019999999998</v>
      </c>
    </row>
    <row r="2630" spans="1:60" x14ac:dyDescent="0.25">
      <c r="A2630">
        <v>2629</v>
      </c>
      <c r="D2630">
        <v>225.55317500000001</v>
      </c>
      <c r="E2630">
        <v>4.9381909999999998</v>
      </c>
      <c r="N2630">
        <v>214.065124</v>
      </c>
      <c r="O2630">
        <v>7.2826019999999998</v>
      </c>
      <c r="BE2630">
        <v>219.935328</v>
      </c>
      <c r="BF2630">
        <v>10.094825</v>
      </c>
      <c r="BG2630">
        <v>214.065124</v>
      </c>
      <c r="BH2630">
        <v>7.2826019999999998</v>
      </c>
    </row>
    <row r="2631" spans="1:60" x14ac:dyDescent="0.25">
      <c r="A2631">
        <v>2630</v>
      </c>
      <c r="B2631">
        <v>232.33992599999999</v>
      </c>
      <c r="C2631">
        <v>8.3423400000000001</v>
      </c>
      <c r="D2631">
        <v>225.55317500000001</v>
      </c>
      <c r="E2631">
        <v>4.9381909999999998</v>
      </c>
      <c r="N2631">
        <v>214.065124</v>
      </c>
      <c r="O2631">
        <v>7.2826019999999998</v>
      </c>
      <c r="BE2631">
        <v>219.935328</v>
      </c>
      <c r="BF2631">
        <v>10.094825</v>
      </c>
      <c r="BG2631">
        <v>214.065124</v>
      </c>
      <c r="BH2631">
        <v>7.2826019999999998</v>
      </c>
    </row>
    <row r="2632" spans="1:60" x14ac:dyDescent="0.25">
      <c r="A2632">
        <v>2631</v>
      </c>
      <c r="B2632">
        <v>232.33992599999999</v>
      </c>
      <c r="C2632">
        <v>8.3423400000000001</v>
      </c>
      <c r="D2632">
        <v>225.55317500000001</v>
      </c>
      <c r="E2632">
        <v>4.9381909999999998</v>
      </c>
      <c r="N2632">
        <v>214.065124</v>
      </c>
      <c r="O2632">
        <v>7.2826019999999998</v>
      </c>
      <c r="BE2632">
        <v>219.909041</v>
      </c>
      <c r="BF2632">
        <v>10.075958999999999</v>
      </c>
      <c r="BG2632">
        <v>214.065124</v>
      </c>
      <c r="BH2632">
        <v>7.2826019999999998</v>
      </c>
    </row>
    <row r="2633" spans="1:60" x14ac:dyDescent="0.25">
      <c r="A2633">
        <v>2632</v>
      </c>
      <c r="B2633">
        <v>232.495949</v>
      </c>
      <c r="C2633">
        <v>8.2802310000000006</v>
      </c>
      <c r="D2633">
        <v>225.55317500000001</v>
      </c>
      <c r="E2633">
        <v>4.9381909999999998</v>
      </c>
      <c r="L2633">
        <v>219.935328</v>
      </c>
      <c r="M2633">
        <v>10.094825</v>
      </c>
      <c r="N2633">
        <v>214.065124</v>
      </c>
      <c r="O2633">
        <v>7.2826019999999998</v>
      </c>
      <c r="BE2633">
        <v>219.909041</v>
      </c>
      <c r="BF2633">
        <v>10.075958999999999</v>
      </c>
    </row>
    <row r="2634" spans="1:60" x14ac:dyDescent="0.25">
      <c r="A2634">
        <v>2633</v>
      </c>
      <c r="B2634">
        <v>232.495949</v>
      </c>
      <c r="C2634">
        <v>8.2802310000000006</v>
      </c>
      <c r="D2634">
        <v>225.55317500000001</v>
      </c>
      <c r="E2634">
        <v>4.9381909999999998</v>
      </c>
      <c r="L2634">
        <v>219.935328</v>
      </c>
      <c r="M2634">
        <v>10.094825</v>
      </c>
      <c r="N2634">
        <v>214.065124</v>
      </c>
      <c r="O2634">
        <v>7.2826019999999998</v>
      </c>
      <c r="BE2634">
        <v>219.909041</v>
      </c>
      <c r="BF2634">
        <v>10.075958999999999</v>
      </c>
    </row>
    <row r="2635" spans="1:60" x14ac:dyDescent="0.25">
      <c r="A2635">
        <v>2634</v>
      </c>
      <c r="B2635">
        <v>232.495949</v>
      </c>
      <c r="C2635">
        <v>8.2802310000000006</v>
      </c>
      <c r="D2635">
        <v>225.55317500000001</v>
      </c>
      <c r="E2635">
        <v>4.9381909999999998</v>
      </c>
      <c r="L2635">
        <v>219.909041</v>
      </c>
      <c r="M2635">
        <v>10.075958999999999</v>
      </c>
      <c r="N2635">
        <v>214.065124</v>
      </c>
      <c r="O2635">
        <v>7.2826019999999998</v>
      </c>
      <c r="BE2635">
        <v>219.909041</v>
      </c>
      <c r="BF2635">
        <v>10.075958999999999</v>
      </c>
    </row>
    <row r="2636" spans="1:60" x14ac:dyDescent="0.25">
      <c r="A2636">
        <v>2635</v>
      </c>
      <c r="B2636">
        <v>232.495949</v>
      </c>
      <c r="C2636">
        <v>8.2802310000000006</v>
      </c>
      <c r="D2636">
        <v>225.55317500000001</v>
      </c>
      <c r="E2636">
        <v>4.9381909999999998</v>
      </c>
      <c r="L2636">
        <v>219.909041</v>
      </c>
      <c r="M2636">
        <v>10.075958999999999</v>
      </c>
      <c r="BE2636">
        <v>219.909041</v>
      </c>
      <c r="BF2636">
        <v>10.075958999999999</v>
      </c>
    </row>
    <row r="2637" spans="1:60" x14ac:dyDescent="0.25">
      <c r="A2637">
        <v>2636</v>
      </c>
      <c r="B2637">
        <v>232.495949</v>
      </c>
      <c r="C2637">
        <v>8.2802310000000006</v>
      </c>
      <c r="D2637">
        <v>225.55317500000001</v>
      </c>
      <c r="E2637">
        <v>4.9381909999999998</v>
      </c>
      <c r="L2637">
        <v>219.909041</v>
      </c>
      <c r="M2637">
        <v>10.075958999999999</v>
      </c>
      <c r="BE2637">
        <v>219.909041</v>
      </c>
      <c r="BF2637">
        <v>10.075958999999999</v>
      </c>
    </row>
    <row r="2638" spans="1:60" x14ac:dyDescent="0.25">
      <c r="A2638">
        <v>2637</v>
      </c>
      <c r="B2638">
        <v>232.495949</v>
      </c>
      <c r="C2638">
        <v>8.2802310000000006</v>
      </c>
      <c r="D2638">
        <v>225.55317500000001</v>
      </c>
      <c r="E2638">
        <v>4.9381909999999998</v>
      </c>
      <c r="L2638">
        <v>219.909041</v>
      </c>
      <c r="M2638">
        <v>10.075958999999999</v>
      </c>
      <c r="BE2638">
        <v>219.909041</v>
      </c>
      <c r="BF2638">
        <v>10.075958999999999</v>
      </c>
    </row>
    <row r="2639" spans="1:60" x14ac:dyDescent="0.25">
      <c r="A2639">
        <v>2638</v>
      </c>
      <c r="B2639">
        <v>232.495949</v>
      </c>
      <c r="C2639">
        <v>8.2802310000000006</v>
      </c>
      <c r="D2639">
        <v>225.51827900000001</v>
      </c>
      <c r="E2639">
        <v>4.9789620000000001</v>
      </c>
      <c r="L2639">
        <v>219.909041</v>
      </c>
      <c r="M2639">
        <v>10.075958999999999</v>
      </c>
      <c r="BE2639">
        <v>219.909041</v>
      </c>
      <c r="BF2639">
        <v>10.075958999999999</v>
      </c>
    </row>
    <row r="2640" spans="1:60" x14ac:dyDescent="0.25">
      <c r="A2640">
        <v>2639</v>
      </c>
      <c r="B2640">
        <v>232.495949</v>
      </c>
      <c r="C2640">
        <v>8.2802310000000006</v>
      </c>
      <c r="L2640">
        <v>219.909041</v>
      </c>
      <c r="M2640">
        <v>10.075958999999999</v>
      </c>
      <c r="BE2640">
        <v>219.909041</v>
      </c>
      <c r="BF2640">
        <v>10.075958999999999</v>
      </c>
    </row>
    <row r="2641" spans="1:58" x14ac:dyDescent="0.25">
      <c r="A2641">
        <v>2640</v>
      </c>
      <c r="B2641">
        <v>232.495949</v>
      </c>
      <c r="C2641">
        <v>8.2802310000000006</v>
      </c>
      <c r="L2641">
        <v>219.909041</v>
      </c>
      <c r="M2641">
        <v>10.075958999999999</v>
      </c>
      <c r="BE2641">
        <v>219.909041</v>
      </c>
      <c r="BF2641">
        <v>10.075958999999999</v>
      </c>
    </row>
    <row r="2642" spans="1:58" x14ac:dyDescent="0.25">
      <c r="A2642">
        <v>2641</v>
      </c>
      <c r="B2642">
        <v>232.495949</v>
      </c>
      <c r="C2642">
        <v>8.2802310000000006</v>
      </c>
      <c r="L2642">
        <v>219.909041</v>
      </c>
      <c r="M2642">
        <v>10.075958999999999</v>
      </c>
      <c r="BE2642">
        <v>219.909041</v>
      </c>
      <c r="BF2642">
        <v>10.075958999999999</v>
      </c>
    </row>
    <row r="2643" spans="1:58" x14ac:dyDescent="0.25">
      <c r="A2643">
        <v>2642</v>
      </c>
      <c r="B2643">
        <v>232.495949</v>
      </c>
      <c r="C2643">
        <v>8.2802310000000006</v>
      </c>
      <c r="L2643">
        <v>219.909041</v>
      </c>
      <c r="M2643">
        <v>10.075958999999999</v>
      </c>
      <c r="BE2643">
        <v>219.909041</v>
      </c>
      <c r="BF2643">
        <v>10.075958999999999</v>
      </c>
    </row>
    <row r="2644" spans="1:58" x14ac:dyDescent="0.25">
      <c r="A2644">
        <v>2643</v>
      </c>
      <c r="B2644">
        <v>232.495949</v>
      </c>
      <c r="C2644">
        <v>8.2802310000000006</v>
      </c>
      <c r="L2644">
        <v>219.909041</v>
      </c>
      <c r="M2644">
        <v>10.075958999999999</v>
      </c>
      <c r="BE2644">
        <v>219.909041</v>
      </c>
      <c r="BF2644">
        <v>10.075958999999999</v>
      </c>
    </row>
    <row r="2645" spans="1:58" x14ac:dyDescent="0.25">
      <c r="A2645">
        <v>2644</v>
      </c>
      <c r="B2645">
        <v>232.495949</v>
      </c>
      <c r="C2645">
        <v>8.2802310000000006</v>
      </c>
      <c r="L2645">
        <v>219.909041</v>
      </c>
      <c r="M2645">
        <v>10.075958999999999</v>
      </c>
      <c r="BE2645">
        <v>219.935328</v>
      </c>
      <c r="BF2645">
        <v>10.094825</v>
      </c>
    </row>
    <row r="2646" spans="1:58" x14ac:dyDescent="0.25">
      <c r="A2646">
        <v>2645</v>
      </c>
      <c r="B2646">
        <v>232.495949</v>
      </c>
      <c r="C2646">
        <v>8.2802310000000006</v>
      </c>
      <c r="L2646">
        <v>219.909041</v>
      </c>
      <c r="M2646">
        <v>10.075958999999999</v>
      </c>
    </row>
    <row r="2647" spans="1:58" x14ac:dyDescent="0.25">
      <c r="A2647">
        <v>2646</v>
      </c>
      <c r="B2647">
        <v>232.495949</v>
      </c>
      <c r="C2647">
        <v>8.2802310000000006</v>
      </c>
      <c r="L2647">
        <v>219.909041</v>
      </c>
      <c r="M2647">
        <v>10.075958999999999</v>
      </c>
    </row>
    <row r="2648" spans="1:58" x14ac:dyDescent="0.25">
      <c r="A2648">
        <v>2647</v>
      </c>
      <c r="B2648">
        <v>232.495949</v>
      </c>
      <c r="C2648">
        <v>8.2802310000000006</v>
      </c>
      <c r="L2648">
        <v>219.935328</v>
      </c>
      <c r="M2648">
        <v>10.094825</v>
      </c>
    </row>
    <row r="2649" spans="1:58" x14ac:dyDescent="0.25">
      <c r="A2649">
        <v>2648</v>
      </c>
      <c r="B2649">
        <v>232.495949</v>
      </c>
      <c r="C2649">
        <v>8.2802310000000006</v>
      </c>
      <c r="D2649">
        <v>236.328993</v>
      </c>
      <c r="E2649">
        <v>4.7550559999999997</v>
      </c>
    </row>
    <row r="2650" spans="1:58" x14ac:dyDescent="0.25">
      <c r="A2650">
        <v>2649</v>
      </c>
      <c r="B2650">
        <v>232.495949</v>
      </c>
      <c r="C2650">
        <v>8.2802310000000006</v>
      </c>
      <c r="D2650">
        <v>236.39192800000001</v>
      </c>
      <c r="E2650">
        <v>4.7386660000000003</v>
      </c>
    </row>
    <row r="2651" spans="1:58" x14ac:dyDescent="0.25">
      <c r="A2651">
        <v>2650</v>
      </c>
      <c r="B2651">
        <v>232.495949</v>
      </c>
      <c r="C2651">
        <v>8.2802310000000006</v>
      </c>
      <c r="D2651">
        <v>236.39192800000001</v>
      </c>
      <c r="E2651">
        <v>4.7386660000000003</v>
      </c>
    </row>
    <row r="2652" spans="1:58" x14ac:dyDescent="0.25">
      <c r="A2652">
        <v>2651</v>
      </c>
      <c r="B2652">
        <v>232.495949</v>
      </c>
      <c r="C2652">
        <v>8.2802310000000006</v>
      </c>
      <c r="D2652">
        <v>236.39192800000001</v>
      </c>
      <c r="E2652">
        <v>4.7386660000000003</v>
      </c>
    </row>
    <row r="2653" spans="1:58" x14ac:dyDescent="0.25">
      <c r="A2653">
        <v>2652</v>
      </c>
      <c r="B2653">
        <v>232.495949</v>
      </c>
      <c r="C2653">
        <v>8.2802310000000006</v>
      </c>
      <c r="D2653">
        <v>236.39192800000001</v>
      </c>
      <c r="E2653">
        <v>4.7386660000000003</v>
      </c>
    </row>
    <row r="2654" spans="1:58" x14ac:dyDescent="0.25">
      <c r="A2654">
        <v>2653</v>
      </c>
      <c r="B2654">
        <v>232.495949</v>
      </c>
      <c r="C2654">
        <v>8.2802310000000006</v>
      </c>
      <c r="D2654">
        <v>236.39192800000001</v>
      </c>
      <c r="E2654">
        <v>4.7386660000000003</v>
      </c>
    </row>
    <row r="2655" spans="1:58" x14ac:dyDescent="0.25">
      <c r="A2655">
        <v>2654</v>
      </c>
      <c r="B2655">
        <v>232.495949</v>
      </c>
      <c r="C2655">
        <v>8.2802310000000006</v>
      </c>
      <c r="D2655">
        <v>236.39192800000001</v>
      </c>
      <c r="E2655">
        <v>4.7386660000000003</v>
      </c>
    </row>
    <row r="2656" spans="1:58" x14ac:dyDescent="0.25">
      <c r="A2656">
        <v>2655</v>
      </c>
      <c r="B2656">
        <v>232.495949</v>
      </c>
      <c r="C2656">
        <v>8.2802310000000006</v>
      </c>
      <c r="D2656">
        <v>236.39192800000001</v>
      </c>
      <c r="E2656">
        <v>4.7386660000000003</v>
      </c>
    </row>
    <row r="2657" spans="1:58" x14ac:dyDescent="0.25">
      <c r="A2657">
        <v>2656</v>
      </c>
      <c r="B2657">
        <v>232.495949</v>
      </c>
      <c r="C2657">
        <v>8.2802310000000006</v>
      </c>
      <c r="D2657">
        <v>236.39192800000001</v>
      </c>
      <c r="E2657">
        <v>4.7386660000000003</v>
      </c>
    </row>
    <row r="2658" spans="1:58" x14ac:dyDescent="0.25">
      <c r="A2658">
        <v>2657</v>
      </c>
      <c r="B2658">
        <v>232.495949</v>
      </c>
      <c r="C2658">
        <v>8.2802310000000006</v>
      </c>
      <c r="D2658">
        <v>236.39192800000001</v>
      </c>
      <c r="E2658">
        <v>4.7386660000000003</v>
      </c>
    </row>
    <row r="2659" spans="1:58" x14ac:dyDescent="0.25">
      <c r="A2659">
        <v>2658</v>
      </c>
      <c r="B2659">
        <v>232.495949</v>
      </c>
      <c r="C2659">
        <v>8.2802310000000006</v>
      </c>
      <c r="D2659">
        <v>236.39192800000001</v>
      </c>
      <c r="E2659">
        <v>4.7386660000000003</v>
      </c>
    </row>
    <row r="2660" spans="1:58" x14ac:dyDescent="0.25">
      <c r="A2660">
        <v>2659</v>
      </c>
      <c r="B2660">
        <v>232.495949</v>
      </c>
      <c r="C2660">
        <v>8.2802310000000006</v>
      </c>
      <c r="D2660">
        <v>236.39192800000001</v>
      </c>
      <c r="E2660">
        <v>4.7386660000000003</v>
      </c>
    </row>
    <row r="2661" spans="1:58" x14ac:dyDescent="0.25">
      <c r="A2661">
        <v>2660</v>
      </c>
      <c r="B2661">
        <v>232.495949</v>
      </c>
      <c r="C2661">
        <v>8.2802310000000006</v>
      </c>
      <c r="D2661">
        <v>236.39192800000001</v>
      </c>
      <c r="E2661">
        <v>4.7386660000000003</v>
      </c>
    </row>
    <row r="2662" spans="1:58" x14ac:dyDescent="0.25">
      <c r="A2662">
        <v>2661</v>
      </c>
      <c r="B2662">
        <v>232.495949</v>
      </c>
      <c r="C2662">
        <v>8.2802310000000006</v>
      </c>
      <c r="D2662">
        <v>236.39192800000001</v>
      </c>
      <c r="E2662">
        <v>4.7386660000000003</v>
      </c>
    </row>
    <row r="2663" spans="1:58" x14ac:dyDescent="0.25">
      <c r="A2663">
        <v>2662</v>
      </c>
      <c r="B2663">
        <v>232.495949</v>
      </c>
      <c r="C2663">
        <v>8.2802310000000006</v>
      </c>
      <c r="D2663">
        <v>236.39192800000001</v>
      </c>
      <c r="E2663">
        <v>4.7386660000000003</v>
      </c>
    </row>
    <row r="2664" spans="1:58" x14ac:dyDescent="0.25">
      <c r="A2664">
        <v>2663</v>
      </c>
      <c r="B2664">
        <v>232.495949</v>
      </c>
      <c r="C2664">
        <v>8.2802310000000006</v>
      </c>
      <c r="D2664">
        <v>236.39192800000001</v>
      </c>
      <c r="E2664">
        <v>4.7386660000000003</v>
      </c>
    </row>
    <row r="2665" spans="1:58" x14ac:dyDescent="0.25">
      <c r="A2665">
        <v>2664</v>
      </c>
      <c r="B2665">
        <v>232.495949</v>
      </c>
      <c r="C2665">
        <v>8.2802310000000006</v>
      </c>
      <c r="D2665">
        <v>236.39192800000001</v>
      </c>
      <c r="E2665">
        <v>4.7386660000000003</v>
      </c>
    </row>
    <row r="2666" spans="1:58" x14ac:dyDescent="0.25">
      <c r="A2666">
        <v>2665</v>
      </c>
      <c r="B2666">
        <v>232.495949</v>
      </c>
      <c r="C2666">
        <v>8.2802310000000006</v>
      </c>
      <c r="D2666">
        <v>236.39192800000001</v>
      </c>
      <c r="E2666">
        <v>4.7386660000000003</v>
      </c>
    </row>
    <row r="2667" spans="1:58" x14ac:dyDescent="0.25">
      <c r="A2667">
        <v>2666</v>
      </c>
      <c r="B2667">
        <v>232.495949</v>
      </c>
      <c r="C2667">
        <v>8.2802310000000006</v>
      </c>
      <c r="D2667">
        <v>236.39192800000001</v>
      </c>
      <c r="E2667">
        <v>4.7386660000000003</v>
      </c>
    </row>
    <row r="2668" spans="1:58" x14ac:dyDescent="0.25">
      <c r="A2668">
        <v>2667</v>
      </c>
      <c r="B2668">
        <v>232.495949</v>
      </c>
      <c r="C2668">
        <v>8.2802310000000006</v>
      </c>
      <c r="D2668">
        <v>236.39192800000001</v>
      </c>
      <c r="E2668">
        <v>4.7386660000000003</v>
      </c>
    </row>
    <row r="2669" spans="1:58" x14ac:dyDescent="0.25">
      <c r="A2669">
        <v>2668</v>
      </c>
      <c r="B2669">
        <v>232.495949</v>
      </c>
      <c r="C2669">
        <v>8.2802310000000006</v>
      </c>
      <c r="D2669">
        <v>236.39192800000001</v>
      </c>
      <c r="E2669">
        <v>4.7386660000000003</v>
      </c>
      <c r="BE2669">
        <v>228.78424100000001</v>
      </c>
      <c r="BF2669">
        <v>9.3073409999999992</v>
      </c>
    </row>
    <row r="2670" spans="1:58" x14ac:dyDescent="0.25">
      <c r="A2670">
        <v>2669</v>
      </c>
      <c r="B2670">
        <v>232.33992599999999</v>
      </c>
      <c r="C2670">
        <v>8.3423400000000001</v>
      </c>
      <c r="D2670">
        <v>236.39192800000001</v>
      </c>
      <c r="E2670">
        <v>4.7386660000000003</v>
      </c>
      <c r="BE2670">
        <v>228.74985899999999</v>
      </c>
      <c r="BF2670">
        <v>9.3277520000000003</v>
      </c>
    </row>
    <row r="2671" spans="1:58" x14ac:dyDescent="0.25">
      <c r="A2671">
        <v>2670</v>
      </c>
      <c r="D2671">
        <v>236.39192800000001</v>
      </c>
      <c r="E2671">
        <v>4.7386660000000003</v>
      </c>
      <c r="BE2671">
        <v>228.74985899999999</v>
      </c>
      <c r="BF2671">
        <v>9.3277520000000003</v>
      </c>
    </row>
    <row r="2672" spans="1:58" x14ac:dyDescent="0.25">
      <c r="A2672">
        <v>2671</v>
      </c>
      <c r="D2672">
        <v>236.39192800000001</v>
      </c>
      <c r="E2672">
        <v>4.7386660000000003</v>
      </c>
      <c r="L2672">
        <v>228.78424100000001</v>
      </c>
      <c r="M2672">
        <v>9.3073409999999992</v>
      </c>
      <c r="BE2672">
        <v>228.74985899999999</v>
      </c>
      <c r="BF2672">
        <v>9.3277520000000003</v>
      </c>
    </row>
    <row r="2673" spans="1:60" x14ac:dyDescent="0.25">
      <c r="A2673">
        <v>2672</v>
      </c>
      <c r="D2673">
        <v>236.39192800000001</v>
      </c>
      <c r="E2673">
        <v>4.7386660000000003</v>
      </c>
      <c r="L2673">
        <v>228.74985899999999</v>
      </c>
      <c r="M2673">
        <v>9.3277520000000003</v>
      </c>
      <c r="BE2673">
        <v>228.74985899999999</v>
      </c>
      <c r="BF2673">
        <v>9.3277520000000003</v>
      </c>
    </row>
    <row r="2674" spans="1:60" x14ac:dyDescent="0.25">
      <c r="A2674">
        <v>2673</v>
      </c>
      <c r="D2674">
        <v>236.39192800000001</v>
      </c>
      <c r="E2674">
        <v>4.7386660000000003</v>
      </c>
      <c r="L2674">
        <v>228.74985899999999</v>
      </c>
      <c r="M2674">
        <v>9.3277520000000003</v>
      </c>
      <c r="BE2674">
        <v>228.74985899999999</v>
      </c>
      <c r="BF2674">
        <v>9.3277520000000003</v>
      </c>
    </row>
    <row r="2675" spans="1:60" x14ac:dyDescent="0.25">
      <c r="A2675">
        <v>2674</v>
      </c>
      <c r="D2675">
        <v>236.39192800000001</v>
      </c>
      <c r="E2675">
        <v>4.7386660000000003</v>
      </c>
      <c r="L2675">
        <v>228.74985899999999</v>
      </c>
      <c r="M2675">
        <v>9.3277520000000003</v>
      </c>
      <c r="BE2675">
        <v>228.74985899999999</v>
      </c>
      <c r="BF2675">
        <v>9.3277520000000003</v>
      </c>
    </row>
    <row r="2676" spans="1:60" x14ac:dyDescent="0.25">
      <c r="A2676">
        <v>2675</v>
      </c>
      <c r="D2676">
        <v>236.39192800000001</v>
      </c>
      <c r="E2676">
        <v>4.7386660000000003</v>
      </c>
      <c r="L2676">
        <v>228.74985899999999</v>
      </c>
      <c r="M2676">
        <v>9.3277520000000003</v>
      </c>
      <c r="BE2676">
        <v>228.74985899999999</v>
      </c>
      <c r="BF2676">
        <v>9.3277520000000003</v>
      </c>
    </row>
    <row r="2677" spans="1:60" x14ac:dyDescent="0.25">
      <c r="A2677">
        <v>2676</v>
      </c>
      <c r="B2677">
        <v>241.608147</v>
      </c>
      <c r="C2677">
        <v>9.4051179999999999</v>
      </c>
      <c r="D2677">
        <v>236.39192800000001</v>
      </c>
      <c r="E2677">
        <v>4.7386660000000003</v>
      </c>
      <c r="L2677">
        <v>228.74985899999999</v>
      </c>
      <c r="M2677">
        <v>9.3277520000000003</v>
      </c>
      <c r="BE2677">
        <v>228.74985899999999</v>
      </c>
      <c r="BF2677">
        <v>9.3277520000000003</v>
      </c>
    </row>
    <row r="2678" spans="1:60" x14ac:dyDescent="0.25">
      <c r="A2678">
        <v>2677</v>
      </c>
      <c r="B2678">
        <v>241.608147</v>
      </c>
      <c r="C2678">
        <v>9.4051179999999999</v>
      </c>
      <c r="D2678">
        <v>236.39192800000001</v>
      </c>
      <c r="E2678">
        <v>4.7386660000000003</v>
      </c>
      <c r="L2678">
        <v>228.74985899999999</v>
      </c>
      <c r="M2678">
        <v>9.3277520000000003</v>
      </c>
      <c r="BE2678">
        <v>228.74985899999999</v>
      </c>
      <c r="BF2678">
        <v>9.3277520000000003</v>
      </c>
    </row>
    <row r="2679" spans="1:60" x14ac:dyDescent="0.25">
      <c r="A2679">
        <v>2678</v>
      </c>
      <c r="B2679">
        <v>242.03606199999999</v>
      </c>
      <c r="C2679">
        <v>9.3775940000000002</v>
      </c>
      <c r="D2679">
        <v>236.39192800000001</v>
      </c>
      <c r="E2679">
        <v>4.7386660000000003</v>
      </c>
      <c r="L2679">
        <v>228.74985899999999</v>
      </c>
      <c r="M2679">
        <v>9.3277520000000003</v>
      </c>
      <c r="BE2679">
        <v>228.74985899999999</v>
      </c>
      <c r="BF2679">
        <v>9.3277520000000003</v>
      </c>
    </row>
    <row r="2680" spans="1:60" x14ac:dyDescent="0.25">
      <c r="A2680">
        <v>2679</v>
      </c>
      <c r="B2680">
        <v>242.03606199999999</v>
      </c>
      <c r="C2680">
        <v>9.3775940000000002</v>
      </c>
      <c r="D2680">
        <v>236.39192800000001</v>
      </c>
      <c r="E2680">
        <v>4.7386660000000003</v>
      </c>
      <c r="L2680">
        <v>228.74985899999999</v>
      </c>
      <c r="M2680">
        <v>9.3277520000000003</v>
      </c>
      <c r="BE2680">
        <v>228.74985899999999</v>
      </c>
      <c r="BF2680">
        <v>9.3277520000000003</v>
      </c>
    </row>
    <row r="2681" spans="1:60" x14ac:dyDescent="0.25">
      <c r="A2681">
        <v>2680</v>
      </c>
      <c r="B2681">
        <v>242.03606199999999</v>
      </c>
      <c r="C2681">
        <v>9.3775940000000002</v>
      </c>
      <c r="D2681">
        <v>236.39192800000001</v>
      </c>
      <c r="E2681">
        <v>4.7386660000000003</v>
      </c>
      <c r="L2681">
        <v>228.74985899999999</v>
      </c>
      <c r="M2681">
        <v>9.3277520000000003</v>
      </c>
      <c r="BE2681">
        <v>228.74985899999999</v>
      </c>
      <c r="BF2681">
        <v>9.3277520000000003</v>
      </c>
    </row>
    <row r="2682" spans="1:60" x14ac:dyDescent="0.25">
      <c r="A2682">
        <v>2681</v>
      </c>
      <c r="B2682">
        <v>242.03606199999999</v>
      </c>
      <c r="C2682">
        <v>9.3775940000000002</v>
      </c>
      <c r="D2682">
        <v>236.39192800000001</v>
      </c>
      <c r="E2682">
        <v>4.7386660000000003</v>
      </c>
      <c r="L2682">
        <v>228.74985899999999</v>
      </c>
      <c r="M2682">
        <v>9.3277520000000003</v>
      </c>
      <c r="BE2682">
        <v>228.74985899999999</v>
      </c>
      <c r="BF2682">
        <v>9.3277520000000003</v>
      </c>
    </row>
    <row r="2683" spans="1:60" x14ac:dyDescent="0.25">
      <c r="A2683">
        <v>2682</v>
      </c>
      <c r="B2683">
        <v>242.03606199999999</v>
      </c>
      <c r="C2683">
        <v>9.3775940000000002</v>
      </c>
      <c r="D2683">
        <v>236.39192800000001</v>
      </c>
      <c r="E2683">
        <v>4.7386660000000003</v>
      </c>
      <c r="L2683">
        <v>228.74985899999999</v>
      </c>
      <c r="M2683">
        <v>9.3277520000000003</v>
      </c>
      <c r="BE2683">
        <v>228.74985899999999</v>
      </c>
      <c r="BF2683">
        <v>9.3277520000000003</v>
      </c>
    </row>
    <row r="2684" spans="1:60" x14ac:dyDescent="0.25">
      <c r="A2684">
        <v>2683</v>
      </c>
      <c r="B2684">
        <v>242.03606199999999</v>
      </c>
      <c r="C2684">
        <v>9.3775940000000002</v>
      </c>
      <c r="D2684">
        <v>236.39192800000001</v>
      </c>
      <c r="E2684">
        <v>4.7386660000000003</v>
      </c>
      <c r="L2684">
        <v>228.74985899999999</v>
      </c>
      <c r="M2684">
        <v>9.3277520000000003</v>
      </c>
      <c r="BE2684">
        <v>228.74985899999999</v>
      </c>
      <c r="BF2684">
        <v>9.3277520000000003</v>
      </c>
    </row>
    <row r="2685" spans="1:60" x14ac:dyDescent="0.25">
      <c r="A2685">
        <v>2684</v>
      </c>
      <c r="B2685">
        <v>242.03606199999999</v>
      </c>
      <c r="C2685">
        <v>9.3775940000000002</v>
      </c>
      <c r="D2685">
        <v>236.39192800000001</v>
      </c>
      <c r="E2685">
        <v>4.7386660000000003</v>
      </c>
      <c r="L2685">
        <v>228.74985899999999</v>
      </c>
      <c r="M2685">
        <v>9.3277520000000003</v>
      </c>
      <c r="BE2685">
        <v>228.74985899999999</v>
      </c>
      <c r="BF2685">
        <v>9.3277520000000003</v>
      </c>
      <c r="BG2685">
        <v>231.26616899999999</v>
      </c>
      <c r="BH2685">
        <v>5.6437210000000002</v>
      </c>
    </row>
    <row r="2686" spans="1:60" x14ac:dyDescent="0.25">
      <c r="A2686">
        <v>2685</v>
      </c>
      <c r="B2686">
        <v>242.03606199999999</v>
      </c>
      <c r="C2686">
        <v>9.3775940000000002</v>
      </c>
      <c r="D2686">
        <v>236.39192800000001</v>
      </c>
      <c r="E2686">
        <v>4.7386660000000003</v>
      </c>
      <c r="L2686">
        <v>228.74985899999999</v>
      </c>
      <c r="M2686">
        <v>9.3277520000000003</v>
      </c>
      <c r="BE2686">
        <v>228.74985899999999</v>
      </c>
      <c r="BF2686">
        <v>9.3277520000000003</v>
      </c>
      <c r="BG2686">
        <v>231.26616899999999</v>
      </c>
      <c r="BH2686">
        <v>5.6437210000000002</v>
      </c>
    </row>
    <row r="2687" spans="1:60" x14ac:dyDescent="0.25">
      <c r="A2687">
        <v>2686</v>
      </c>
      <c r="B2687">
        <v>242.03606199999999</v>
      </c>
      <c r="C2687">
        <v>9.3775940000000002</v>
      </c>
      <c r="D2687">
        <v>236.39192800000001</v>
      </c>
      <c r="E2687">
        <v>4.7386660000000003</v>
      </c>
      <c r="L2687">
        <v>228.74985899999999</v>
      </c>
      <c r="M2687">
        <v>9.3277520000000003</v>
      </c>
      <c r="BE2687">
        <v>228.74985899999999</v>
      </c>
      <c r="BF2687">
        <v>9.3277520000000003</v>
      </c>
      <c r="BG2687">
        <v>231.26616899999999</v>
      </c>
      <c r="BH2687">
        <v>5.6437210000000002</v>
      </c>
    </row>
    <row r="2688" spans="1:60" x14ac:dyDescent="0.25">
      <c r="A2688">
        <v>2687</v>
      </c>
      <c r="B2688">
        <v>242.03606199999999</v>
      </c>
      <c r="C2688">
        <v>9.3775940000000002</v>
      </c>
      <c r="D2688">
        <v>236.39192800000001</v>
      </c>
      <c r="E2688">
        <v>4.7386660000000003</v>
      </c>
      <c r="L2688">
        <v>228.74985899999999</v>
      </c>
      <c r="M2688">
        <v>9.3277520000000003</v>
      </c>
      <c r="N2688">
        <v>231.26616899999999</v>
      </c>
      <c r="O2688">
        <v>5.6437210000000002</v>
      </c>
      <c r="BE2688">
        <v>228.74985899999999</v>
      </c>
      <c r="BF2688">
        <v>9.3277520000000003</v>
      </c>
      <c r="BG2688">
        <v>231.26616899999999</v>
      </c>
      <c r="BH2688">
        <v>5.6437210000000002</v>
      </c>
    </row>
    <row r="2689" spans="1:60" x14ac:dyDescent="0.25">
      <c r="A2689">
        <v>2688</v>
      </c>
      <c r="B2689">
        <v>242.03606199999999</v>
      </c>
      <c r="C2689">
        <v>9.3775940000000002</v>
      </c>
      <c r="D2689">
        <v>236.39192800000001</v>
      </c>
      <c r="E2689">
        <v>4.7386660000000003</v>
      </c>
      <c r="L2689">
        <v>228.74985899999999</v>
      </c>
      <c r="M2689">
        <v>9.3277520000000003</v>
      </c>
      <c r="N2689">
        <v>231.26616899999999</v>
      </c>
      <c r="O2689">
        <v>5.6437210000000002</v>
      </c>
      <c r="BE2689">
        <v>228.74985899999999</v>
      </c>
      <c r="BF2689">
        <v>9.3277520000000003</v>
      </c>
      <c r="BG2689">
        <v>231.26616899999999</v>
      </c>
      <c r="BH2689">
        <v>5.6437210000000002</v>
      </c>
    </row>
    <row r="2690" spans="1:60" x14ac:dyDescent="0.25">
      <c r="A2690">
        <v>2689</v>
      </c>
      <c r="B2690">
        <v>242.03606199999999</v>
      </c>
      <c r="C2690">
        <v>9.3775940000000002</v>
      </c>
      <c r="D2690">
        <v>236.39192800000001</v>
      </c>
      <c r="E2690">
        <v>4.7386660000000003</v>
      </c>
      <c r="L2690">
        <v>228.74985899999999</v>
      </c>
      <c r="M2690">
        <v>9.3277520000000003</v>
      </c>
      <c r="N2690">
        <v>231.26616899999999</v>
      </c>
      <c r="O2690">
        <v>5.6437210000000002</v>
      </c>
      <c r="BE2690">
        <v>228.78424100000001</v>
      </c>
      <c r="BF2690">
        <v>9.3073409999999992</v>
      </c>
      <c r="BG2690">
        <v>231.26616899999999</v>
      </c>
      <c r="BH2690">
        <v>5.6437210000000002</v>
      </c>
    </row>
    <row r="2691" spans="1:60" x14ac:dyDescent="0.25">
      <c r="A2691">
        <v>2690</v>
      </c>
      <c r="B2691">
        <v>242.03606199999999</v>
      </c>
      <c r="C2691">
        <v>9.3775940000000002</v>
      </c>
      <c r="D2691">
        <v>236.39192800000001</v>
      </c>
      <c r="E2691">
        <v>4.7386660000000003</v>
      </c>
      <c r="L2691">
        <v>228.74985899999999</v>
      </c>
      <c r="M2691">
        <v>9.3277520000000003</v>
      </c>
      <c r="N2691">
        <v>231.26616899999999</v>
      </c>
      <c r="O2691">
        <v>5.6437210000000002</v>
      </c>
      <c r="BE2691">
        <v>228.78424100000001</v>
      </c>
      <c r="BF2691">
        <v>9.3073409999999992</v>
      </c>
      <c r="BG2691">
        <v>231.26616899999999</v>
      </c>
      <c r="BH2691">
        <v>5.6437210000000002</v>
      </c>
    </row>
    <row r="2692" spans="1:60" x14ac:dyDescent="0.25">
      <c r="A2692">
        <v>2691</v>
      </c>
      <c r="B2692">
        <v>242.03606199999999</v>
      </c>
      <c r="C2692">
        <v>9.3775940000000002</v>
      </c>
      <c r="D2692">
        <v>236.39192800000001</v>
      </c>
      <c r="E2692">
        <v>4.7386660000000003</v>
      </c>
      <c r="L2692">
        <v>228.74985899999999</v>
      </c>
      <c r="M2692">
        <v>9.3277520000000003</v>
      </c>
      <c r="N2692">
        <v>231.26616899999999</v>
      </c>
      <c r="O2692">
        <v>5.6437210000000002</v>
      </c>
      <c r="BG2692">
        <v>231.26616899999999</v>
      </c>
      <c r="BH2692">
        <v>5.6437210000000002</v>
      </c>
    </row>
    <row r="2693" spans="1:60" x14ac:dyDescent="0.25">
      <c r="A2693">
        <v>2692</v>
      </c>
      <c r="B2693">
        <v>242.03606199999999</v>
      </c>
      <c r="C2693">
        <v>9.3775940000000002</v>
      </c>
      <c r="D2693">
        <v>236.39192800000001</v>
      </c>
      <c r="E2693">
        <v>4.7386660000000003</v>
      </c>
      <c r="L2693">
        <v>228.78424100000001</v>
      </c>
      <c r="M2693">
        <v>9.3073409999999992</v>
      </c>
      <c r="N2693">
        <v>231.26616899999999</v>
      </c>
      <c r="O2693">
        <v>5.6437210000000002</v>
      </c>
      <c r="BG2693">
        <v>231.26616899999999</v>
      </c>
      <c r="BH2693">
        <v>5.6437210000000002</v>
      </c>
    </row>
    <row r="2694" spans="1:60" x14ac:dyDescent="0.25">
      <c r="A2694">
        <v>2693</v>
      </c>
      <c r="B2694">
        <v>242.03606199999999</v>
      </c>
      <c r="C2694">
        <v>9.3775940000000002</v>
      </c>
      <c r="D2694">
        <v>236.328993</v>
      </c>
      <c r="E2694">
        <v>4.7550559999999997</v>
      </c>
      <c r="L2694">
        <v>228.78424100000001</v>
      </c>
      <c r="M2694">
        <v>9.3073409999999992</v>
      </c>
      <c r="N2694">
        <v>231.26616899999999</v>
      </c>
      <c r="O2694">
        <v>5.6437210000000002</v>
      </c>
      <c r="BG2694">
        <v>231.26616899999999</v>
      </c>
      <c r="BH2694">
        <v>5.6437210000000002</v>
      </c>
    </row>
    <row r="2695" spans="1:60" x14ac:dyDescent="0.25">
      <c r="A2695">
        <v>2694</v>
      </c>
      <c r="B2695">
        <v>242.03606199999999</v>
      </c>
      <c r="C2695">
        <v>9.3775940000000002</v>
      </c>
      <c r="N2695">
        <v>231.26616899999999</v>
      </c>
      <c r="O2695">
        <v>5.6437210000000002</v>
      </c>
      <c r="BG2695">
        <v>231.26616899999999</v>
      </c>
      <c r="BH2695">
        <v>5.6437210000000002</v>
      </c>
    </row>
    <row r="2696" spans="1:60" x14ac:dyDescent="0.25">
      <c r="A2696">
        <v>2695</v>
      </c>
      <c r="B2696">
        <v>242.03606199999999</v>
      </c>
      <c r="C2696">
        <v>9.3775940000000002</v>
      </c>
      <c r="N2696">
        <v>231.26616899999999</v>
      </c>
      <c r="O2696">
        <v>5.6437210000000002</v>
      </c>
      <c r="BG2696">
        <v>231.26616899999999</v>
      </c>
      <c r="BH2696">
        <v>5.6437210000000002</v>
      </c>
    </row>
    <row r="2697" spans="1:60" x14ac:dyDescent="0.25">
      <c r="A2697">
        <v>2696</v>
      </c>
      <c r="B2697">
        <v>241.608147</v>
      </c>
      <c r="C2697">
        <v>9.4051179999999999</v>
      </c>
      <c r="N2697">
        <v>231.26616899999999</v>
      </c>
      <c r="O2697">
        <v>5.6437210000000002</v>
      </c>
      <c r="BG2697">
        <v>231.26616899999999</v>
      </c>
      <c r="BH2697">
        <v>5.6437210000000002</v>
      </c>
    </row>
    <row r="2698" spans="1:60" x14ac:dyDescent="0.25">
      <c r="A2698">
        <v>2697</v>
      </c>
      <c r="B2698">
        <v>241.608147</v>
      </c>
      <c r="C2698">
        <v>9.4051179999999999</v>
      </c>
      <c r="N2698">
        <v>231.26616899999999</v>
      </c>
      <c r="O2698">
        <v>5.6437210000000002</v>
      </c>
      <c r="BG2698">
        <v>231.26616899999999</v>
      </c>
      <c r="BH2698">
        <v>5.6437210000000002</v>
      </c>
    </row>
    <row r="2699" spans="1:60" x14ac:dyDescent="0.25">
      <c r="A2699">
        <v>2698</v>
      </c>
      <c r="B2699">
        <v>241.608147</v>
      </c>
      <c r="C2699">
        <v>9.4051179999999999</v>
      </c>
      <c r="N2699">
        <v>231.26616899999999</v>
      </c>
      <c r="O2699">
        <v>5.6437210000000002</v>
      </c>
      <c r="BG2699">
        <v>231.26616899999999</v>
      </c>
      <c r="BH2699">
        <v>5.6437210000000002</v>
      </c>
    </row>
    <row r="2700" spans="1:60" x14ac:dyDescent="0.25">
      <c r="A2700">
        <v>2699</v>
      </c>
      <c r="B2700">
        <v>241.608147</v>
      </c>
      <c r="C2700">
        <v>9.4051179999999999</v>
      </c>
      <c r="N2700">
        <v>231.26616899999999</v>
      </c>
      <c r="O2700">
        <v>5.6437210000000002</v>
      </c>
      <c r="BG2700">
        <v>231.26616899999999</v>
      </c>
      <c r="BH2700">
        <v>5.6437210000000002</v>
      </c>
    </row>
    <row r="2701" spans="1:60" x14ac:dyDescent="0.25">
      <c r="A2701">
        <v>2700</v>
      </c>
      <c r="B2701">
        <v>241.608147</v>
      </c>
      <c r="C2701">
        <v>9.4051179999999999</v>
      </c>
      <c r="N2701">
        <v>231.26616899999999</v>
      </c>
      <c r="O2701">
        <v>5.6437210000000002</v>
      </c>
      <c r="BG2701">
        <v>231.26616899999999</v>
      </c>
      <c r="BH2701">
        <v>5.6437210000000002</v>
      </c>
    </row>
    <row r="2702" spans="1:60" x14ac:dyDescent="0.25">
      <c r="A2702">
        <v>2701</v>
      </c>
      <c r="B2702">
        <v>241.608147</v>
      </c>
      <c r="C2702">
        <v>9.4051179999999999</v>
      </c>
      <c r="N2702">
        <v>231.26616899999999</v>
      </c>
      <c r="O2702">
        <v>5.6437210000000002</v>
      </c>
      <c r="BG2702">
        <v>231.26616899999999</v>
      </c>
      <c r="BH2702">
        <v>5.6437210000000002</v>
      </c>
    </row>
    <row r="2703" spans="1:60" x14ac:dyDescent="0.25">
      <c r="A2703">
        <v>2702</v>
      </c>
      <c r="B2703">
        <v>241.608147</v>
      </c>
      <c r="C2703">
        <v>9.4051179999999999</v>
      </c>
      <c r="N2703">
        <v>231.26616899999999</v>
      </c>
      <c r="O2703">
        <v>5.6437210000000002</v>
      </c>
      <c r="BG2703">
        <v>231.26616899999999</v>
      </c>
      <c r="BH2703">
        <v>5.6437210000000002</v>
      </c>
    </row>
    <row r="2704" spans="1:60" x14ac:dyDescent="0.25">
      <c r="A2704">
        <v>2703</v>
      </c>
      <c r="B2704">
        <v>241.608147</v>
      </c>
      <c r="C2704">
        <v>9.4051179999999999</v>
      </c>
      <c r="N2704">
        <v>231.26616899999999</v>
      </c>
      <c r="O2704">
        <v>5.6437210000000002</v>
      </c>
      <c r="BG2704">
        <v>231.26616899999999</v>
      </c>
      <c r="BH2704">
        <v>5.6437210000000002</v>
      </c>
    </row>
    <row r="2705" spans="1:60" x14ac:dyDescent="0.25">
      <c r="A2705">
        <v>2704</v>
      </c>
      <c r="B2705">
        <v>241.608147</v>
      </c>
      <c r="C2705">
        <v>9.4051179999999999</v>
      </c>
      <c r="N2705">
        <v>231.26616899999999</v>
      </c>
      <c r="O2705">
        <v>5.6437210000000002</v>
      </c>
      <c r="BG2705">
        <v>231.26616899999999</v>
      </c>
      <c r="BH2705">
        <v>5.6437210000000002</v>
      </c>
    </row>
    <row r="2706" spans="1:60" x14ac:dyDescent="0.25">
      <c r="A2706">
        <v>2705</v>
      </c>
      <c r="B2706">
        <v>241.608147</v>
      </c>
      <c r="C2706">
        <v>9.4051179999999999</v>
      </c>
      <c r="N2706">
        <v>231.26616899999999</v>
      </c>
      <c r="O2706">
        <v>5.6437210000000002</v>
      </c>
      <c r="BG2706">
        <v>231.26616899999999</v>
      </c>
      <c r="BH2706">
        <v>5.6437210000000002</v>
      </c>
    </row>
    <row r="2707" spans="1:60" x14ac:dyDescent="0.25">
      <c r="A2707">
        <v>2706</v>
      </c>
      <c r="B2707">
        <v>241.608147</v>
      </c>
      <c r="C2707">
        <v>9.4051179999999999</v>
      </c>
      <c r="N2707">
        <v>231.26616899999999</v>
      </c>
      <c r="O2707">
        <v>5.6437210000000002</v>
      </c>
      <c r="BG2707">
        <v>231.26616899999999</v>
      </c>
      <c r="BH2707">
        <v>5.6437210000000002</v>
      </c>
    </row>
    <row r="2708" spans="1:60" x14ac:dyDescent="0.25">
      <c r="A2708">
        <v>2707</v>
      </c>
      <c r="B2708">
        <v>241.608147</v>
      </c>
      <c r="C2708">
        <v>9.4051179999999999</v>
      </c>
      <c r="D2708">
        <v>249.514118</v>
      </c>
      <c r="E2708">
        <v>6.9236009999999997</v>
      </c>
      <c r="N2708">
        <v>231.26616899999999</v>
      </c>
      <c r="O2708">
        <v>5.6437210000000002</v>
      </c>
      <c r="BG2708">
        <v>231.26616899999999</v>
      </c>
      <c r="BH2708">
        <v>5.6437210000000002</v>
      </c>
    </row>
    <row r="2709" spans="1:60" x14ac:dyDescent="0.25">
      <c r="A2709">
        <v>2708</v>
      </c>
      <c r="B2709">
        <v>241.608147</v>
      </c>
      <c r="C2709">
        <v>9.4051179999999999</v>
      </c>
      <c r="D2709">
        <v>249.528244</v>
      </c>
      <c r="E2709">
        <v>6.933446</v>
      </c>
      <c r="N2709">
        <v>231.26616899999999</v>
      </c>
      <c r="O2709">
        <v>5.6437210000000002</v>
      </c>
      <c r="BG2709">
        <v>231.26616899999999</v>
      </c>
      <c r="BH2709">
        <v>5.6437210000000002</v>
      </c>
    </row>
    <row r="2710" spans="1:60" x14ac:dyDescent="0.25">
      <c r="A2710">
        <v>2709</v>
      </c>
      <c r="B2710">
        <v>241.608147</v>
      </c>
      <c r="C2710">
        <v>9.4051179999999999</v>
      </c>
      <c r="D2710">
        <v>249.528244</v>
      </c>
      <c r="E2710">
        <v>6.933446</v>
      </c>
      <c r="N2710">
        <v>231.26616899999999</v>
      </c>
      <c r="O2710">
        <v>5.6437210000000002</v>
      </c>
      <c r="BG2710">
        <v>231.26616899999999</v>
      </c>
      <c r="BH2710">
        <v>5.6437210000000002</v>
      </c>
    </row>
    <row r="2711" spans="1:60" x14ac:dyDescent="0.25">
      <c r="A2711">
        <v>2710</v>
      </c>
      <c r="B2711">
        <v>241.608147</v>
      </c>
      <c r="C2711">
        <v>9.4051179999999999</v>
      </c>
      <c r="D2711">
        <v>249.528244</v>
      </c>
      <c r="E2711">
        <v>6.933446</v>
      </c>
      <c r="N2711">
        <v>231.26616899999999</v>
      </c>
      <c r="O2711">
        <v>5.6437210000000002</v>
      </c>
      <c r="BG2711">
        <v>231.26616899999999</v>
      </c>
      <c r="BH2711">
        <v>5.6437210000000002</v>
      </c>
    </row>
    <row r="2712" spans="1:60" x14ac:dyDescent="0.25">
      <c r="A2712">
        <v>2711</v>
      </c>
      <c r="B2712">
        <v>241.608147</v>
      </c>
      <c r="C2712">
        <v>9.4051179999999999</v>
      </c>
      <c r="D2712">
        <v>249.528244</v>
      </c>
      <c r="E2712">
        <v>6.933446</v>
      </c>
      <c r="N2712">
        <v>231.26616899999999</v>
      </c>
      <c r="O2712">
        <v>5.6437210000000002</v>
      </c>
      <c r="BG2712">
        <v>231.26616899999999</v>
      </c>
      <c r="BH2712">
        <v>5.6437210000000002</v>
      </c>
    </row>
    <row r="2713" spans="1:60" x14ac:dyDescent="0.25">
      <c r="A2713">
        <v>2712</v>
      </c>
      <c r="B2713">
        <v>241.608147</v>
      </c>
      <c r="C2713">
        <v>9.4051179999999999</v>
      </c>
      <c r="D2713">
        <v>249.528244</v>
      </c>
      <c r="E2713">
        <v>6.933446</v>
      </c>
      <c r="N2713">
        <v>231.26616899999999</v>
      </c>
      <c r="O2713">
        <v>5.6437210000000002</v>
      </c>
      <c r="BG2713">
        <v>231.26616899999999</v>
      </c>
      <c r="BH2713">
        <v>5.6437210000000002</v>
      </c>
    </row>
    <row r="2714" spans="1:60" x14ac:dyDescent="0.25">
      <c r="A2714">
        <v>2713</v>
      </c>
      <c r="B2714">
        <v>241.608147</v>
      </c>
      <c r="C2714">
        <v>9.4051179999999999</v>
      </c>
      <c r="D2714">
        <v>249.528244</v>
      </c>
      <c r="E2714">
        <v>6.933446</v>
      </c>
      <c r="N2714">
        <v>231.26616899999999</v>
      </c>
      <c r="O2714">
        <v>5.6437210000000002</v>
      </c>
      <c r="BG2714">
        <v>231.26616899999999</v>
      </c>
      <c r="BH2714">
        <v>5.6437210000000002</v>
      </c>
    </row>
    <row r="2715" spans="1:60" x14ac:dyDescent="0.25">
      <c r="A2715">
        <v>2714</v>
      </c>
      <c r="B2715">
        <v>241.608147</v>
      </c>
      <c r="C2715">
        <v>9.4051179999999999</v>
      </c>
      <c r="D2715">
        <v>249.528244</v>
      </c>
      <c r="E2715">
        <v>6.933446</v>
      </c>
      <c r="N2715">
        <v>231.26616899999999</v>
      </c>
      <c r="O2715">
        <v>5.6437210000000002</v>
      </c>
      <c r="BE2715">
        <v>242.12440699999999</v>
      </c>
      <c r="BF2715">
        <v>10.843185999999999</v>
      </c>
      <c r="BG2715">
        <v>231.26616899999999</v>
      </c>
      <c r="BH2715">
        <v>5.6437210000000002</v>
      </c>
    </row>
    <row r="2716" spans="1:60" x14ac:dyDescent="0.25">
      <c r="A2716">
        <v>2715</v>
      </c>
      <c r="D2716">
        <v>249.528244</v>
      </c>
      <c r="E2716">
        <v>6.933446</v>
      </c>
      <c r="N2716">
        <v>231.26616899999999</v>
      </c>
      <c r="O2716">
        <v>5.6437210000000002</v>
      </c>
      <c r="BE2716">
        <v>242.18589800000001</v>
      </c>
      <c r="BF2716">
        <v>10.874062</v>
      </c>
      <c r="BG2716">
        <v>231.26616899999999</v>
      </c>
      <c r="BH2716">
        <v>5.6437210000000002</v>
      </c>
    </row>
    <row r="2717" spans="1:60" x14ac:dyDescent="0.25">
      <c r="A2717">
        <v>2716</v>
      </c>
      <c r="D2717">
        <v>249.528244</v>
      </c>
      <c r="E2717">
        <v>6.933446</v>
      </c>
      <c r="N2717">
        <v>231.26616899999999</v>
      </c>
      <c r="O2717">
        <v>5.6437210000000002</v>
      </c>
      <c r="BE2717">
        <v>242.18589800000001</v>
      </c>
      <c r="BF2717">
        <v>10.874062</v>
      </c>
    </row>
    <row r="2718" spans="1:60" x14ac:dyDescent="0.25">
      <c r="A2718">
        <v>2717</v>
      </c>
      <c r="D2718">
        <v>249.528244</v>
      </c>
      <c r="E2718">
        <v>6.933446</v>
      </c>
      <c r="L2718">
        <v>242.12440699999999</v>
      </c>
      <c r="M2718">
        <v>10.843185999999999</v>
      </c>
      <c r="N2718">
        <v>231.26616899999999</v>
      </c>
      <c r="O2718">
        <v>5.6437210000000002</v>
      </c>
      <c r="BE2718">
        <v>242.18589800000001</v>
      </c>
      <c r="BF2718">
        <v>10.874062</v>
      </c>
    </row>
    <row r="2719" spans="1:60" x14ac:dyDescent="0.25">
      <c r="A2719">
        <v>2718</v>
      </c>
      <c r="D2719">
        <v>249.528244</v>
      </c>
      <c r="E2719">
        <v>6.933446</v>
      </c>
      <c r="L2719">
        <v>242.18589800000001</v>
      </c>
      <c r="M2719">
        <v>10.874062</v>
      </c>
      <c r="N2719">
        <v>231.26616899999999</v>
      </c>
      <c r="O2719">
        <v>5.6437210000000002</v>
      </c>
      <c r="BE2719">
        <v>242.18589800000001</v>
      </c>
      <c r="BF2719">
        <v>10.874062</v>
      </c>
    </row>
    <row r="2720" spans="1:60" x14ac:dyDescent="0.25">
      <c r="A2720">
        <v>2719</v>
      </c>
      <c r="D2720">
        <v>249.528244</v>
      </c>
      <c r="E2720">
        <v>6.933446</v>
      </c>
      <c r="L2720">
        <v>242.18589800000001</v>
      </c>
      <c r="M2720">
        <v>10.874062</v>
      </c>
      <c r="BE2720">
        <v>242.18589800000001</v>
      </c>
      <c r="BF2720">
        <v>10.874062</v>
      </c>
    </row>
    <row r="2721" spans="1:58" x14ac:dyDescent="0.25">
      <c r="A2721">
        <v>2720</v>
      </c>
      <c r="D2721">
        <v>249.528244</v>
      </c>
      <c r="E2721">
        <v>6.933446</v>
      </c>
      <c r="L2721">
        <v>242.18589800000001</v>
      </c>
      <c r="M2721">
        <v>10.874062</v>
      </c>
      <c r="BE2721">
        <v>242.18589800000001</v>
      </c>
      <c r="BF2721">
        <v>10.874062</v>
      </c>
    </row>
    <row r="2722" spans="1:58" x14ac:dyDescent="0.25">
      <c r="A2722">
        <v>2721</v>
      </c>
      <c r="D2722">
        <v>249.528244</v>
      </c>
      <c r="E2722">
        <v>6.933446</v>
      </c>
      <c r="L2722">
        <v>242.18589800000001</v>
      </c>
      <c r="M2722">
        <v>10.874062</v>
      </c>
      <c r="BE2722">
        <v>242.18589800000001</v>
      </c>
      <c r="BF2722">
        <v>10.874062</v>
      </c>
    </row>
    <row r="2723" spans="1:58" x14ac:dyDescent="0.25">
      <c r="A2723">
        <v>2722</v>
      </c>
      <c r="D2723">
        <v>249.528244</v>
      </c>
      <c r="E2723">
        <v>6.933446</v>
      </c>
      <c r="L2723">
        <v>242.18589800000001</v>
      </c>
      <c r="M2723">
        <v>10.874062</v>
      </c>
      <c r="BE2723">
        <v>242.18589800000001</v>
      </c>
      <c r="BF2723">
        <v>10.874062</v>
      </c>
    </row>
    <row r="2724" spans="1:58" x14ac:dyDescent="0.25">
      <c r="A2724">
        <v>2723</v>
      </c>
      <c r="D2724">
        <v>249.528244</v>
      </c>
      <c r="E2724">
        <v>6.933446</v>
      </c>
      <c r="L2724">
        <v>242.18589800000001</v>
      </c>
      <c r="M2724">
        <v>10.874062</v>
      </c>
      <c r="BE2724">
        <v>242.18589800000001</v>
      </c>
      <c r="BF2724">
        <v>10.874062</v>
      </c>
    </row>
    <row r="2725" spans="1:58" x14ac:dyDescent="0.25">
      <c r="A2725">
        <v>2724</v>
      </c>
      <c r="D2725">
        <v>249.528244</v>
      </c>
      <c r="E2725">
        <v>6.933446</v>
      </c>
      <c r="L2725">
        <v>242.18589800000001</v>
      </c>
      <c r="M2725">
        <v>10.874062</v>
      </c>
      <c r="BE2725">
        <v>242.18589800000001</v>
      </c>
      <c r="BF2725">
        <v>10.874062</v>
      </c>
    </row>
    <row r="2726" spans="1:58" x14ac:dyDescent="0.25">
      <c r="A2726">
        <v>2725</v>
      </c>
      <c r="D2726">
        <v>249.528244</v>
      </c>
      <c r="E2726">
        <v>6.933446</v>
      </c>
      <c r="L2726">
        <v>242.18589800000001</v>
      </c>
      <c r="M2726">
        <v>10.874062</v>
      </c>
      <c r="BE2726">
        <v>242.18589800000001</v>
      </c>
      <c r="BF2726">
        <v>10.874062</v>
      </c>
    </row>
    <row r="2727" spans="1:58" x14ac:dyDescent="0.25">
      <c r="A2727">
        <v>2726</v>
      </c>
      <c r="D2727">
        <v>249.528244</v>
      </c>
      <c r="E2727">
        <v>6.933446</v>
      </c>
      <c r="L2727">
        <v>242.18589800000001</v>
      </c>
      <c r="M2727">
        <v>10.874062</v>
      </c>
      <c r="BE2727">
        <v>242.18589800000001</v>
      </c>
      <c r="BF2727">
        <v>10.874062</v>
      </c>
    </row>
    <row r="2728" spans="1:58" x14ac:dyDescent="0.25">
      <c r="A2728">
        <v>2727</v>
      </c>
      <c r="B2728">
        <v>255.34087</v>
      </c>
      <c r="C2728">
        <v>10.381201000000001</v>
      </c>
      <c r="D2728">
        <v>249.528244</v>
      </c>
      <c r="E2728">
        <v>6.933446</v>
      </c>
      <c r="L2728">
        <v>242.18589800000001</v>
      </c>
      <c r="M2728">
        <v>10.874062</v>
      </c>
      <c r="BE2728">
        <v>242.18589800000001</v>
      </c>
      <c r="BF2728">
        <v>10.874062</v>
      </c>
    </row>
    <row r="2729" spans="1:58" x14ac:dyDescent="0.25">
      <c r="A2729">
        <v>2728</v>
      </c>
      <c r="B2729">
        <v>255.571991</v>
      </c>
      <c r="C2729">
        <v>10.375221</v>
      </c>
      <c r="D2729">
        <v>249.528244</v>
      </c>
      <c r="E2729">
        <v>6.933446</v>
      </c>
      <c r="L2729">
        <v>242.18589800000001</v>
      </c>
      <c r="M2729">
        <v>10.874062</v>
      </c>
      <c r="BE2729">
        <v>242.18589800000001</v>
      </c>
      <c r="BF2729">
        <v>10.874062</v>
      </c>
    </row>
    <row r="2730" spans="1:58" x14ac:dyDescent="0.25">
      <c r="A2730">
        <v>2729</v>
      </c>
      <c r="B2730">
        <v>255.571991</v>
      </c>
      <c r="C2730">
        <v>10.375221</v>
      </c>
      <c r="D2730">
        <v>249.528244</v>
      </c>
      <c r="E2730">
        <v>6.933446</v>
      </c>
      <c r="L2730">
        <v>242.18589800000001</v>
      </c>
      <c r="M2730">
        <v>10.874062</v>
      </c>
      <c r="BE2730">
        <v>242.18589800000001</v>
      </c>
      <c r="BF2730">
        <v>10.874062</v>
      </c>
    </row>
    <row r="2731" spans="1:58" x14ac:dyDescent="0.25">
      <c r="A2731">
        <v>2730</v>
      </c>
      <c r="B2731">
        <v>255.571991</v>
      </c>
      <c r="C2731">
        <v>10.375221</v>
      </c>
      <c r="D2731">
        <v>249.528244</v>
      </c>
      <c r="E2731">
        <v>6.933446</v>
      </c>
      <c r="L2731">
        <v>242.18589800000001</v>
      </c>
      <c r="M2731">
        <v>10.874062</v>
      </c>
      <c r="BE2731">
        <v>242.18589800000001</v>
      </c>
      <c r="BF2731">
        <v>10.874062</v>
      </c>
    </row>
    <row r="2732" spans="1:58" x14ac:dyDescent="0.25">
      <c r="A2732">
        <v>2731</v>
      </c>
      <c r="B2732">
        <v>255.571991</v>
      </c>
      <c r="C2732">
        <v>10.375221</v>
      </c>
      <c r="D2732">
        <v>249.528244</v>
      </c>
      <c r="E2732">
        <v>6.933446</v>
      </c>
      <c r="L2732">
        <v>242.18589800000001</v>
      </c>
      <c r="M2732">
        <v>10.874062</v>
      </c>
      <c r="BE2732">
        <v>242.18589800000001</v>
      </c>
      <c r="BF2732">
        <v>10.874062</v>
      </c>
    </row>
    <row r="2733" spans="1:58" x14ac:dyDescent="0.25">
      <c r="A2733">
        <v>2732</v>
      </c>
      <c r="B2733">
        <v>255.571991</v>
      </c>
      <c r="C2733">
        <v>10.375221</v>
      </c>
      <c r="D2733">
        <v>249.528244</v>
      </c>
      <c r="E2733">
        <v>6.933446</v>
      </c>
      <c r="L2733">
        <v>242.18589800000001</v>
      </c>
      <c r="M2733">
        <v>10.874062</v>
      </c>
      <c r="BE2733">
        <v>242.18589800000001</v>
      </c>
      <c r="BF2733">
        <v>10.874062</v>
      </c>
    </row>
    <row r="2734" spans="1:58" x14ac:dyDescent="0.25">
      <c r="A2734">
        <v>2733</v>
      </c>
      <c r="B2734">
        <v>255.571991</v>
      </c>
      <c r="C2734">
        <v>10.375221</v>
      </c>
      <c r="D2734">
        <v>249.528244</v>
      </c>
      <c r="E2734">
        <v>6.933446</v>
      </c>
      <c r="L2734">
        <v>242.18589800000001</v>
      </c>
      <c r="M2734">
        <v>10.874062</v>
      </c>
      <c r="BE2734">
        <v>242.18589800000001</v>
      </c>
      <c r="BF2734">
        <v>10.874062</v>
      </c>
    </row>
    <row r="2735" spans="1:58" x14ac:dyDescent="0.25">
      <c r="A2735">
        <v>2734</v>
      </c>
      <c r="B2735">
        <v>255.571991</v>
      </c>
      <c r="C2735">
        <v>10.375221</v>
      </c>
      <c r="D2735">
        <v>249.528244</v>
      </c>
      <c r="E2735">
        <v>6.933446</v>
      </c>
      <c r="L2735">
        <v>242.18589800000001</v>
      </c>
      <c r="M2735">
        <v>10.874062</v>
      </c>
      <c r="BE2735">
        <v>242.18589800000001</v>
      </c>
      <c r="BF2735">
        <v>10.874062</v>
      </c>
    </row>
    <row r="2736" spans="1:58" x14ac:dyDescent="0.25">
      <c r="A2736">
        <v>2735</v>
      </c>
      <c r="B2736">
        <v>255.571991</v>
      </c>
      <c r="C2736">
        <v>10.375221</v>
      </c>
      <c r="D2736">
        <v>249.528244</v>
      </c>
      <c r="E2736">
        <v>6.933446</v>
      </c>
      <c r="L2736">
        <v>242.18589800000001</v>
      </c>
      <c r="M2736">
        <v>10.874062</v>
      </c>
      <c r="BE2736">
        <v>242.18589800000001</v>
      </c>
      <c r="BF2736">
        <v>10.874062</v>
      </c>
    </row>
    <row r="2737" spans="1:60" x14ac:dyDescent="0.25">
      <c r="A2737">
        <v>2736</v>
      </c>
      <c r="B2737">
        <v>255.571991</v>
      </c>
      <c r="C2737">
        <v>10.375221</v>
      </c>
      <c r="D2737">
        <v>249.528244</v>
      </c>
      <c r="E2737">
        <v>6.933446</v>
      </c>
      <c r="L2737">
        <v>242.18589800000001</v>
      </c>
      <c r="M2737">
        <v>10.874062</v>
      </c>
      <c r="BE2737">
        <v>242.18589800000001</v>
      </c>
      <c r="BF2737">
        <v>10.874062</v>
      </c>
    </row>
    <row r="2738" spans="1:60" x14ac:dyDescent="0.25">
      <c r="A2738">
        <v>2737</v>
      </c>
      <c r="B2738">
        <v>255.571991</v>
      </c>
      <c r="C2738">
        <v>10.375221</v>
      </c>
      <c r="D2738">
        <v>249.528244</v>
      </c>
      <c r="E2738">
        <v>6.933446</v>
      </c>
      <c r="L2738">
        <v>242.18589800000001</v>
      </c>
      <c r="M2738">
        <v>10.874062</v>
      </c>
      <c r="BE2738">
        <v>242.18589800000001</v>
      </c>
      <c r="BF2738">
        <v>10.874062</v>
      </c>
    </row>
    <row r="2739" spans="1:60" x14ac:dyDescent="0.25">
      <c r="A2739">
        <v>2738</v>
      </c>
      <c r="B2739">
        <v>255.571991</v>
      </c>
      <c r="C2739">
        <v>10.375221</v>
      </c>
      <c r="D2739">
        <v>249.528244</v>
      </c>
      <c r="E2739">
        <v>6.933446</v>
      </c>
      <c r="L2739">
        <v>242.18589800000001</v>
      </c>
      <c r="M2739">
        <v>10.874062</v>
      </c>
      <c r="BE2739">
        <v>242.18589800000001</v>
      </c>
      <c r="BF2739">
        <v>10.874062</v>
      </c>
    </row>
    <row r="2740" spans="1:60" x14ac:dyDescent="0.25">
      <c r="A2740">
        <v>2739</v>
      </c>
      <c r="B2740">
        <v>255.571991</v>
      </c>
      <c r="C2740">
        <v>10.375221</v>
      </c>
      <c r="D2740">
        <v>249.528244</v>
      </c>
      <c r="E2740">
        <v>6.933446</v>
      </c>
      <c r="L2740">
        <v>242.18589800000001</v>
      </c>
      <c r="M2740">
        <v>10.874062</v>
      </c>
      <c r="BE2740">
        <v>242.18589800000001</v>
      </c>
      <c r="BF2740">
        <v>10.874062</v>
      </c>
    </row>
    <row r="2741" spans="1:60" x14ac:dyDescent="0.25">
      <c r="A2741">
        <v>2740</v>
      </c>
      <c r="B2741">
        <v>255.571991</v>
      </c>
      <c r="C2741">
        <v>10.375221</v>
      </c>
      <c r="D2741">
        <v>249.528244</v>
      </c>
      <c r="E2741">
        <v>6.933446</v>
      </c>
      <c r="L2741">
        <v>242.18589800000001</v>
      </c>
      <c r="M2741">
        <v>10.874062</v>
      </c>
      <c r="BE2741">
        <v>242.18589800000001</v>
      </c>
      <c r="BF2741">
        <v>10.874062</v>
      </c>
    </row>
    <row r="2742" spans="1:60" x14ac:dyDescent="0.25">
      <c r="A2742">
        <v>2741</v>
      </c>
      <c r="B2742">
        <v>255.571991</v>
      </c>
      <c r="C2742">
        <v>10.375221</v>
      </c>
      <c r="D2742">
        <v>249.528244</v>
      </c>
      <c r="E2742">
        <v>6.933446</v>
      </c>
      <c r="L2742">
        <v>242.18589800000001</v>
      </c>
      <c r="M2742">
        <v>10.874062</v>
      </c>
      <c r="BE2742">
        <v>242.18589800000001</v>
      </c>
      <c r="BF2742">
        <v>10.874062</v>
      </c>
    </row>
    <row r="2743" spans="1:60" x14ac:dyDescent="0.25">
      <c r="A2743">
        <v>2742</v>
      </c>
      <c r="B2743">
        <v>255.571991</v>
      </c>
      <c r="C2743">
        <v>10.375221</v>
      </c>
      <c r="D2743">
        <v>249.514118</v>
      </c>
      <c r="E2743">
        <v>6.9236009999999997</v>
      </c>
      <c r="L2743">
        <v>242.18589800000001</v>
      </c>
      <c r="M2743">
        <v>10.874062</v>
      </c>
      <c r="BE2743">
        <v>242.12440699999999</v>
      </c>
      <c r="BF2743">
        <v>10.843185999999999</v>
      </c>
    </row>
    <row r="2744" spans="1:60" x14ac:dyDescent="0.25">
      <c r="A2744">
        <v>2743</v>
      </c>
      <c r="B2744">
        <v>255.571991</v>
      </c>
      <c r="C2744">
        <v>10.375221</v>
      </c>
      <c r="L2744">
        <v>242.18589800000001</v>
      </c>
      <c r="M2744">
        <v>10.874062</v>
      </c>
    </row>
    <row r="2745" spans="1:60" x14ac:dyDescent="0.25">
      <c r="A2745">
        <v>2744</v>
      </c>
      <c r="B2745">
        <v>255.571991</v>
      </c>
      <c r="C2745">
        <v>10.375221</v>
      </c>
      <c r="L2745">
        <v>242.18589800000001</v>
      </c>
      <c r="M2745">
        <v>10.874062</v>
      </c>
    </row>
    <row r="2746" spans="1:60" x14ac:dyDescent="0.25">
      <c r="A2746">
        <v>2745</v>
      </c>
      <c r="B2746">
        <v>255.571991</v>
      </c>
      <c r="C2746">
        <v>10.375221</v>
      </c>
      <c r="L2746">
        <v>242.12440699999999</v>
      </c>
      <c r="M2746">
        <v>10.843185999999999</v>
      </c>
      <c r="BG2746">
        <v>241.27491599999999</v>
      </c>
      <c r="BH2746">
        <v>7.5066110000000004</v>
      </c>
    </row>
    <row r="2747" spans="1:60" x14ac:dyDescent="0.25">
      <c r="A2747">
        <v>2746</v>
      </c>
      <c r="B2747">
        <v>255.571991</v>
      </c>
      <c r="C2747">
        <v>10.375221</v>
      </c>
      <c r="BG2747">
        <v>241.27491599999999</v>
      </c>
      <c r="BH2747">
        <v>7.5066110000000004</v>
      </c>
    </row>
    <row r="2748" spans="1:60" x14ac:dyDescent="0.25">
      <c r="A2748">
        <v>2747</v>
      </c>
      <c r="B2748">
        <v>255.571991</v>
      </c>
      <c r="C2748">
        <v>10.375221</v>
      </c>
      <c r="BG2748">
        <v>241.27491599999999</v>
      </c>
      <c r="BH2748">
        <v>7.5066110000000004</v>
      </c>
    </row>
    <row r="2749" spans="1:60" x14ac:dyDescent="0.25">
      <c r="A2749">
        <v>2748</v>
      </c>
      <c r="B2749">
        <v>255.571991</v>
      </c>
      <c r="C2749">
        <v>10.375221</v>
      </c>
      <c r="N2749">
        <v>241.27491599999999</v>
      </c>
      <c r="O2749">
        <v>7.5066110000000004</v>
      </c>
      <c r="BG2749">
        <v>241.27491599999999</v>
      </c>
      <c r="BH2749">
        <v>7.5066110000000004</v>
      </c>
    </row>
    <row r="2750" spans="1:60" x14ac:dyDescent="0.25">
      <c r="A2750">
        <v>2749</v>
      </c>
      <c r="B2750">
        <v>255.571991</v>
      </c>
      <c r="C2750">
        <v>10.375221</v>
      </c>
      <c r="D2750">
        <v>259.81006600000001</v>
      </c>
      <c r="E2750">
        <v>5.7237679999999997</v>
      </c>
      <c r="N2750">
        <v>241.27491599999999</v>
      </c>
      <c r="O2750">
        <v>7.5066110000000004</v>
      </c>
      <c r="BG2750">
        <v>241.27491599999999</v>
      </c>
      <c r="BH2750">
        <v>7.5066110000000004</v>
      </c>
    </row>
    <row r="2751" spans="1:60" x14ac:dyDescent="0.25">
      <c r="A2751">
        <v>2750</v>
      </c>
      <c r="B2751">
        <v>255.571991</v>
      </c>
      <c r="C2751">
        <v>10.375221</v>
      </c>
      <c r="D2751">
        <v>259.86753799999997</v>
      </c>
      <c r="E2751">
        <v>5.6864499999999998</v>
      </c>
      <c r="N2751">
        <v>241.27491599999999</v>
      </c>
      <c r="O2751">
        <v>7.5066110000000004</v>
      </c>
      <c r="BG2751">
        <v>241.27491599999999</v>
      </c>
      <c r="BH2751">
        <v>7.5066110000000004</v>
      </c>
    </row>
    <row r="2752" spans="1:60" x14ac:dyDescent="0.25">
      <c r="A2752">
        <v>2751</v>
      </c>
      <c r="B2752">
        <v>255.571991</v>
      </c>
      <c r="C2752">
        <v>10.375221</v>
      </c>
      <c r="D2752">
        <v>259.86753799999997</v>
      </c>
      <c r="E2752">
        <v>5.6864499999999998</v>
      </c>
      <c r="N2752">
        <v>241.27491599999999</v>
      </c>
      <c r="O2752">
        <v>7.5066110000000004</v>
      </c>
      <c r="BG2752">
        <v>241.27491599999999</v>
      </c>
      <c r="BH2752">
        <v>7.5066110000000004</v>
      </c>
    </row>
    <row r="2753" spans="1:60" x14ac:dyDescent="0.25">
      <c r="A2753">
        <v>2752</v>
      </c>
      <c r="B2753">
        <v>255.571991</v>
      </c>
      <c r="C2753">
        <v>10.375221</v>
      </c>
      <c r="D2753">
        <v>259.86753799999997</v>
      </c>
      <c r="E2753">
        <v>5.6864499999999998</v>
      </c>
      <c r="N2753">
        <v>241.27491599999999</v>
      </c>
      <c r="O2753">
        <v>7.5066110000000004</v>
      </c>
      <c r="BG2753">
        <v>241.27491599999999</v>
      </c>
      <c r="BH2753">
        <v>7.5066110000000004</v>
      </c>
    </row>
    <row r="2754" spans="1:60" x14ac:dyDescent="0.25">
      <c r="A2754">
        <v>2753</v>
      </c>
      <c r="B2754">
        <v>255.571991</v>
      </c>
      <c r="C2754">
        <v>10.375221</v>
      </c>
      <c r="D2754">
        <v>259.86753799999997</v>
      </c>
      <c r="E2754">
        <v>5.6864499999999998</v>
      </c>
      <c r="N2754">
        <v>241.27491599999999</v>
      </c>
      <c r="O2754">
        <v>7.5066110000000004</v>
      </c>
      <c r="BG2754">
        <v>241.27491599999999</v>
      </c>
      <c r="BH2754">
        <v>7.5066110000000004</v>
      </c>
    </row>
    <row r="2755" spans="1:60" x14ac:dyDescent="0.25">
      <c r="A2755">
        <v>2754</v>
      </c>
      <c r="B2755">
        <v>255.571991</v>
      </c>
      <c r="C2755">
        <v>10.375221</v>
      </c>
      <c r="D2755">
        <v>259.86753799999997</v>
      </c>
      <c r="E2755">
        <v>5.6864499999999998</v>
      </c>
      <c r="N2755">
        <v>241.27491599999999</v>
      </c>
      <c r="O2755">
        <v>7.5066110000000004</v>
      </c>
      <c r="BG2755">
        <v>241.27491599999999</v>
      </c>
      <c r="BH2755">
        <v>7.5066110000000004</v>
      </c>
    </row>
    <row r="2756" spans="1:60" x14ac:dyDescent="0.25">
      <c r="A2756">
        <v>2755</v>
      </c>
      <c r="B2756">
        <v>255.571991</v>
      </c>
      <c r="C2756">
        <v>10.375221</v>
      </c>
      <c r="D2756">
        <v>259.86753799999997</v>
      </c>
      <c r="E2756">
        <v>5.6864499999999998</v>
      </c>
      <c r="N2756">
        <v>241.27491599999999</v>
      </c>
      <c r="O2756">
        <v>7.5066110000000004</v>
      </c>
      <c r="BG2756">
        <v>241.27491599999999</v>
      </c>
      <c r="BH2756">
        <v>7.5066110000000004</v>
      </c>
    </row>
    <row r="2757" spans="1:60" x14ac:dyDescent="0.25">
      <c r="A2757">
        <v>2756</v>
      </c>
      <c r="B2757">
        <v>255.571991</v>
      </c>
      <c r="C2757">
        <v>10.375221</v>
      </c>
      <c r="D2757">
        <v>259.86753799999997</v>
      </c>
      <c r="E2757">
        <v>5.6864499999999998</v>
      </c>
      <c r="N2757">
        <v>241.27491599999999</v>
      </c>
      <c r="O2757">
        <v>7.5066110000000004</v>
      </c>
      <c r="BE2757">
        <v>250.57844499999999</v>
      </c>
      <c r="BF2757">
        <v>11.451143999999999</v>
      </c>
      <c r="BG2757">
        <v>241.27491599999999</v>
      </c>
      <c r="BH2757">
        <v>7.5066110000000004</v>
      </c>
    </row>
    <row r="2758" spans="1:60" x14ac:dyDescent="0.25">
      <c r="A2758">
        <v>2757</v>
      </c>
      <c r="B2758">
        <v>255.571991</v>
      </c>
      <c r="C2758">
        <v>10.375221</v>
      </c>
      <c r="D2758">
        <v>259.86753799999997</v>
      </c>
      <c r="E2758">
        <v>5.6864499999999998</v>
      </c>
      <c r="N2758">
        <v>241.27491599999999</v>
      </c>
      <c r="O2758">
        <v>7.5066110000000004</v>
      </c>
      <c r="BE2758">
        <v>250.57844499999999</v>
      </c>
      <c r="BF2758">
        <v>11.451143999999999</v>
      </c>
      <c r="BG2758">
        <v>241.27491599999999</v>
      </c>
      <c r="BH2758">
        <v>7.5066110000000004</v>
      </c>
    </row>
    <row r="2759" spans="1:60" x14ac:dyDescent="0.25">
      <c r="A2759">
        <v>2758</v>
      </c>
      <c r="B2759">
        <v>255.571991</v>
      </c>
      <c r="C2759">
        <v>10.375221</v>
      </c>
      <c r="D2759">
        <v>259.86753799999997</v>
      </c>
      <c r="E2759">
        <v>5.6864499999999998</v>
      </c>
      <c r="N2759">
        <v>241.27491599999999</v>
      </c>
      <c r="O2759">
        <v>7.5066110000000004</v>
      </c>
      <c r="BE2759">
        <v>250.57844499999999</v>
      </c>
      <c r="BF2759">
        <v>11.451143999999999</v>
      </c>
      <c r="BG2759">
        <v>241.27491599999999</v>
      </c>
      <c r="BH2759">
        <v>7.5066110000000004</v>
      </c>
    </row>
    <row r="2760" spans="1:60" x14ac:dyDescent="0.25">
      <c r="A2760">
        <v>2759</v>
      </c>
      <c r="B2760">
        <v>255.571991</v>
      </c>
      <c r="C2760">
        <v>10.375221</v>
      </c>
      <c r="D2760">
        <v>259.86753799999997</v>
      </c>
      <c r="E2760">
        <v>5.6864499999999998</v>
      </c>
      <c r="L2760">
        <v>250.57844499999999</v>
      </c>
      <c r="M2760">
        <v>11.451143999999999</v>
      </c>
      <c r="N2760">
        <v>241.27491599999999</v>
      </c>
      <c r="O2760">
        <v>7.5066110000000004</v>
      </c>
      <c r="BE2760">
        <v>250.57844499999999</v>
      </c>
      <c r="BF2760">
        <v>11.451143999999999</v>
      </c>
      <c r="BG2760">
        <v>241.27491599999999</v>
      </c>
      <c r="BH2760">
        <v>7.5066110000000004</v>
      </c>
    </row>
    <row r="2761" spans="1:60" x14ac:dyDescent="0.25">
      <c r="A2761">
        <v>2760</v>
      </c>
      <c r="B2761">
        <v>255.571991</v>
      </c>
      <c r="C2761">
        <v>10.375221</v>
      </c>
      <c r="D2761">
        <v>259.86753799999997</v>
      </c>
      <c r="E2761">
        <v>5.6864499999999998</v>
      </c>
      <c r="L2761">
        <v>250.57844499999999</v>
      </c>
      <c r="M2761">
        <v>11.451143999999999</v>
      </c>
      <c r="N2761">
        <v>241.27491599999999</v>
      </c>
      <c r="O2761">
        <v>7.5066110000000004</v>
      </c>
      <c r="BE2761">
        <v>250.57844499999999</v>
      </c>
      <c r="BF2761">
        <v>11.451143999999999</v>
      </c>
      <c r="BG2761">
        <v>241.27491599999999</v>
      </c>
      <c r="BH2761">
        <v>7.5066110000000004</v>
      </c>
    </row>
    <row r="2762" spans="1:60" x14ac:dyDescent="0.25">
      <c r="A2762">
        <v>2761</v>
      </c>
      <c r="B2762">
        <v>255.571991</v>
      </c>
      <c r="C2762">
        <v>10.375221</v>
      </c>
      <c r="D2762">
        <v>259.86753799999997</v>
      </c>
      <c r="E2762">
        <v>5.6864499999999998</v>
      </c>
      <c r="L2762">
        <v>250.57844499999999</v>
      </c>
      <c r="M2762">
        <v>11.451143999999999</v>
      </c>
      <c r="N2762">
        <v>241.27491599999999</v>
      </c>
      <c r="O2762">
        <v>7.5066110000000004</v>
      </c>
      <c r="BE2762">
        <v>250.57844499999999</v>
      </c>
      <c r="BF2762">
        <v>11.451143999999999</v>
      </c>
      <c r="BG2762">
        <v>241.27491599999999</v>
      </c>
      <c r="BH2762">
        <v>7.5066110000000004</v>
      </c>
    </row>
    <row r="2763" spans="1:60" x14ac:dyDescent="0.25">
      <c r="A2763">
        <v>2762</v>
      </c>
      <c r="B2763">
        <v>255.571991</v>
      </c>
      <c r="C2763">
        <v>10.375221</v>
      </c>
      <c r="D2763">
        <v>259.86753799999997</v>
      </c>
      <c r="E2763">
        <v>5.6864499999999998</v>
      </c>
      <c r="L2763">
        <v>250.57844499999999</v>
      </c>
      <c r="M2763">
        <v>11.451143999999999</v>
      </c>
      <c r="N2763">
        <v>241.27491599999999</v>
      </c>
      <c r="O2763">
        <v>7.5066110000000004</v>
      </c>
      <c r="BE2763">
        <v>250.57844499999999</v>
      </c>
      <c r="BF2763">
        <v>11.451143999999999</v>
      </c>
    </row>
    <row r="2764" spans="1:60" x14ac:dyDescent="0.25">
      <c r="A2764">
        <v>2763</v>
      </c>
      <c r="B2764">
        <v>255.34087</v>
      </c>
      <c r="C2764">
        <v>10.381201000000001</v>
      </c>
      <c r="D2764">
        <v>259.86753799999997</v>
      </c>
      <c r="E2764">
        <v>5.6864499999999998</v>
      </c>
      <c r="L2764">
        <v>250.57844499999999</v>
      </c>
      <c r="M2764">
        <v>11.451143999999999</v>
      </c>
      <c r="N2764">
        <v>241.27491599999999</v>
      </c>
      <c r="O2764">
        <v>7.5066110000000004</v>
      </c>
      <c r="BE2764">
        <v>250.57844499999999</v>
      </c>
      <c r="BF2764">
        <v>11.451143999999999</v>
      </c>
    </row>
    <row r="2765" spans="1:60" x14ac:dyDescent="0.25">
      <c r="A2765">
        <v>2764</v>
      </c>
      <c r="D2765">
        <v>259.86753799999997</v>
      </c>
      <c r="E2765">
        <v>5.6864499999999998</v>
      </c>
      <c r="L2765">
        <v>250.57844499999999</v>
      </c>
      <c r="M2765">
        <v>11.451143999999999</v>
      </c>
      <c r="N2765">
        <v>241.27491599999999</v>
      </c>
      <c r="O2765">
        <v>7.5066110000000004</v>
      </c>
      <c r="BE2765">
        <v>250.57844499999999</v>
      </c>
      <c r="BF2765">
        <v>11.451143999999999</v>
      </c>
    </row>
    <row r="2766" spans="1:60" x14ac:dyDescent="0.25">
      <c r="A2766">
        <v>2765</v>
      </c>
      <c r="D2766">
        <v>259.86753799999997</v>
      </c>
      <c r="E2766">
        <v>5.6864499999999998</v>
      </c>
      <c r="L2766">
        <v>250.57844499999999</v>
      </c>
      <c r="M2766">
        <v>11.451143999999999</v>
      </c>
      <c r="BE2766">
        <v>250.57844499999999</v>
      </c>
      <c r="BF2766">
        <v>11.451143999999999</v>
      </c>
    </row>
    <row r="2767" spans="1:60" x14ac:dyDescent="0.25">
      <c r="A2767">
        <v>2766</v>
      </c>
      <c r="D2767">
        <v>259.86753799999997</v>
      </c>
      <c r="E2767">
        <v>5.6864499999999998</v>
      </c>
      <c r="L2767">
        <v>250.57844499999999</v>
      </c>
      <c r="M2767">
        <v>11.451143999999999</v>
      </c>
      <c r="BE2767">
        <v>250.57844499999999</v>
      </c>
      <c r="BF2767">
        <v>11.451143999999999</v>
      </c>
    </row>
    <row r="2768" spans="1:60" x14ac:dyDescent="0.25">
      <c r="A2768">
        <v>2767</v>
      </c>
      <c r="D2768">
        <v>259.86753799999997</v>
      </c>
      <c r="E2768">
        <v>5.6864499999999998</v>
      </c>
      <c r="L2768">
        <v>250.57844499999999</v>
      </c>
      <c r="M2768">
        <v>11.451143999999999</v>
      </c>
      <c r="BE2768">
        <v>250.57844499999999</v>
      </c>
      <c r="BF2768">
        <v>11.451143999999999</v>
      </c>
    </row>
    <row r="2769" spans="1:58" x14ac:dyDescent="0.25">
      <c r="A2769">
        <v>2768</v>
      </c>
      <c r="D2769">
        <v>259.86753799999997</v>
      </c>
      <c r="E2769">
        <v>5.6864499999999998</v>
      </c>
      <c r="L2769">
        <v>250.57844499999999</v>
      </c>
      <c r="M2769">
        <v>11.451143999999999</v>
      </c>
      <c r="BE2769">
        <v>250.57844499999999</v>
      </c>
      <c r="BF2769">
        <v>11.451143999999999</v>
      </c>
    </row>
    <row r="2770" spans="1:58" x14ac:dyDescent="0.25">
      <c r="A2770">
        <v>2769</v>
      </c>
      <c r="D2770">
        <v>259.86753799999997</v>
      </c>
      <c r="E2770">
        <v>5.6864499999999998</v>
      </c>
      <c r="L2770">
        <v>250.57844499999999</v>
      </c>
      <c r="M2770">
        <v>11.451143999999999</v>
      </c>
      <c r="BE2770">
        <v>250.57844499999999</v>
      </c>
      <c r="BF2770">
        <v>11.451143999999999</v>
      </c>
    </row>
    <row r="2771" spans="1:58" x14ac:dyDescent="0.25">
      <c r="A2771">
        <v>2770</v>
      </c>
      <c r="D2771">
        <v>259.86753799999997</v>
      </c>
      <c r="E2771">
        <v>5.6864499999999998</v>
      </c>
      <c r="L2771">
        <v>250.57844499999999</v>
      </c>
      <c r="M2771">
        <v>11.451143999999999</v>
      </c>
      <c r="BE2771">
        <v>250.57844499999999</v>
      </c>
      <c r="BF2771">
        <v>11.451143999999999</v>
      </c>
    </row>
    <row r="2772" spans="1:58" x14ac:dyDescent="0.25">
      <c r="A2772">
        <v>2771</v>
      </c>
      <c r="D2772">
        <v>259.86753799999997</v>
      </c>
      <c r="E2772">
        <v>5.6864499999999998</v>
      </c>
      <c r="L2772">
        <v>250.57844499999999</v>
      </c>
      <c r="M2772">
        <v>11.451143999999999</v>
      </c>
      <c r="BE2772">
        <v>250.57844499999999</v>
      </c>
      <c r="BF2772">
        <v>11.451143999999999</v>
      </c>
    </row>
    <row r="2773" spans="1:58" x14ac:dyDescent="0.25">
      <c r="A2773">
        <v>2772</v>
      </c>
      <c r="D2773">
        <v>259.86753799999997</v>
      </c>
      <c r="E2773">
        <v>5.6864499999999998</v>
      </c>
      <c r="L2773">
        <v>250.57844499999999</v>
      </c>
      <c r="M2773">
        <v>11.451143999999999</v>
      </c>
      <c r="BE2773">
        <v>250.57844499999999</v>
      </c>
      <c r="BF2773">
        <v>11.451143999999999</v>
      </c>
    </row>
    <row r="2774" spans="1:58" x14ac:dyDescent="0.25">
      <c r="A2774">
        <v>2773</v>
      </c>
      <c r="D2774">
        <v>259.86753799999997</v>
      </c>
      <c r="E2774">
        <v>5.6864499999999998</v>
      </c>
      <c r="L2774">
        <v>250.57844499999999</v>
      </c>
      <c r="M2774">
        <v>11.451143999999999</v>
      </c>
      <c r="BE2774">
        <v>250.57844499999999</v>
      </c>
      <c r="BF2774">
        <v>11.451143999999999</v>
      </c>
    </row>
    <row r="2775" spans="1:58" x14ac:dyDescent="0.25">
      <c r="A2775">
        <v>2774</v>
      </c>
      <c r="D2775">
        <v>259.86753799999997</v>
      </c>
      <c r="E2775">
        <v>5.6864499999999998</v>
      </c>
      <c r="L2775">
        <v>250.57844499999999</v>
      </c>
      <c r="M2775">
        <v>11.451143999999999</v>
      </c>
      <c r="BE2775">
        <v>250.57844499999999</v>
      </c>
      <c r="BF2775">
        <v>11.451143999999999</v>
      </c>
    </row>
    <row r="2776" spans="1:58" x14ac:dyDescent="0.25">
      <c r="A2776">
        <v>2775</v>
      </c>
      <c r="D2776">
        <v>259.86753799999997</v>
      </c>
      <c r="E2776">
        <v>5.6864499999999998</v>
      </c>
      <c r="L2776">
        <v>250.57844499999999</v>
      </c>
      <c r="M2776">
        <v>11.451143999999999</v>
      </c>
      <c r="BE2776">
        <v>250.57844499999999</v>
      </c>
      <c r="BF2776">
        <v>11.451143999999999</v>
      </c>
    </row>
    <row r="2777" spans="1:58" x14ac:dyDescent="0.25">
      <c r="A2777">
        <v>2776</v>
      </c>
      <c r="D2777">
        <v>259.86753799999997</v>
      </c>
      <c r="E2777">
        <v>5.6864499999999998</v>
      </c>
      <c r="L2777">
        <v>250.57844499999999</v>
      </c>
      <c r="M2777">
        <v>11.451143999999999</v>
      </c>
      <c r="BE2777">
        <v>250.57844499999999</v>
      </c>
      <c r="BF2777">
        <v>11.451143999999999</v>
      </c>
    </row>
    <row r="2778" spans="1:58" x14ac:dyDescent="0.25">
      <c r="A2778">
        <v>2777</v>
      </c>
      <c r="B2778">
        <v>267.56789800000001</v>
      </c>
      <c r="C2778">
        <v>7.979679</v>
      </c>
      <c r="D2778">
        <v>259.86753799999997</v>
      </c>
      <c r="E2778">
        <v>5.6864499999999998</v>
      </c>
      <c r="L2778">
        <v>250.57844499999999</v>
      </c>
      <c r="M2778">
        <v>11.451143999999999</v>
      </c>
      <c r="BE2778">
        <v>250.57844499999999</v>
      </c>
      <c r="BF2778">
        <v>11.451143999999999</v>
      </c>
    </row>
    <row r="2779" spans="1:58" x14ac:dyDescent="0.25">
      <c r="A2779">
        <v>2778</v>
      </c>
      <c r="B2779">
        <v>267.65943900000002</v>
      </c>
      <c r="C2779">
        <v>7.9310729999999996</v>
      </c>
      <c r="D2779">
        <v>259.86753799999997</v>
      </c>
      <c r="E2779">
        <v>5.6864499999999998</v>
      </c>
      <c r="L2779">
        <v>250.57844499999999</v>
      </c>
      <c r="M2779">
        <v>11.451143999999999</v>
      </c>
      <c r="BE2779">
        <v>250.57844499999999</v>
      </c>
      <c r="BF2779">
        <v>11.451143999999999</v>
      </c>
    </row>
    <row r="2780" spans="1:58" x14ac:dyDescent="0.25">
      <c r="A2780">
        <v>2779</v>
      </c>
      <c r="B2780">
        <v>267.65943900000002</v>
      </c>
      <c r="C2780">
        <v>7.9310729999999996</v>
      </c>
      <c r="D2780">
        <v>259.86753799999997</v>
      </c>
      <c r="E2780">
        <v>5.6864499999999998</v>
      </c>
      <c r="L2780">
        <v>250.57844499999999</v>
      </c>
      <c r="M2780">
        <v>11.451143999999999</v>
      </c>
      <c r="BE2780">
        <v>250.57844499999999</v>
      </c>
      <c r="BF2780">
        <v>11.451143999999999</v>
      </c>
    </row>
    <row r="2781" spans="1:58" x14ac:dyDescent="0.25">
      <c r="A2781">
        <v>2780</v>
      </c>
      <c r="B2781">
        <v>267.65943900000002</v>
      </c>
      <c r="C2781">
        <v>7.9310729999999996</v>
      </c>
      <c r="D2781">
        <v>259.86753799999997</v>
      </c>
      <c r="E2781">
        <v>5.6864499999999998</v>
      </c>
      <c r="L2781">
        <v>250.57844499999999</v>
      </c>
      <c r="M2781">
        <v>11.451143999999999</v>
      </c>
      <c r="BE2781">
        <v>250.57844499999999</v>
      </c>
      <c r="BF2781">
        <v>11.451143999999999</v>
      </c>
    </row>
    <row r="2782" spans="1:58" x14ac:dyDescent="0.25">
      <c r="A2782">
        <v>2781</v>
      </c>
      <c r="B2782">
        <v>267.65943900000002</v>
      </c>
      <c r="C2782">
        <v>7.9310729999999996</v>
      </c>
      <c r="D2782">
        <v>259.86753799999997</v>
      </c>
      <c r="E2782">
        <v>5.6864499999999998</v>
      </c>
      <c r="L2782">
        <v>250.57844499999999</v>
      </c>
      <c r="M2782">
        <v>11.451143999999999</v>
      </c>
      <c r="BE2782">
        <v>250.57844499999999</v>
      </c>
      <c r="BF2782">
        <v>11.451143999999999</v>
      </c>
    </row>
    <row r="2783" spans="1:58" x14ac:dyDescent="0.25">
      <c r="A2783">
        <v>2782</v>
      </c>
      <c r="B2783">
        <v>267.65943900000002</v>
      </c>
      <c r="C2783">
        <v>7.9310729999999996</v>
      </c>
      <c r="D2783">
        <v>259.86753799999997</v>
      </c>
      <c r="E2783">
        <v>5.6864499999999998</v>
      </c>
      <c r="L2783">
        <v>250.57844499999999</v>
      </c>
      <c r="M2783">
        <v>11.451143999999999</v>
      </c>
      <c r="BE2783">
        <v>250.57844499999999</v>
      </c>
      <c r="BF2783">
        <v>11.451143999999999</v>
      </c>
    </row>
    <row r="2784" spans="1:58" x14ac:dyDescent="0.25">
      <c r="A2784">
        <v>2783</v>
      </c>
      <c r="B2784">
        <v>267.65943900000002</v>
      </c>
      <c r="C2784">
        <v>7.9310729999999996</v>
      </c>
      <c r="D2784">
        <v>259.86753799999997</v>
      </c>
      <c r="E2784">
        <v>5.6864499999999998</v>
      </c>
      <c r="L2784">
        <v>250.57844499999999</v>
      </c>
      <c r="M2784">
        <v>11.451143999999999</v>
      </c>
      <c r="BE2784">
        <v>250.57844499999999</v>
      </c>
      <c r="BF2784">
        <v>11.451143999999999</v>
      </c>
    </row>
    <row r="2785" spans="1:58" x14ac:dyDescent="0.25">
      <c r="A2785">
        <v>2784</v>
      </c>
      <c r="B2785">
        <v>267.65943900000002</v>
      </c>
      <c r="C2785">
        <v>7.9310729999999996</v>
      </c>
      <c r="D2785">
        <v>259.86753799999997</v>
      </c>
      <c r="E2785">
        <v>5.6864499999999998</v>
      </c>
      <c r="L2785">
        <v>250.57844499999999</v>
      </c>
      <c r="M2785">
        <v>11.451143999999999</v>
      </c>
      <c r="BE2785">
        <v>250.57844499999999</v>
      </c>
      <c r="BF2785">
        <v>11.451143999999999</v>
      </c>
    </row>
    <row r="2786" spans="1:58" x14ac:dyDescent="0.25">
      <c r="A2786">
        <v>2785</v>
      </c>
      <c r="B2786">
        <v>267.65943900000002</v>
      </c>
      <c r="C2786">
        <v>7.9310729999999996</v>
      </c>
      <c r="D2786">
        <v>259.86753799999997</v>
      </c>
      <c r="E2786">
        <v>5.6864499999999998</v>
      </c>
      <c r="L2786">
        <v>250.57844499999999</v>
      </c>
      <c r="M2786">
        <v>11.451143999999999</v>
      </c>
      <c r="BE2786">
        <v>250.57844499999999</v>
      </c>
      <c r="BF2786">
        <v>11.451143999999999</v>
      </c>
    </row>
    <row r="2787" spans="1:58" x14ac:dyDescent="0.25">
      <c r="A2787">
        <v>2786</v>
      </c>
      <c r="B2787">
        <v>267.65943900000002</v>
      </c>
      <c r="C2787">
        <v>7.9310729999999996</v>
      </c>
      <c r="D2787">
        <v>259.86753799999997</v>
      </c>
      <c r="E2787">
        <v>5.6864499999999998</v>
      </c>
      <c r="L2787">
        <v>250.57844499999999</v>
      </c>
      <c r="M2787">
        <v>11.451143999999999</v>
      </c>
      <c r="BE2787">
        <v>250.57844499999999</v>
      </c>
      <c r="BF2787">
        <v>11.451143999999999</v>
      </c>
    </row>
    <row r="2788" spans="1:58" x14ac:dyDescent="0.25">
      <c r="A2788">
        <v>2787</v>
      </c>
      <c r="B2788">
        <v>267.65943900000002</v>
      </c>
      <c r="C2788">
        <v>7.9310729999999996</v>
      </c>
      <c r="D2788">
        <v>259.81006600000001</v>
      </c>
      <c r="E2788">
        <v>5.7237679999999997</v>
      </c>
      <c r="L2788">
        <v>250.57844499999999</v>
      </c>
      <c r="M2788">
        <v>11.451143999999999</v>
      </c>
    </row>
    <row r="2789" spans="1:58" x14ac:dyDescent="0.25">
      <c r="A2789">
        <v>2788</v>
      </c>
      <c r="B2789">
        <v>267.65943900000002</v>
      </c>
      <c r="C2789">
        <v>7.9310729999999996</v>
      </c>
      <c r="L2789">
        <v>250.57844499999999</v>
      </c>
      <c r="M2789">
        <v>11.451143999999999</v>
      </c>
    </row>
    <row r="2790" spans="1:58" x14ac:dyDescent="0.25">
      <c r="A2790">
        <v>2789</v>
      </c>
      <c r="B2790">
        <v>267.65943900000002</v>
      </c>
      <c r="C2790">
        <v>7.9310729999999996</v>
      </c>
      <c r="L2790">
        <v>250.57844499999999</v>
      </c>
      <c r="M2790">
        <v>11.451143999999999</v>
      </c>
    </row>
    <row r="2791" spans="1:58" x14ac:dyDescent="0.25">
      <c r="A2791">
        <v>2790</v>
      </c>
      <c r="B2791">
        <v>267.65943900000002</v>
      </c>
      <c r="C2791">
        <v>7.9310729999999996</v>
      </c>
      <c r="H2791">
        <v>256.58487700000001</v>
      </c>
      <c r="I2791">
        <v>7.1174569999999999</v>
      </c>
    </row>
    <row r="2792" spans="1:58" x14ac:dyDescent="0.25">
      <c r="A2792">
        <v>2791</v>
      </c>
      <c r="B2792">
        <v>267.65943900000002</v>
      </c>
      <c r="C2792">
        <v>7.9310729999999996</v>
      </c>
      <c r="H2792">
        <v>256.58487700000001</v>
      </c>
      <c r="I2792">
        <v>7.1174569999999999</v>
      </c>
    </row>
    <row r="2793" spans="1:58" x14ac:dyDescent="0.25">
      <c r="A2793">
        <v>2792</v>
      </c>
      <c r="B2793">
        <v>267.65943900000002</v>
      </c>
      <c r="C2793">
        <v>7.9310729999999996</v>
      </c>
      <c r="H2793">
        <v>256.58487700000001</v>
      </c>
      <c r="I2793">
        <v>7.1174569999999999</v>
      </c>
    </row>
    <row r="2794" spans="1:58" x14ac:dyDescent="0.25">
      <c r="A2794">
        <v>2793</v>
      </c>
      <c r="B2794">
        <v>267.65943900000002</v>
      </c>
      <c r="C2794">
        <v>7.9310729999999996</v>
      </c>
      <c r="H2794">
        <v>256.58487700000001</v>
      </c>
      <c r="I2794">
        <v>7.1174569999999999</v>
      </c>
    </row>
    <row r="2795" spans="1:58" x14ac:dyDescent="0.25">
      <c r="A2795">
        <v>2794</v>
      </c>
      <c r="B2795">
        <v>267.65943900000002</v>
      </c>
      <c r="C2795">
        <v>7.9310729999999996</v>
      </c>
      <c r="H2795">
        <v>256.58487700000001</v>
      </c>
      <c r="I2795">
        <v>7.1174569999999999</v>
      </c>
    </row>
    <row r="2796" spans="1:58" x14ac:dyDescent="0.25">
      <c r="A2796">
        <v>2795</v>
      </c>
      <c r="B2796">
        <v>267.65943900000002</v>
      </c>
      <c r="C2796">
        <v>7.9310729999999996</v>
      </c>
      <c r="H2796">
        <v>256.58487700000001</v>
      </c>
      <c r="I2796">
        <v>7.1174569999999999</v>
      </c>
    </row>
    <row r="2797" spans="1:58" x14ac:dyDescent="0.25">
      <c r="A2797">
        <v>2796</v>
      </c>
      <c r="B2797">
        <v>267.65943900000002</v>
      </c>
      <c r="C2797">
        <v>7.9310729999999996</v>
      </c>
      <c r="H2797">
        <v>256.58487700000001</v>
      </c>
      <c r="I2797">
        <v>7.1174569999999999</v>
      </c>
    </row>
    <row r="2798" spans="1:58" x14ac:dyDescent="0.25">
      <c r="A2798">
        <v>2797</v>
      </c>
      <c r="B2798">
        <v>267.65943900000002</v>
      </c>
      <c r="C2798">
        <v>7.9310729999999996</v>
      </c>
      <c r="H2798">
        <v>256.58487700000001</v>
      </c>
      <c r="I2798">
        <v>7.1174569999999999</v>
      </c>
    </row>
    <row r="2799" spans="1:58" x14ac:dyDescent="0.25">
      <c r="A2799">
        <v>2798</v>
      </c>
      <c r="B2799">
        <v>267.65943900000002</v>
      </c>
      <c r="C2799">
        <v>7.9310729999999996</v>
      </c>
      <c r="H2799">
        <v>256.58487700000001</v>
      </c>
      <c r="I2799">
        <v>7.1174569999999999</v>
      </c>
    </row>
    <row r="2800" spans="1:58" x14ac:dyDescent="0.25">
      <c r="A2800">
        <v>2799</v>
      </c>
      <c r="B2800">
        <v>267.65943900000002</v>
      </c>
      <c r="C2800">
        <v>7.9310729999999996</v>
      </c>
      <c r="D2800">
        <v>271.87885999999997</v>
      </c>
      <c r="E2800">
        <v>5.5833120000000003</v>
      </c>
      <c r="H2800">
        <v>256.58487700000001</v>
      </c>
      <c r="I2800">
        <v>7.1174569999999999</v>
      </c>
    </row>
    <row r="2801" spans="1:11" x14ac:dyDescent="0.25">
      <c r="A2801">
        <v>2800</v>
      </c>
      <c r="B2801">
        <v>267.65943900000002</v>
      </c>
      <c r="C2801">
        <v>7.9310729999999996</v>
      </c>
      <c r="D2801">
        <v>271.904991</v>
      </c>
      <c r="E2801">
        <v>5.5367670000000002</v>
      </c>
      <c r="H2801">
        <v>256.58487700000001</v>
      </c>
      <c r="I2801">
        <v>7.1174569999999999</v>
      </c>
    </row>
    <row r="2802" spans="1:11" x14ac:dyDescent="0.25">
      <c r="A2802">
        <v>2801</v>
      </c>
      <c r="B2802">
        <v>267.65943900000002</v>
      </c>
      <c r="C2802">
        <v>7.9310729999999996</v>
      </c>
      <c r="D2802">
        <v>271.904991</v>
      </c>
      <c r="E2802">
        <v>5.5367670000000002</v>
      </c>
      <c r="H2802">
        <v>256.58487700000001</v>
      </c>
      <c r="I2802">
        <v>7.1174569999999999</v>
      </c>
    </row>
    <row r="2803" spans="1:11" x14ac:dyDescent="0.25">
      <c r="A2803">
        <v>2802</v>
      </c>
      <c r="B2803">
        <v>267.65943900000002</v>
      </c>
      <c r="C2803">
        <v>7.9310729999999996</v>
      </c>
      <c r="D2803">
        <v>271.904991</v>
      </c>
      <c r="E2803">
        <v>5.5367670000000002</v>
      </c>
      <c r="H2803">
        <v>256.58487700000001</v>
      </c>
      <c r="I2803">
        <v>7.1174569999999999</v>
      </c>
    </row>
    <row r="2804" spans="1:11" x14ac:dyDescent="0.25">
      <c r="A2804">
        <v>2803</v>
      </c>
      <c r="B2804">
        <v>267.65943900000002</v>
      </c>
      <c r="C2804">
        <v>7.9310729999999996</v>
      </c>
      <c r="D2804">
        <v>271.904991</v>
      </c>
      <c r="E2804">
        <v>5.5367670000000002</v>
      </c>
      <c r="H2804">
        <v>256.58487700000001</v>
      </c>
      <c r="I2804">
        <v>7.1174569999999999</v>
      </c>
    </row>
    <row r="2805" spans="1:11" x14ac:dyDescent="0.25">
      <c r="A2805">
        <v>2804</v>
      </c>
      <c r="B2805">
        <v>267.65943900000002</v>
      </c>
      <c r="C2805">
        <v>7.9310729999999996</v>
      </c>
      <c r="D2805">
        <v>271.904991</v>
      </c>
      <c r="E2805">
        <v>5.5367670000000002</v>
      </c>
      <c r="H2805">
        <v>256.58487700000001</v>
      </c>
      <c r="I2805">
        <v>7.1174569999999999</v>
      </c>
    </row>
    <row r="2806" spans="1:11" x14ac:dyDescent="0.25">
      <c r="A2806">
        <v>2805</v>
      </c>
      <c r="B2806">
        <v>267.65943900000002</v>
      </c>
      <c r="C2806">
        <v>7.9310729999999996</v>
      </c>
      <c r="D2806">
        <v>271.904991</v>
      </c>
      <c r="E2806">
        <v>5.5367670000000002</v>
      </c>
      <c r="H2806">
        <v>256.58487700000001</v>
      </c>
      <c r="I2806">
        <v>7.1174569999999999</v>
      </c>
    </row>
    <row r="2807" spans="1:11" x14ac:dyDescent="0.25">
      <c r="A2807">
        <v>2806</v>
      </c>
      <c r="B2807">
        <v>267.65943900000002</v>
      </c>
      <c r="C2807">
        <v>7.9310729999999996</v>
      </c>
      <c r="D2807">
        <v>271.904991</v>
      </c>
      <c r="E2807">
        <v>5.5367670000000002</v>
      </c>
      <c r="H2807">
        <v>256.58487700000001</v>
      </c>
      <c r="I2807">
        <v>7.1174569999999999</v>
      </c>
    </row>
    <row r="2808" spans="1:11" x14ac:dyDescent="0.25">
      <c r="A2808">
        <v>2807</v>
      </c>
      <c r="B2808">
        <v>267.65943900000002</v>
      </c>
      <c r="C2808">
        <v>7.9310729999999996</v>
      </c>
      <c r="D2808">
        <v>271.904991</v>
      </c>
      <c r="E2808">
        <v>5.5367670000000002</v>
      </c>
      <c r="H2808">
        <v>256.58487700000001</v>
      </c>
      <c r="I2808">
        <v>7.1174569999999999</v>
      </c>
    </row>
    <row r="2809" spans="1:11" x14ac:dyDescent="0.25">
      <c r="A2809">
        <v>2808</v>
      </c>
      <c r="B2809">
        <v>267.65943900000002</v>
      </c>
      <c r="C2809">
        <v>7.9310729999999996</v>
      </c>
      <c r="D2809">
        <v>271.904991</v>
      </c>
      <c r="E2809">
        <v>5.5367670000000002</v>
      </c>
      <c r="H2809">
        <v>256.58487700000001</v>
      </c>
      <c r="I2809">
        <v>7.1174569999999999</v>
      </c>
    </row>
    <row r="2810" spans="1:11" x14ac:dyDescent="0.25">
      <c r="A2810">
        <v>2809</v>
      </c>
      <c r="B2810">
        <v>267.65943900000002</v>
      </c>
      <c r="C2810">
        <v>7.9310729999999996</v>
      </c>
      <c r="D2810">
        <v>271.904991</v>
      </c>
      <c r="E2810">
        <v>5.5367670000000002</v>
      </c>
      <c r="H2810">
        <v>256.58487700000001</v>
      </c>
      <c r="I2810">
        <v>7.1174569999999999</v>
      </c>
    </row>
    <row r="2811" spans="1:11" x14ac:dyDescent="0.25">
      <c r="A2811">
        <v>2810</v>
      </c>
      <c r="B2811">
        <v>267.56789800000001</v>
      </c>
      <c r="C2811">
        <v>7.979679</v>
      </c>
      <c r="D2811">
        <v>271.904991</v>
      </c>
      <c r="E2811">
        <v>5.5367670000000002</v>
      </c>
      <c r="H2811">
        <v>256.58487700000001</v>
      </c>
      <c r="I2811">
        <v>7.1174569999999999</v>
      </c>
    </row>
    <row r="2812" spans="1:11" x14ac:dyDescent="0.25">
      <c r="A2812">
        <v>2811</v>
      </c>
      <c r="D2812">
        <v>271.904991</v>
      </c>
      <c r="E2812">
        <v>5.5367670000000002</v>
      </c>
      <c r="H2812">
        <v>256.58487700000001</v>
      </c>
      <c r="I2812">
        <v>7.1174569999999999</v>
      </c>
    </row>
    <row r="2813" spans="1:11" x14ac:dyDescent="0.25">
      <c r="A2813">
        <v>2812</v>
      </c>
      <c r="D2813">
        <v>271.87885999999997</v>
      </c>
      <c r="E2813">
        <v>5.5833120000000003</v>
      </c>
      <c r="H2813">
        <v>256.58487700000001</v>
      </c>
      <c r="I2813">
        <v>7.1174569999999999</v>
      </c>
      <c r="J2813">
        <v>235.867626</v>
      </c>
      <c r="K2813">
        <v>14.303364</v>
      </c>
    </row>
    <row r="2814" spans="1:11" x14ac:dyDescent="0.25">
      <c r="A2814">
        <v>2813</v>
      </c>
    </row>
    <row r="2815" spans="1:11" x14ac:dyDescent="0.25">
      <c r="A2815">
        <v>2814</v>
      </c>
      <c r="J2815">
        <v>235.95360199999999</v>
      </c>
      <c r="K2815">
        <v>14.174504000000001</v>
      </c>
    </row>
    <row r="2816" spans="1:11" x14ac:dyDescent="0.25">
      <c r="A2816">
        <v>2815</v>
      </c>
      <c r="B2816">
        <v>250.48860200000001</v>
      </c>
      <c r="C2816">
        <v>4.5470269999999999</v>
      </c>
    </row>
    <row r="2817" spans="1:58" x14ac:dyDescent="0.25">
      <c r="A2817">
        <v>2816</v>
      </c>
      <c r="B2817">
        <v>250.47726399999999</v>
      </c>
      <c r="C2817">
        <v>4.4892969999999996</v>
      </c>
    </row>
    <row r="2818" spans="1:58" x14ac:dyDescent="0.25">
      <c r="A2818">
        <v>2817</v>
      </c>
      <c r="B2818">
        <v>250.47726399999999</v>
      </c>
      <c r="C2818">
        <v>4.4892969999999996</v>
      </c>
    </row>
    <row r="2819" spans="1:58" x14ac:dyDescent="0.25">
      <c r="A2819">
        <v>2818</v>
      </c>
      <c r="B2819">
        <v>250.47726399999999</v>
      </c>
      <c r="C2819">
        <v>4.4892969999999996</v>
      </c>
    </row>
    <row r="2820" spans="1:58" x14ac:dyDescent="0.25">
      <c r="A2820">
        <v>2819</v>
      </c>
      <c r="B2820">
        <v>250.47726399999999</v>
      </c>
      <c r="C2820">
        <v>4.4892969999999996</v>
      </c>
      <c r="BE2820">
        <v>263.121487</v>
      </c>
      <c r="BF2820">
        <v>3.2509610000000002</v>
      </c>
    </row>
    <row r="2821" spans="1:58" x14ac:dyDescent="0.25">
      <c r="A2821">
        <v>2820</v>
      </c>
      <c r="B2821">
        <v>250.47726399999999</v>
      </c>
      <c r="C2821">
        <v>4.4892969999999996</v>
      </c>
      <c r="BE2821">
        <v>263.06417099999999</v>
      </c>
      <c r="BF2821">
        <v>3.2422499999999999</v>
      </c>
    </row>
    <row r="2822" spans="1:58" x14ac:dyDescent="0.25">
      <c r="A2822">
        <v>2821</v>
      </c>
      <c r="B2822">
        <v>250.47726399999999</v>
      </c>
      <c r="C2822">
        <v>4.4892969999999996</v>
      </c>
      <c r="BE2822">
        <v>263.06417099999999</v>
      </c>
      <c r="BF2822">
        <v>3.2422499999999999</v>
      </c>
    </row>
    <row r="2823" spans="1:58" x14ac:dyDescent="0.25">
      <c r="A2823">
        <v>2822</v>
      </c>
      <c r="B2823">
        <v>250.47726399999999</v>
      </c>
      <c r="C2823">
        <v>4.4892969999999996</v>
      </c>
      <c r="L2823">
        <v>263.121487</v>
      </c>
      <c r="M2823">
        <v>3.2509610000000002</v>
      </c>
      <c r="BE2823">
        <v>263.06417099999999</v>
      </c>
      <c r="BF2823">
        <v>3.2422499999999999</v>
      </c>
    </row>
    <row r="2824" spans="1:58" x14ac:dyDescent="0.25">
      <c r="A2824">
        <v>2823</v>
      </c>
      <c r="B2824">
        <v>250.47726399999999</v>
      </c>
      <c r="C2824">
        <v>4.4892969999999996</v>
      </c>
      <c r="L2824">
        <v>263.06417099999999</v>
      </c>
      <c r="M2824">
        <v>3.2422499999999999</v>
      </c>
      <c r="BE2824">
        <v>263.06417099999999</v>
      </c>
      <c r="BF2824">
        <v>3.2422499999999999</v>
      </c>
    </row>
    <row r="2825" spans="1:58" x14ac:dyDescent="0.25">
      <c r="A2825">
        <v>2824</v>
      </c>
      <c r="B2825">
        <v>250.47726399999999</v>
      </c>
      <c r="C2825">
        <v>4.4892969999999996</v>
      </c>
      <c r="L2825">
        <v>263.06417099999999</v>
      </c>
      <c r="M2825">
        <v>3.2422499999999999</v>
      </c>
      <c r="BE2825">
        <v>263.06417099999999</v>
      </c>
      <c r="BF2825">
        <v>3.2422499999999999</v>
      </c>
    </row>
    <row r="2826" spans="1:58" x14ac:dyDescent="0.25">
      <c r="A2826">
        <v>2825</v>
      </c>
      <c r="B2826">
        <v>250.47726399999999</v>
      </c>
      <c r="C2826">
        <v>4.4892969999999996</v>
      </c>
      <c r="L2826">
        <v>263.06417099999999</v>
      </c>
      <c r="M2826">
        <v>3.2422499999999999</v>
      </c>
      <c r="BE2826">
        <v>263.06417099999999</v>
      </c>
      <c r="BF2826">
        <v>3.2422499999999999</v>
      </c>
    </row>
    <row r="2827" spans="1:58" x14ac:dyDescent="0.25">
      <c r="A2827">
        <v>2826</v>
      </c>
      <c r="B2827">
        <v>250.47726399999999</v>
      </c>
      <c r="C2827">
        <v>4.4892969999999996</v>
      </c>
      <c r="L2827">
        <v>263.06417099999999</v>
      </c>
      <c r="M2827">
        <v>3.2422499999999999</v>
      </c>
      <c r="BE2827">
        <v>263.06417099999999</v>
      </c>
      <c r="BF2827">
        <v>3.2422499999999999</v>
      </c>
    </row>
    <row r="2828" spans="1:58" x14ac:dyDescent="0.25">
      <c r="A2828">
        <v>2827</v>
      </c>
      <c r="B2828">
        <v>250.47726399999999</v>
      </c>
      <c r="C2828">
        <v>4.4892969999999996</v>
      </c>
      <c r="L2828">
        <v>263.06417099999999</v>
      </c>
      <c r="M2828">
        <v>3.2422499999999999</v>
      </c>
      <c r="BE2828">
        <v>263.06417099999999</v>
      </c>
      <c r="BF2828">
        <v>3.2422499999999999</v>
      </c>
    </row>
    <row r="2829" spans="1:58" x14ac:dyDescent="0.25">
      <c r="A2829">
        <v>2828</v>
      </c>
      <c r="B2829">
        <v>250.47726399999999</v>
      </c>
      <c r="C2829">
        <v>4.4892969999999996</v>
      </c>
      <c r="L2829">
        <v>263.06417099999999</v>
      </c>
      <c r="M2829">
        <v>3.2422499999999999</v>
      </c>
      <c r="BE2829">
        <v>263.06417099999999</v>
      </c>
      <c r="BF2829">
        <v>3.2422499999999999</v>
      </c>
    </row>
    <row r="2830" spans="1:58" x14ac:dyDescent="0.25">
      <c r="A2830">
        <v>2829</v>
      </c>
      <c r="B2830">
        <v>250.47726399999999</v>
      </c>
      <c r="C2830">
        <v>4.4892969999999996</v>
      </c>
      <c r="L2830">
        <v>263.06417099999999</v>
      </c>
      <c r="M2830">
        <v>3.2422499999999999</v>
      </c>
      <c r="BE2830">
        <v>263.06417099999999</v>
      </c>
      <c r="BF2830">
        <v>3.2422499999999999</v>
      </c>
    </row>
    <row r="2831" spans="1:58" x14ac:dyDescent="0.25">
      <c r="A2831">
        <v>2830</v>
      </c>
      <c r="B2831">
        <v>250.47726399999999</v>
      </c>
      <c r="C2831">
        <v>4.4892969999999996</v>
      </c>
      <c r="L2831">
        <v>263.06417099999999</v>
      </c>
      <c r="M2831">
        <v>3.2422499999999999</v>
      </c>
      <c r="BE2831">
        <v>263.06417099999999</v>
      </c>
      <c r="BF2831">
        <v>3.2422499999999999</v>
      </c>
    </row>
    <row r="2832" spans="1:58" x14ac:dyDescent="0.25">
      <c r="A2832">
        <v>2831</v>
      </c>
      <c r="B2832">
        <v>250.47726399999999</v>
      </c>
      <c r="C2832">
        <v>4.4892969999999996</v>
      </c>
      <c r="L2832">
        <v>263.06417099999999</v>
      </c>
      <c r="M2832">
        <v>3.2422499999999999</v>
      </c>
      <c r="BE2832">
        <v>263.06417099999999</v>
      </c>
      <c r="BF2832">
        <v>3.2422499999999999</v>
      </c>
    </row>
    <row r="2833" spans="1:60" x14ac:dyDescent="0.25">
      <c r="A2833">
        <v>2832</v>
      </c>
      <c r="B2833">
        <v>250.47726399999999</v>
      </c>
      <c r="C2833">
        <v>4.4892969999999996</v>
      </c>
      <c r="L2833">
        <v>263.06417099999999</v>
      </c>
      <c r="M2833">
        <v>3.2422499999999999</v>
      </c>
      <c r="BE2833">
        <v>263.06417099999999</v>
      </c>
      <c r="BF2833">
        <v>3.2422499999999999</v>
      </c>
    </row>
    <row r="2834" spans="1:60" x14ac:dyDescent="0.25">
      <c r="A2834">
        <v>2833</v>
      </c>
      <c r="B2834">
        <v>250.47726399999999</v>
      </c>
      <c r="C2834">
        <v>4.4892969999999996</v>
      </c>
      <c r="L2834">
        <v>263.06417099999999</v>
      </c>
      <c r="M2834">
        <v>3.2422499999999999</v>
      </c>
      <c r="BE2834">
        <v>263.06417099999999</v>
      </c>
      <c r="BF2834">
        <v>3.2422499999999999</v>
      </c>
      <c r="BG2834">
        <v>259.509209</v>
      </c>
      <c r="BH2834">
        <v>6.4348130000000001</v>
      </c>
    </row>
    <row r="2835" spans="1:60" x14ac:dyDescent="0.25">
      <c r="A2835">
        <v>2834</v>
      </c>
      <c r="B2835">
        <v>250.47726399999999</v>
      </c>
      <c r="C2835">
        <v>4.4892969999999996</v>
      </c>
      <c r="L2835">
        <v>263.06417099999999</v>
      </c>
      <c r="M2835">
        <v>3.2422499999999999</v>
      </c>
      <c r="BE2835">
        <v>263.06417099999999</v>
      </c>
      <c r="BF2835">
        <v>3.2422499999999999</v>
      </c>
      <c r="BG2835">
        <v>259.467918</v>
      </c>
      <c r="BH2835">
        <v>6.3847639999999997</v>
      </c>
    </row>
    <row r="2836" spans="1:60" x14ac:dyDescent="0.25">
      <c r="A2836">
        <v>2835</v>
      </c>
      <c r="B2836">
        <v>250.47726399999999</v>
      </c>
      <c r="C2836">
        <v>4.4892969999999996</v>
      </c>
      <c r="L2836">
        <v>263.06417099999999</v>
      </c>
      <c r="M2836">
        <v>3.2422499999999999</v>
      </c>
      <c r="BE2836">
        <v>263.06417099999999</v>
      </c>
      <c r="BF2836">
        <v>3.2422499999999999</v>
      </c>
      <c r="BG2836">
        <v>259.467918</v>
      </c>
      <c r="BH2836">
        <v>6.3847639999999997</v>
      </c>
    </row>
    <row r="2837" spans="1:60" x14ac:dyDescent="0.25">
      <c r="A2837">
        <v>2836</v>
      </c>
      <c r="B2837">
        <v>250.47726399999999</v>
      </c>
      <c r="C2837">
        <v>4.4892969999999996</v>
      </c>
      <c r="D2837">
        <v>244.67509799999999</v>
      </c>
      <c r="E2837">
        <v>6.4758930000000001</v>
      </c>
      <c r="L2837">
        <v>263.06417099999999</v>
      </c>
      <c r="M2837">
        <v>3.2422499999999999</v>
      </c>
      <c r="N2837">
        <v>259.509209</v>
      </c>
      <c r="O2837">
        <v>6.4348130000000001</v>
      </c>
      <c r="BE2837">
        <v>263.06417099999999</v>
      </c>
      <c r="BF2837">
        <v>3.2422499999999999</v>
      </c>
      <c r="BG2837">
        <v>259.467918</v>
      </c>
      <c r="BH2837">
        <v>6.3847639999999997</v>
      </c>
    </row>
    <row r="2838" spans="1:60" x14ac:dyDescent="0.25">
      <c r="A2838">
        <v>2837</v>
      </c>
      <c r="B2838">
        <v>250.47726399999999</v>
      </c>
      <c r="C2838">
        <v>4.4892969999999996</v>
      </c>
      <c r="D2838">
        <v>244.63334599999999</v>
      </c>
      <c r="E2838">
        <v>6.4346579999999998</v>
      </c>
      <c r="L2838">
        <v>263.06417099999999</v>
      </c>
      <c r="M2838">
        <v>3.2422499999999999</v>
      </c>
      <c r="N2838">
        <v>259.467918</v>
      </c>
      <c r="O2838">
        <v>6.3847639999999997</v>
      </c>
      <c r="BE2838">
        <v>263.06417099999999</v>
      </c>
      <c r="BF2838">
        <v>3.2422499999999999</v>
      </c>
      <c r="BG2838">
        <v>259.467918</v>
      </c>
      <c r="BH2838">
        <v>6.3847639999999997</v>
      </c>
    </row>
    <row r="2839" spans="1:60" x14ac:dyDescent="0.25">
      <c r="A2839">
        <v>2838</v>
      </c>
      <c r="B2839">
        <v>250.47726399999999</v>
      </c>
      <c r="C2839">
        <v>4.4892969999999996</v>
      </c>
      <c r="D2839">
        <v>244.63334599999999</v>
      </c>
      <c r="E2839">
        <v>6.4346579999999998</v>
      </c>
      <c r="L2839">
        <v>263.06417099999999</v>
      </c>
      <c r="M2839">
        <v>3.2422499999999999</v>
      </c>
      <c r="N2839">
        <v>259.467918</v>
      </c>
      <c r="O2839">
        <v>6.3847639999999997</v>
      </c>
      <c r="BE2839">
        <v>263.06417099999999</v>
      </c>
      <c r="BF2839">
        <v>3.2422499999999999</v>
      </c>
      <c r="BG2839">
        <v>259.467918</v>
      </c>
      <c r="BH2839">
        <v>6.3847639999999997</v>
      </c>
    </row>
    <row r="2840" spans="1:60" x14ac:dyDescent="0.25">
      <c r="A2840">
        <v>2839</v>
      </c>
      <c r="B2840">
        <v>250.47726399999999</v>
      </c>
      <c r="C2840">
        <v>4.4892969999999996</v>
      </c>
      <c r="D2840">
        <v>244.63334599999999</v>
      </c>
      <c r="E2840">
        <v>6.4346579999999998</v>
      </c>
      <c r="L2840">
        <v>263.06417099999999</v>
      </c>
      <c r="M2840">
        <v>3.2422499999999999</v>
      </c>
      <c r="N2840">
        <v>259.467918</v>
      </c>
      <c r="O2840">
        <v>6.3847639999999997</v>
      </c>
      <c r="BE2840">
        <v>263.06417099999999</v>
      </c>
      <c r="BF2840">
        <v>3.2422499999999999</v>
      </c>
      <c r="BG2840">
        <v>259.467918</v>
      </c>
      <c r="BH2840">
        <v>6.3847639999999997</v>
      </c>
    </row>
    <row r="2841" spans="1:60" x14ac:dyDescent="0.25">
      <c r="A2841">
        <v>2840</v>
      </c>
      <c r="B2841">
        <v>250.47726399999999</v>
      </c>
      <c r="C2841">
        <v>4.4892969999999996</v>
      </c>
      <c r="D2841">
        <v>244.63334599999999</v>
      </c>
      <c r="E2841">
        <v>6.4346579999999998</v>
      </c>
      <c r="L2841">
        <v>263.06417099999999</v>
      </c>
      <c r="M2841">
        <v>3.2422499999999999</v>
      </c>
      <c r="N2841">
        <v>259.467918</v>
      </c>
      <c r="O2841">
        <v>6.3847639999999997</v>
      </c>
      <c r="BE2841">
        <v>263.06417099999999</v>
      </c>
      <c r="BF2841">
        <v>3.2422499999999999</v>
      </c>
      <c r="BG2841">
        <v>259.467918</v>
      </c>
      <c r="BH2841">
        <v>6.3847639999999997</v>
      </c>
    </row>
    <row r="2842" spans="1:60" x14ac:dyDescent="0.25">
      <c r="A2842">
        <v>2841</v>
      </c>
      <c r="B2842">
        <v>250.47726399999999</v>
      </c>
      <c r="C2842">
        <v>4.4892969999999996</v>
      </c>
      <c r="D2842">
        <v>244.63334599999999</v>
      </c>
      <c r="E2842">
        <v>6.4346579999999998</v>
      </c>
      <c r="L2842">
        <v>263.06417099999999</v>
      </c>
      <c r="M2842">
        <v>3.2422499999999999</v>
      </c>
      <c r="N2842">
        <v>259.467918</v>
      </c>
      <c r="O2842">
        <v>6.3847639999999997</v>
      </c>
      <c r="BE2842">
        <v>263.06417099999999</v>
      </c>
      <c r="BF2842">
        <v>3.2422499999999999</v>
      </c>
      <c r="BG2842">
        <v>259.467918</v>
      </c>
      <c r="BH2842">
        <v>6.3847639999999997</v>
      </c>
    </row>
    <row r="2843" spans="1:60" x14ac:dyDescent="0.25">
      <c r="A2843">
        <v>2842</v>
      </c>
      <c r="B2843">
        <v>250.47726399999999</v>
      </c>
      <c r="C2843">
        <v>4.4892969999999996</v>
      </c>
      <c r="D2843">
        <v>244.63334599999999</v>
      </c>
      <c r="E2843">
        <v>6.4346579999999998</v>
      </c>
      <c r="L2843">
        <v>263.06417099999999</v>
      </c>
      <c r="M2843">
        <v>3.2422499999999999</v>
      </c>
      <c r="N2843">
        <v>259.467918</v>
      </c>
      <c r="O2843">
        <v>6.3847639999999997</v>
      </c>
      <c r="BE2843">
        <v>263.06417099999999</v>
      </c>
      <c r="BF2843">
        <v>3.2422499999999999</v>
      </c>
      <c r="BG2843">
        <v>259.467918</v>
      </c>
      <c r="BH2843">
        <v>6.3847639999999997</v>
      </c>
    </row>
    <row r="2844" spans="1:60" x14ac:dyDescent="0.25">
      <c r="A2844">
        <v>2843</v>
      </c>
      <c r="B2844">
        <v>250.47726399999999</v>
      </c>
      <c r="C2844">
        <v>4.4892969999999996</v>
      </c>
      <c r="D2844">
        <v>244.63334599999999</v>
      </c>
      <c r="E2844">
        <v>6.4346579999999998</v>
      </c>
      <c r="L2844">
        <v>263.06417099999999</v>
      </c>
      <c r="M2844">
        <v>3.2422499999999999</v>
      </c>
      <c r="N2844">
        <v>259.467918</v>
      </c>
      <c r="O2844">
        <v>6.3847639999999997</v>
      </c>
      <c r="BE2844">
        <v>263.06417099999999</v>
      </c>
      <c r="BF2844">
        <v>3.2422499999999999</v>
      </c>
      <c r="BG2844">
        <v>259.467918</v>
      </c>
      <c r="BH2844">
        <v>6.3847639999999997</v>
      </c>
    </row>
    <row r="2845" spans="1:60" x14ac:dyDescent="0.25">
      <c r="A2845">
        <v>2844</v>
      </c>
      <c r="B2845">
        <v>250.48860200000001</v>
      </c>
      <c r="C2845">
        <v>4.5470269999999999</v>
      </c>
      <c r="D2845">
        <v>244.63334599999999</v>
      </c>
      <c r="E2845">
        <v>6.4346579999999998</v>
      </c>
      <c r="L2845">
        <v>263.06417099999999</v>
      </c>
      <c r="M2845">
        <v>3.2422499999999999</v>
      </c>
      <c r="N2845">
        <v>259.467918</v>
      </c>
      <c r="O2845">
        <v>6.3847639999999997</v>
      </c>
      <c r="BE2845">
        <v>263.06417099999999</v>
      </c>
      <c r="BF2845">
        <v>3.2422499999999999</v>
      </c>
      <c r="BG2845">
        <v>259.467918</v>
      </c>
      <c r="BH2845">
        <v>6.3847639999999997</v>
      </c>
    </row>
    <row r="2846" spans="1:60" x14ac:dyDescent="0.25">
      <c r="A2846">
        <v>2845</v>
      </c>
      <c r="D2846">
        <v>244.63334599999999</v>
      </c>
      <c r="E2846">
        <v>6.4346579999999998</v>
      </c>
      <c r="L2846">
        <v>263.06417099999999</v>
      </c>
      <c r="M2846">
        <v>3.2422499999999999</v>
      </c>
      <c r="N2846">
        <v>259.467918</v>
      </c>
      <c r="O2846">
        <v>6.3847639999999997</v>
      </c>
      <c r="BE2846">
        <v>263.121487</v>
      </c>
      <c r="BF2846">
        <v>3.2509610000000002</v>
      </c>
      <c r="BG2846">
        <v>259.467918</v>
      </c>
      <c r="BH2846">
        <v>6.3847639999999997</v>
      </c>
    </row>
    <row r="2847" spans="1:60" x14ac:dyDescent="0.25">
      <c r="A2847">
        <v>2846</v>
      </c>
      <c r="D2847">
        <v>244.63334599999999</v>
      </c>
      <c r="E2847">
        <v>6.4346579999999998</v>
      </c>
      <c r="L2847">
        <v>263.06417099999999</v>
      </c>
      <c r="M2847">
        <v>3.2422499999999999</v>
      </c>
      <c r="N2847">
        <v>259.467918</v>
      </c>
      <c r="O2847">
        <v>6.3847639999999997</v>
      </c>
      <c r="BG2847">
        <v>259.467918</v>
      </c>
      <c r="BH2847">
        <v>6.3847639999999997</v>
      </c>
    </row>
    <row r="2848" spans="1:60" x14ac:dyDescent="0.25">
      <c r="A2848">
        <v>2847</v>
      </c>
      <c r="D2848">
        <v>244.63334599999999</v>
      </c>
      <c r="E2848">
        <v>6.4346579999999998</v>
      </c>
      <c r="L2848">
        <v>263.06417099999999</v>
      </c>
      <c r="M2848">
        <v>3.2422499999999999</v>
      </c>
      <c r="N2848">
        <v>259.467918</v>
      </c>
      <c r="O2848">
        <v>6.3847639999999997</v>
      </c>
      <c r="BG2848">
        <v>259.467918</v>
      </c>
      <c r="BH2848">
        <v>6.3847639999999997</v>
      </c>
    </row>
    <row r="2849" spans="1:60" x14ac:dyDescent="0.25">
      <c r="A2849">
        <v>2848</v>
      </c>
      <c r="D2849">
        <v>244.63334599999999</v>
      </c>
      <c r="E2849">
        <v>6.4346579999999998</v>
      </c>
      <c r="L2849">
        <v>263.121487</v>
      </c>
      <c r="M2849">
        <v>3.2509610000000002</v>
      </c>
      <c r="N2849">
        <v>259.467918</v>
      </c>
      <c r="O2849">
        <v>6.3847639999999997</v>
      </c>
      <c r="BG2849">
        <v>259.467918</v>
      </c>
      <c r="BH2849">
        <v>6.3847639999999997</v>
      </c>
    </row>
    <row r="2850" spans="1:60" x14ac:dyDescent="0.25">
      <c r="A2850">
        <v>2849</v>
      </c>
      <c r="D2850">
        <v>244.63334599999999</v>
      </c>
      <c r="E2850">
        <v>6.4346579999999998</v>
      </c>
      <c r="N2850">
        <v>259.467918</v>
      </c>
      <c r="O2850">
        <v>6.3847639999999997</v>
      </c>
      <c r="BG2850">
        <v>259.467918</v>
      </c>
      <c r="BH2850">
        <v>6.3847639999999997</v>
      </c>
    </row>
    <row r="2851" spans="1:60" x14ac:dyDescent="0.25">
      <c r="A2851">
        <v>2850</v>
      </c>
      <c r="D2851">
        <v>244.63334599999999</v>
      </c>
      <c r="E2851">
        <v>6.4346579999999998</v>
      </c>
      <c r="N2851">
        <v>259.467918</v>
      </c>
      <c r="O2851">
        <v>6.3847639999999997</v>
      </c>
      <c r="BG2851">
        <v>259.467918</v>
      </c>
      <c r="BH2851">
        <v>6.3847639999999997</v>
      </c>
    </row>
    <row r="2852" spans="1:60" x14ac:dyDescent="0.25">
      <c r="A2852">
        <v>2851</v>
      </c>
      <c r="D2852">
        <v>244.63334599999999</v>
      </c>
      <c r="E2852">
        <v>6.4346579999999998</v>
      </c>
      <c r="N2852">
        <v>259.467918</v>
      </c>
      <c r="O2852">
        <v>6.3847639999999997</v>
      </c>
      <c r="BG2852">
        <v>259.467918</v>
      </c>
      <c r="BH2852">
        <v>6.3847639999999997</v>
      </c>
    </row>
    <row r="2853" spans="1:60" x14ac:dyDescent="0.25">
      <c r="A2853">
        <v>2852</v>
      </c>
      <c r="D2853">
        <v>244.63334599999999</v>
      </c>
      <c r="E2853">
        <v>6.4346579999999998</v>
      </c>
      <c r="N2853">
        <v>259.467918</v>
      </c>
      <c r="O2853">
        <v>6.3847639999999997</v>
      </c>
      <c r="BG2853">
        <v>259.467918</v>
      </c>
      <c r="BH2853">
        <v>6.3847639999999997</v>
      </c>
    </row>
    <row r="2854" spans="1:60" x14ac:dyDescent="0.25">
      <c r="A2854">
        <v>2853</v>
      </c>
      <c r="D2854">
        <v>244.63334599999999</v>
      </c>
      <c r="E2854">
        <v>6.4346579999999998</v>
      </c>
      <c r="N2854">
        <v>259.467918</v>
      </c>
      <c r="O2854">
        <v>6.3847639999999997</v>
      </c>
      <c r="BG2854">
        <v>259.467918</v>
      </c>
      <c r="BH2854">
        <v>6.3847639999999997</v>
      </c>
    </row>
    <row r="2855" spans="1:60" x14ac:dyDescent="0.25">
      <c r="A2855">
        <v>2854</v>
      </c>
      <c r="D2855">
        <v>244.63334599999999</v>
      </c>
      <c r="E2855">
        <v>6.4346579999999998</v>
      </c>
      <c r="N2855">
        <v>259.467918</v>
      </c>
      <c r="O2855">
        <v>6.3847639999999997</v>
      </c>
      <c r="BG2855">
        <v>259.467918</v>
      </c>
      <c r="BH2855">
        <v>6.3847639999999997</v>
      </c>
    </row>
    <row r="2856" spans="1:60" x14ac:dyDescent="0.25">
      <c r="A2856">
        <v>2855</v>
      </c>
      <c r="D2856">
        <v>244.63334599999999</v>
      </c>
      <c r="E2856">
        <v>6.4346579999999998</v>
      </c>
      <c r="N2856">
        <v>259.467918</v>
      </c>
      <c r="O2856">
        <v>6.3847639999999997</v>
      </c>
      <c r="BG2856">
        <v>259.467918</v>
      </c>
      <c r="BH2856">
        <v>6.3847639999999997</v>
      </c>
    </row>
    <row r="2857" spans="1:60" x14ac:dyDescent="0.25">
      <c r="A2857">
        <v>2856</v>
      </c>
      <c r="D2857">
        <v>244.63334599999999</v>
      </c>
      <c r="E2857">
        <v>6.4346579999999998</v>
      </c>
      <c r="N2857">
        <v>259.467918</v>
      </c>
      <c r="O2857">
        <v>6.3847639999999997</v>
      </c>
      <c r="BG2857">
        <v>259.467918</v>
      </c>
      <c r="BH2857">
        <v>6.3847639999999997</v>
      </c>
    </row>
    <row r="2858" spans="1:60" x14ac:dyDescent="0.25">
      <c r="A2858">
        <v>2857</v>
      </c>
      <c r="D2858">
        <v>244.63334599999999</v>
      </c>
      <c r="E2858">
        <v>6.4346579999999998</v>
      </c>
      <c r="N2858">
        <v>259.467918</v>
      </c>
      <c r="O2858">
        <v>6.3847639999999997</v>
      </c>
      <c r="BG2858">
        <v>259.467918</v>
      </c>
      <c r="BH2858">
        <v>6.3847639999999997</v>
      </c>
    </row>
    <row r="2859" spans="1:60" x14ac:dyDescent="0.25">
      <c r="A2859">
        <v>2858</v>
      </c>
      <c r="D2859">
        <v>244.63334599999999</v>
      </c>
      <c r="E2859">
        <v>6.4346579999999998</v>
      </c>
      <c r="N2859">
        <v>259.467918</v>
      </c>
      <c r="O2859">
        <v>6.3847639999999997</v>
      </c>
      <c r="BG2859">
        <v>259.467918</v>
      </c>
      <c r="BH2859">
        <v>6.3847639999999997</v>
      </c>
    </row>
    <row r="2860" spans="1:60" x14ac:dyDescent="0.25">
      <c r="A2860">
        <v>2859</v>
      </c>
      <c r="D2860">
        <v>244.63334599999999</v>
      </c>
      <c r="E2860">
        <v>6.4346579999999998</v>
      </c>
      <c r="N2860">
        <v>259.467918</v>
      </c>
      <c r="O2860">
        <v>6.3847639999999997</v>
      </c>
      <c r="BG2860">
        <v>259.467918</v>
      </c>
      <c r="BH2860">
        <v>6.3847639999999997</v>
      </c>
    </row>
    <row r="2861" spans="1:60" x14ac:dyDescent="0.25">
      <c r="A2861">
        <v>2860</v>
      </c>
      <c r="B2861">
        <v>237.79520199999999</v>
      </c>
      <c r="C2861">
        <v>5.6278449999999998</v>
      </c>
      <c r="D2861">
        <v>244.63334599999999</v>
      </c>
      <c r="E2861">
        <v>6.4346579999999998</v>
      </c>
      <c r="N2861">
        <v>259.467918</v>
      </c>
      <c r="O2861">
        <v>6.3847639999999997</v>
      </c>
      <c r="BG2861">
        <v>259.467918</v>
      </c>
      <c r="BH2861">
        <v>6.3847639999999997</v>
      </c>
    </row>
    <row r="2862" spans="1:60" x14ac:dyDescent="0.25">
      <c r="A2862">
        <v>2861</v>
      </c>
      <c r="B2862">
        <v>237.74051700000001</v>
      </c>
      <c r="C2862">
        <v>5.5866619999999996</v>
      </c>
      <c r="D2862">
        <v>244.63334599999999</v>
      </c>
      <c r="E2862">
        <v>6.4346579999999998</v>
      </c>
      <c r="N2862">
        <v>259.467918</v>
      </c>
      <c r="O2862">
        <v>6.3847639999999997</v>
      </c>
      <c r="BG2862">
        <v>259.467918</v>
      </c>
      <c r="BH2862">
        <v>6.3847639999999997</v>
      </c>
    </row>
    <row r="2863" spans="1:60" x14ac:dyDescent="0.25">
      <c r="A2863">
        <v>2862</v>
      </c>
      <c r="B2863">
        <v>237.74051700000001</v>
      </c>
      <c r="C2863">
        <v>5.5866619999999996</v>
      </c>
      <c r="D2863">
        <v>244.63334599999999</v>
      </c>
      <c r="E2863">
        <v>6.4346579999999998</v>
      </c>
      <c r="F2863">
        <v>253.16763700000001</v>
      </c>
      <c r="G2863">
        <v>3.5267200000000001</v>
      </c>
      <c r="N2863">
        <v>259.467918</v>
      </c>
      <c r="O2863">
        <v>6.3847639999999997</v>
      </c>
      <c r="BG2863">
        <v>259.467918</v>
      </c>
      <c r="BH2863">
        <v>6.3847639999999997</v>
      </c>
    </row>
    <row r="2864" spans="1:60" x14ac:dyDescent="0.25">
      <c r="A2864">
        <v>2863</v>
      </c>
      <c r="B2864">
        <v>237.74051700000001</v>
      </c>
      <c r="C2864">
        <v>5.5866619999999996</v>
      </c>
      <c r="D2864">
        <v>244.63334599999999</v>
      </c>
      <c r="E2864">
        <v>6.4346579999999998</v>
      </c>
      <c r="F2864">
        <v>253.024654</v>
      </c>
      <c r="G2864">
        <v>3.4417759999999999</v>
      </c>
      <c r="N2864">
        <v>259.467918</v>
      </c>
      <c r="O2864">
        <v>6.3847639999999997</v>
      </c>
      <c r="BG2864">
        <v>259.467918</v>
      </c>
      <c r="BH2864">
        <v>6.3847639999999997</v>
      </c>
    </row>
    <row r="2865" spans="1:60" x14ac:dyDescent="0.25">
      <c r="A2865">
        <v>2864</v>
      </c>
      <c r="B2865">
        <v>237.74051700000001</v>
      </c>
      <c r="C2865">
        <v>5.5866619999999996</v>
      </c>
      <c r="D2865">
        <v>244.63334599999999</v>
      </c>
      <c r="E2865">
        <v>6.4346579999999998</v>
      </c>
      <c r="F2865">
        <v>253.024654</v>
      </c>
      <c r="G2865">
        <v>3.4417759999999999</v>
      </c>
      <c r="N2865">
        <v>259.467918</v>
      </c>
      <c r="O2865">
        <v>6.3847639999999997</v>
      </c>
      <c r="BG2865">
        <v>259.467918</v>
      </c>
      <c r="BH2865">
        <v>6.3847639999999997</v>
      </c>
    </row>
    <row r="2866" spans="1:60" x14ac:dyDescent="0.25">
      <c r="A2866">
        <v>2865</v>
      </c>
      <c r="B2866">
        <v>237.74051700000001</v>
      </c>
      <c r="C2866">
        <v>5.5866619999999996</v>
      </c>
      <c r="D2866">
        <v>244.63334599999999</v>
      </c>
      <c r="E2866">
        <v>6.4346579999999998</v>
      </c>
      <c r="F2866">
        <v>253.024654</v>
      </c>
      <c r="G2866">
        <v>3.4417759999999999</v>
      </c>
      <c r="N2866">
        <v>259.467918</v>
      </c>
      <c r="O2866">
        <v>6.3847639999999997</v>
      </c>
      <c r="BG2866">
        <v>259.467918</v>
      </c>
      <c r="BH2866">
        <v>6.3847639999999997</v>
      </c>
    </row>
    <row r="2867" spans="1:60" x14ac:dyDescent="0.25">
      <c r="A2867">
        <v>2866</v>
      </c>
      <c r="B2867">
        <v>237.74051700000001</v>
      </c>
      <c r="C2867">
        <v>5.5866619999999996</v>
      </c>
      <c r="D2867">
        <v>244.63334599999999</v>
      </c>
      <c r="E2867">
        <v>6.4346579999999998</v>
      </c>
      <c r="F2867">
        <v>253.024654</v>
      </c>
      <c r="G2867">
        <v>3.4417759999999999</v>
      </c>
      <c r="N2867">
        <v>259.467918</v>
      </c>
      <c r="O2867">
        <v>6.3847639999999997</v>
      </c>
      <c r="BG2867">
        <v>259.509209</v>
      </c>
      <c r="BH2867">
        <v>6.4348130000000001</v>
      </c>
    </row>
    <row r="2868" spans="1:60" x14ac:dyDescent="0.25">
      <c r="A2868">
        <v>2867</v>
      </c>
      <c r="B2868">
        <v>237.74051700000001</v>
      </c>
      <c r="C2868">
        <v>5.5866619999999996</v>
      </c>
      <c r="D2868">
        <v>244.63334599999999</v>
      </c>
      <c r="E2868">
        <v>6.4346579999999998</v>
      </c>
      <c r="F2868">
        <v>253.024654</v>
      </c>
      <c r="G2868">
        <v>3.4417759999999999</v>
      </c>
      <c r="N2868">
        <v>259.467918</v>
      </c>
      <c r="O2868">
        <v>6.3847639999999997</v>
      </c>
    </row>
    <row r="2869" spans="1:60" x14ac:dyDescent="0.25">
      <c r="A2869">
        <v>2868</v>
      </c>
      <c r="B2869">
        <v>237.74051700000001</v>
      </c>
      <c r="C2869">
        <v>5.5866619999999996</v>
      </c>
      <c r="D2869">
        <v>244.63334599999999</v>
      </c>
      <c r="E2869">
        <v>6.4346579999999998</v>
      </c>
      <c r="F2869">
        <v>253.024654</v>
      </c>
      <c r="G2869">
        <v>3.4417759999999999</v>
      </c>
      <c r="N2869">
        <v>259.467918</v>
      </c>
      <c r="O2869">
        <v>6.3847639999999997</v>
      </c>
    </row>
    <row r="2870" spans="1:60" x14ac:dyDescent="0.25">
      <c r="A2870">
        <v>2869</v>
      </c>
      <c r="B2870">
        <v>237.74051700000001</v>
      </c>
      <c r="C2870">
        <v>5.5866619999999996</v>
      </c>
      <c r="D2870">
        <v>244.63334599999999</v>
      </c>
      <c r="E2870">
        <v>6.4346579999999998</v>
      </c>
      <c r="F2870">
        <v>253.024654</v>
      </c>
      <c r="G2870">
        <v>3.4417759999999999</v>
      </c>
      <c r="N2870">
        <v>259.509209</v>
      </c>
      <c r="O2870">
        <v>6.4348130000000001</v>
      </c>
    </row>
    <row r="2871" spans="1:60" x14ac:dyDescent="0.25">
      <c r="A2871">
        <v>2870</v>
      </c>
      <c r="B2871">
        <v>237.74051700000001</v>
      </c>
      <c r="C2871">
        <v>5.5866619999999996</v>
      </c>
      <c r="D2871">
        <v>244.67509799999999</v>
      </c>
      <c r="E2871">
        <v>6.4758930000000001</v>
      </c>
      <c r="F2871">
        <v>253.024654</v>
      </c>
      <c r="G2871">
        <v>3.4417759999999999</v>
      </c>
    </row>
    <row r="2872" spans="1:60" x14ac:dyDescent="0.25">
      <c r="A2872">
        <v>2871</v>
      </c>
      <c r="B2872">
        <v>237.74051700000001</v>
      </c>
      <c r="C2872">
        <v>5.5866619999999996</v>
      </c>
      <c r="F2872">
        <v>253.024654</v>
      </c>
      <c r="G2872">
        <v>3.4417759999999999</v>
      </c>
    </row>
    <row r="2873" spans="1:60" x14ac:dyDescent="0.25">
      <c r="A2873">
        <v>2872</v>
      </c>
      <c r="B2873">
        <v>237.74051700000001</v>
      </c>
      <c r="C2873">
        <v>5.5866619999999996</v>
      </c>
      <c r="F2873">
        <v>253.024654</v>
      </c>
      <c r="G2873">
        <v>3.4417759999999999</v>
      </c>
    </row>
    <row r="2874" spans="1:60" x14ac:dyDescent="0.25">
      <c r="A2874">
        <v>2873</v>
      </c>
      <c r="B2874">
        <v>237.74051700000001</v>
      </c>
      <c r="C2874">
        <v>5.5866619999999996</v>
      </c>
      <c r="F2874">
        <v>253.024654</v>
      </c>
      <c r="G2874">
        <v>3.4417759999999999</v>
      </c>
    </row>
    <row r="2875" spans="1:60" x14ac:dyDescent="0.25">
      <c r="A2875">
        <v>2874</v>
      </c>
      <c r="B2875">
        <v>237.74051700000001</v>
      </c>
      <c r="C2875">
        <v>5.5866619999999996</v>
      </c>
      <c r="F2875">
        <v>253.024654</v>
      </c>
      <c r="G2875">
        <v>3.4417759999999999</v>
      </c>
    </row>
    <row r="2876" spans="1:60" x14ac:dyDescent="0.25">
      <c r="A2876">
        <v>2875</v>
      </c>
      <c r="B2876">
        <v>237.74051700000001</v>
      </c>
      <c r="C2876">
        <v>5.5866619999999996</v>
      </c>
      <c r="F2876">
        <v>253.024654</v>
      </c>
      <c r="G2876">
        <v>3.4417759999999999</v>
      </c>
    </row>
    <row r="2877" spans="1:60" x14ac:dyDescent="0.25">
      <c r="A2877">
        <v>2876</v>
      </c>
      <c r="B2877">
        <v>237.74051700000001</v>
      </c>
      <c r="C2877">
        <v>5.5866619999999996</v>
      </c>
      <c r="F2877">
        <v>253.024654</v>
      </c>
      <c r="G2877">
        <v>3.4417759999999999</v>
      </c>
    </row>
    <row r="2878" spans="1:60" x14ac:dyDescent="0.25">
      <c r="A2878">
        <v>2877</v>
      </c>
      <c r="B2878">
        <v>237.74051700000001</v>
      </c>
      <c r="C2878">
        <v>5.5866619999999996</v>
      </c>
      <c r="F2878">
        <v>253.024654</v>
      </c>
      <c r="G2878">
        <v>3.4417759999999999</v>
      </c>
    </row>
    <row r="2879" spans="1:60" x14ac:dyDescent="0.25">
      <c r="A2879">
        <v>2878</v>
      </c>
      <c r="B2879">
        <v>237.74051700000001</v>
      </c>
      <c r="C2879">
        <v>5.5866619999999996</v>
      </c>
      <c r="F2879">
        <v>253.024654</v>
      </c>
      <c r="G2879">
        <v>3.4417759999999999</v>
      </c>
    </row>
    <row r="2880" spans="1:60" x14ac:dyDescent="0.25">
      <c r="A2880">
        <v>2879</v>
      </c>
      <c r="B2880">
        <v>237.74051700000001</v>
      </c>
      <c r="C2880">
        <v>5.5866619999999996</v>
      </c>
      <c r="F2880">
        <v>253.024654</v>
      </c>
      <c r="G2880">
        <v>3.4417759999999999</v>
      </c>
    </row>
    <row r="2881" spans="1:60" x14ac:dyDescent="0.25">
      <c r="A2881">
        <v>2880</v>
      </c>
      <c r="B2881">
        <v>237.74051700000001</v>
      </c>
      <c r="C2881">
        <v>5.5866619999999996</v>
      </c>
      <c r="F2881">
        <v>253.024654</v>
      </c>
      <c r="G2881">
        <v>3.4417759999999999</v>
      </c>
    </row>
    <row r="2882" spans="1:60" x14ac:dyDescent="0.25">
      <c r="A2882">
        <v>2881</v>
      </c>
      <c r="B2882">
        <v>237.74051700000001</v>
      </c>
      <c r="C2882">
        <v>5.5866619999999996</v>
      </c>
      <c r="D2882">
        <v>234.357294</v>
      </c>
      <c r="E2882">
        <v>8.3706879999999995</v>
      </c>
      <c r="F2882">
        <v>253.024654</v>
      </c>
      <c r="G2882">
        <v>3.4417759999999999</v>
      </c>
    </row>
    <row r="2883" spans="1:60" x14ac:dyDescent="0.25">
      <c r="A2883">
        <v>2882</v>
      </c>
      <c r="B2883">
        <v>237.74051700000001</v>
      </c>
      <c r="C2883">
        <v>5.5866619999999996</v>
      </c>
      <c r="D2883">
        <v>234.34404699999999</v>
      </c>
      <c r="E2883">
        <v>8.3301250000000007</v>
      </c>
      <c r="F2883">
        <v>253.024654</v>
      </c>
      <c r="G2883">
        <v>3.4417759999999999</v>
      </c>
    </row>
    <row r="2884" spans="1:60" x14ac:dyDescent="0.25">
      <c r="A2884">
        <v>2883</v>
      </c>
      <c r="B2884">
        <v>237.74051700000001</v>
      </c>
      <c r="C2884">
        <v>5.5866619999999996</v>
      </c>
      <c r="D2884">
        <v>234.34404699999999</v>
      </c>
      <c r="E2884">
        <v>8.3301250000000007</v>
      </c>
      <c r="F2884">
        <v>253.024654</v>
      </c>
      <c r="G2884">
        <v>3.4417759999999999</v>
      </c>
    </row>
    <row r="2885" spans="1:60" x14ac:dyDescent="0.25">
      <c r="A2885">
        <v>2884</v>
      </c>
      <c r="B2885">
        <v>237.74051700000001</v>
      </c>
      <c r="C2885">
        <v>5.5866619999999996</v>
      </c>
      <c r="D2885">
        <v>234.34404699999999</v>
      </c>
      <c r="E2885">
        <v>8.3301250000000007</v>
      </c>
      <c r="F2885">
        <v>253.024654</v>
      </c>
      <c r="G2885">
        <v>3.4417759999999999</v>
      </c>
      <c r="BG2885">
        <v>246.34222399999999</v>
      </c>
      <c r="BH2885">
        <v>7.1031269999999997</v>
      </c>
    </row>
    <row r="2886" spans="1:60" x14ac:dyDescent="0.25">
      <c r="A2886">
        <v>2885</v>
      </c>
      <c r="B2886">
        <v>237.74051700000001</v>
      </c>
      <c r="C2886">
        <v>5.5866619999999996</v>
      </c>
      <c r="D2886">
        <v>234.34404699999999</v>
      </c>
      <c r="E2886">
        <v>8.3301250000000007</v>
      </c>
      <c r="F2886">
        <v>253.024654</v>
      </c>
      <c r="G2886">
        <v>3.4417759999999999</v>
      </c>
      <c r="BG2886">
        <v>246.38155399999999</v>
      </c>
      <c r="BH2886">
        <v>7.0830770000000003</v>
      </c>
    </row>
    <row r="2887" spans="1:60" x14ac:dyDescent="0.25">
      <c r="A2887">
        <v>2886</v>
      </c>
      <c r="B2887">
        <v>237.74051700000001</v>
      </c>
      <c r="C2887">
        <v>5.5866619999999996</v>
      </c>
      <c r="D2887">
        <v>234.34404699999999</v>
      </c>
      <c r="E2887">
        <v>8.3301250000000007</v>
      </c>
      <c r="F2887">
        <v>253.024654</v>
      </c>
      <c r="G2887">
        <v>3.4417759999999999</v>
      </c>
      <c r="BG2887">
        <v>246.38155399999999</v>
      </c>
      <c r="BH2887">
        <v>7.0830770000000003</v>
      </c>
    </row>
    <row r="2888" spans="1:60" x14ac:dyDescent="0.25">
      <c r="A2888">
        <v>2887</v>
      </c>
      <c r="B2888">
        <v>237.74051700000001</v>
      </c>
      <c r="C2888">
        <v>5.5866619999999996</v>
      </c>
      <c r="D2888">
        <v>234.34404699999999</v>
      </c>
      <c r="E2888">
        <v>8.3301250000000007</v>
      </c>
      <c r="F2888">
        <v>253.024654</v>
      </c>
      <c r="G2888">
        <v>3.4417759999999999</v>
      </c>
      <c r="N2888">
        <v>246.34222399999999</v>
      </c>
      <c r="O2888">
        <v>7.1031269999999997</v>
      </c>
      <c r="BG2888">
        <v>246.38155399999999</v>
      </c>
      <c r="BH2888">
        <v>7.0830770000000003</v>
      </c>
    </row>
    <row r="2889" spans="1:60" x14ac:dyDescent="0.25">
      <c r="A2889">
        <v>2888</v>
      </c>
      <c r="B2889">
        <v>237.74051700000001</v>
      </c>
      <c r="C2889">
        <v>5.5866619999999996</v>
      </c>
      <c r="D2889">
        <v>234.34404699999999</v>
      </c>
      <c r="E2889">
        <v>8.3301250000000007</v>
      </c>
      <c r="F2889">
        <v>253.024654</v>
      </c>
      <c r="G2889">
        <v>3.4417759999999999</v>
      </c>
      <c r="N2889">
        <v>246.38155399999999</v>
      </c>
      <c r="O2889">
        <v>7.0830770000000003</v>
      </c>
      <c r="BG2889">
        <v>246.38155399999999</v>
      </c>
      <c r="BH2889">
        <v>7.0830770000000003</v>
      </c>
    </row>
    <row r="2890" spans="1:60" x14ac:dyDescent="0.25">
      <c r="A2890">
        <v>2889</v>
      </c>
      <c r="B2890">
        <v>237.74051700000001</v>
      </c>
      <c r="C2890">
        <v>5.5866619999999996</v>
      </c>
      <c r="D2890">
        <v>234.34404699999999</v>
      </c>
      <c r="E2890">
        <v>8.3301250000000007</v>
      </c>
      <c r="F2890">
        <v>253.024654</v>
      </c>
      <c r="G2890">
        <v>3.4417759999999999</v>
      </c>
      <c r="N2890">
        <v>246.38155399999999</v>
      </c>
      <c r="O2890">
        <v>7.0830770000000003</v>
      </c>
      <c r="BG2890">
        <v>246.38155399999999</v>
      </c>
      <c r="BH2890">
        <v>7.0830770000000003</v>
      </c>
    </row>
    <row r="2891" spans="1:60" x14ac:dyDescent="0.25">
      <c r="A2891">
        <v>2890</v>
      </c>
      <c r="B2891">
        <v>237.74051700000001</v>
      </c>
      <c r="C2891">
        <v>5.5866619999999996</v>
      </c>
      <c r="D2891">
        <v>234.34404699999999</v>
      </c>
      <c r="E2891">
        <v>8.3301250000000007</v>
      </c>
      <c r="F2891">
        <v>253.024654</v>
      </c>
      <c r="G2891">
        <v>3.4417759999999999</v>
      </c>
      <c r="N2891">
        <v>246.38155399999999</v>
      </c>
      <c r="O2891">
        <v>7.0830770000000003</v>
      </c>
      <c r="BG2891">
        <v>246.38155399999999</v>
      </c>
      <c r="BH2891">
        <v>7.0830770000000003</v>
      </c>
    </row>
    <row r="2892" spans="1:60" x14ac:dyDescent="0.25">
      <c r="A2892">
        <v>2891</v>
      </c>
      <c r="B2892">
        <v>237.74051700000001</v>
      </c>
      <c r="C2892">
        <v>5.5866619999999996</v>
      </c>
      <c r="D2892">
        <v>234.34404699999999</v>
      </c>
      <c r="E2892">
        <v>8.3301250000000007</v>
      </c>
      <c r="F2892">
        <v>253.024654</v>
      </c>
      <c r="G2892">
        <v>3.4417759999999999</v>
      </c>
      <c r="N2892">
        <v>246.38155399999999</v>
      </c>
      <c r="O2892">
        <v>7.0830770000000003</v>
      </c>
      <c r="BG2892">
        <v>246.38155399999999</v>
      </c>
      <c r="BH2892">
        <v>7.0830770000000003</v>
      </c>
    </row>
    <row r="2893" spans="1:60" x14ac:dyDescent="0.25">
      <c r="A2893">
        <v>2892</v>
      </c>
      <c r="B2893">
        <v>237.79520199999999</v>
      </c>
      <c r="C2893">
        <v>5.6278449999999998</v>
      </c>
      <c r="D2893">
        <v>234.34404699999999</v>
      </c>
      <c r="E2893">
        <v>8.3301250000000007</v>
      </c>
      <c r="F2893">
        <v>253.024654</v>
      </c>
      <c r="G2893">
        <v>3.4417759999999999</v>
      </c>
      <c r="N2893">
        <v>246.38155399999999</v>
      </c>
      <c r="O2893">
        <v>7.0830770000000003</v>
      </c>
      <c r="BG2893">
        <v>246.38155399999999</v>
      </c>
      <c r="BH2893">
        <v>7.0830770000000003</v>
      </c>
    </row>
    <row r="2894" spans="1:60" x14ac:dyDescent="0.25">
      <c r="A2894">
        <v>2893</v>
      </c>
      <c r="B2894">
        <v>237.79520199999999</v>
      </c>
      <c r="C2894">
        <v>5.6278449999999998</v>
      </c>
      <c r="D2894">
        <v>234.34404699999999</v>
      </c>
      <c r="E2894">
        <v>8.3301250000000007</v>
      </c>
      <c r="F2894">
        <v>253.024654</v>
      </c>
      <c r="G2894">
        <v>3.4417759999999999</v>
      </c>
      <c r="N2894">
        <v>246.38155399999999</v>
      </c>
      <c r="O2894">
        <v>7.0830770000000003</v>
      </c>
      <c r="BG2894">
        <v>246.38155399999999</v>
      </c>
      <c r="BH2894">
        <v>7.0830770000000003</v>
      </c>
    </row>
    <row r="2895" spans="1:60" x14ac:dyDescent="0.25">
      <c r="A2895">
        <v>2894</v>
      </c>
      <c r="D2895">
        <v>234.34404699999999</v>
      </c>
      <c r="E2895">
        <v>8.3301250000000007</v>
      </c>
      <c r="F2895">
        <v>253.024654</v>
      </c>
      <c r="G2895">
        <v>3.4417759999999999</v>
      </c>
      <c r="N2895">
        <v>246.38155399999999</v>
      </c>
      <c r="O2895">
        <v>7.0830770000000003</v>
      </c>
      <c r="BG2895">
        <v>246.38155399999999</v>
      </c>
      <c r="BH2895">
        <v>7.0830770000000003</v>
      </c>
    </row>
    <row r="2896" spans="1:60" x14ac:dyDescent="0.25">
      <c r="A2896">
        <v>2895</v>
      </c>
      <c r="D2896">
        <v>234.34404699999999</v>
      </c>
      <c r="E2896">
        <v>8.3301250000000007</v>
      </c>
      <c r="F2896">
        <v>253.024654</v>
      </c>
      <c r="G2896">
        <v>3.4417759999999999</v>
      </c>
      <c r="N2896">
        <v>246.38155399999999</v>
      </c>
      <c r="O2896">
        <v>7.0830770000000003</v>
      </c>
      <c r="BG2896">
        <v>246.38155399999999</v>
      </c>
      <c r="BH2896">
        <v>7.0830770000000003</v>
      </c>
    </row>
    <row r="2897" spans="1:60" x14ac:dyDescent="0.25">
      <c r="A2897">
        <v>2896</v>
      </c>
      <c r="D2897">
        <v>234.34404699999999</v>
      </c>
      <c r="E2897">
        <v>8.3301250000000007</v>
      </c>
      <c r="F2897">
        <v>253.024654</v>
      </c>
      <c r="G2897">
        <v>3.4417759999999999</v>
      </c>
      <c r="N2897">
        <v>246.38155399999999</v>
      </c>
      <c r="O2897">
        <v>7.0830770000000003</v>
      </c>
      <c r="BG2897">
        <v>246.38155399999999</v>
      </c>
      <c r="BH2897">
        <v>7.0830770000000003</v>
      </c>
    </row>
    <row r="2898" spans="1:60" x14ac:dyDescent="0.25">
      <c r="A2898">
        <v>2897</v>
      </c>
      <c r="D2898">
        <v>234.34404699999999</v>
      </c>
      <c r="E2898">
        <v>8.3301250000000007</v>
      </c>
      <c r="F2898">
        <v>253.024654</v>
      </c>
      <c r="G2898">
        <v>3.4417759999999999</v>
      </c>
      <c r="N2898">
        <v>246.38155399999999</v>
      </c>
      <c r="O2898">
        <v>7.0830770000000003</v>
      </c>
      <c r="BG2898">
        <v>246.38155399999999</v>
      </c>
      <c r="BH2898">
        <v>7.0830770000000003</v>
      </c>
    </row>
    <row r="2899" spans="1:60" x14ac:dyDescent="0.25">
      <c r="A2899">
        <v>2898</v>
      </c>
      <c r="D2899">
        <v>234.34404699999999</v>
      </c>
      <c r="E2899">
        <v>8.3301250000000007</v>
      </c>
      <c r="F2899">
        <v>253.16763700000001</v>
      </c>
      <c r="G2899">
        <v>3.5267200000000001</v>
      </c>
      <c r="N2899">
        <v>246.38155399999999</v>
      </c>
      <c r="O2899">
        <v>7.0830770000000003</v>
      </c>
      <c r="BG2899">
        <v>246.38155399999999</v>
      </c>
      <c r="BH2899">
        <v>7.0830770000000003</v>
      </c>
    </row>
    <row r="2900" spans="1:60" x14ac:dyDescent="0.25">
      <c r="A2900">
        <v>2899</v>
      </c>
      <c r="D2900">
        <v>234.34404699999999</v>
      </c>
      <c r="E2900">
        <v>8.3301250000000007</v>
      </c>
      <c r="N2900">
        <v>246.38155399999999</v>
      </c>
      <c r="O2900">
        <v>7.0830770000000003</v>
      </c>
      <c r="BG2900">
        <v>246.38155399999999</v>
      </c>
      <c r="BH2900">
        <v>7.0830770000000003</v>
      </c>
    </row>
    <row r="2901" spans="1:60" x14ac:dyDescent="0.25">
      <c r="A2901">
        <v>2900</v>
      </c>
      <c r="D2901">
        <v>234.34404699999999</v>
      </c>
      <c r="E2901">
        <v>8.3301250000000007</v>
      </c>
      <c r="N2901">
        <v>246.38155399999999</v>
      </c>
      <c r="O2901">
        <v>7.0830770000000003</v>
      </c>
      <c r="BG2901">
        <v>246.38155399999999</v>
      </c>
      <c r="BH2901">
        <v>7.0830770000000003</v>
      </c>
    </row>
    <row r="2902" spans="1:60" x14ac:dyDescent="0.25">
      <c r="A2902">
        <v>2901</v>
      </c>
      <c r="D2902">
        <v>234.34404699999999</v>
      </c>
      <c r="E2902">
        <v>8.3301250000000007</v>
      </c>
      <c r="N2902">
        <v>246.38155399999999</v>
      </c>
      <c r="O2902">
        <v>7.0830770000000003</v>
      </c>
      <c r="BG2902">
        <v>246.38155399999999</v>
      </c>
      <c r="BH2902">
        <v>7.0830770000000003</v>
      </c>
    </row>
    <row r="2903" spans="1:60" x14ac:dyDescent="0.25">
      <c r="A2903">
        <v>2902</v>
      </c>
      <c r="B2903">
        <v>228.31787299999999</v>
      </c>
      <c r="C2903">
        <v>5.855359</v>
      </c>
      <c r="D2903">
        <v>234.34404699999999</v>
      </c>
      <c r="E2903">
        <v>8.3301250000000007</v>
      </c>
      <c r="N2903">
        <v>246.38155399999999</v>
      </c>
      <c r="O2903">
        <v>7.0830770000000003</v>
      </c>
      <c r="BG2903">
        <v>246.38155399999999</v>
      </c>
      <c r="BH2903">
        <v>7.0830770000000003</v>
      </c>
    </row>
    <row r="2904" spans="1:60" x14ac:dyDescent="0.25">
      <c r="A2904">
        <v>2903</v>
      </c>
      <c r="B2904">
        <v>228.200457</v>
      </c>
      <c r="C2904">
        <v>5.8360820000000002</v>
      </c>
      <c r="D2904">
        <v>234.34404699999999</v>
      </c>
      <c r="E2904">
        <v>8.3301250000000007</v>
      </c>
      <c r="N2904">
        <v>246.38155399999999</v>
      </c>
      <c r="O2904">
        <v>7.0830770000000003</v>
      </c>
      <c r="BG2904">
        <v>246.38155399999999</v>
      </c>
      <c r="BH2904">
        <v>7.0830770000000003</v>
      </c>
    </row>
    <row r="2905" spans="1:60" x14ac:dyDescent="0.25">
      <c r="A2905">
        <v>2904</v>
      </c>
      <c r="B2905">
        <v>228.200457</v>
      </c>
      <c r="C2905">
        <v>5.8360820000000002</v>
      </c>
      <c r="D2905">
        <v>234.34404699999999</v>
      </c>
      <c r="E2905">
        <v>8.3301250000000007</v>
      </c>
      <c r="N2905">
        <v>246.38155399999999</v>
      </c>
      <c r="O2905">
        <v>7.0830770000000003</v>
      </c>
      <c r="BG2905">
        <v>246.38155399999999</v>
      </c>
      <c r="BH2905">
        <v>7.0830770000000003</v>
      </c>
    </row>
    <row r="2906" spans="1:60" x14ac:dyDescent="0.25">
      <c r="A2906">
        <v>2905</v>
      </c>
      <c r="B2906">
        <v>228.200457</v>
      </c>
      <c r="C2906">
        <v>5.8360820000000002</v>
      </c>
      <c r="D2906">
        <v>234.34404699999999</v>
      </c>
      <c r="E2906">
        <v>8.3301250000000007</v>
      </c>
      <c r="N2906">
        <v>246.38155399999999</v>
      </c>
      <c r="O2906">
        <v>7.0830770000000003</v>
      </c>
      <c r="BG2906">
        <v>246.38155399999999</v>
      </c>
      <c r="BH2906">
        <v>7.0830770000000003</v>
      </c>
    </row>
    <row r="2907" spans="1:60" x14ac:dyDescent="0.25">
      <c r="A2907">
        <v>2906</v>
      </c>
      <c r="B2907">
        <v>228.200457</v>
      </c>
      <c r="C2907">
        <v>5.8360820000000002</v>
      </c>
      <c r="D2907">
        <v>234.34404699999999</v>
      </c>
      <c r="E2907">
        <v>8.3301250000000007</v>
      </c>
      <c r="N2907">
        <v>246.38155399999999</v>
      </c>
      <c r="O2907">
        <v>7.0830770000000003</v>
      </c>
      <c r="BG2907">
        <v>246.38155399999999</v>
      </c>
      <c r="BH2907">
        <v>7.0830770000000003</v>
      </c>
    </row>
    <row r="2908" spans="1:60" x14ac:dyDescent="0.25">
      <c r="A2908">
        <v>2907</v>
      </c>
      <c r="B2908">
        <v>228.200457</v>
      </c>
      <c r="C2908">
        <v>5.8360820000000002</v>
      </c>
      <c r="D2908">
        <v>234.34404699999999</v>
      </c>
      <c r="E2908">
        <v>8.3301250000000007</v>
      </c>
      <c r="N2908">
        <v>246.38155399999999</v>
      </c>
      <c r="O2908">
        <v>7.0830770000000003</v>
      </c>
      <c r="BG2908">
        <v>246.38155399999999</v>
      </c>
      <c r="BH2908">
        <v>7.0830770000000003</v>
      </c>
    </row>
    <row r="2909" spans="1:60" x14ac:dyDescent="0.25">
      <c r="A2909">
        <v>2908</v>
      </c>
      <c r="B2909">
        <v>228.200457</v>
      </c>
      <c r="C2909">
        <v>5.8360820000000002</v>
      </c>
      <c r="D2909">
        <v>234.34404699999999</v>
      </c>
      <c r="E2909">
        <v>8.3301250000000007</v>
      </c>
      <c r="N2909">
        <v>246.38155399999999</v>
      </c>
      <c r="O2909">
        <v>7.0830770000000003</v>
      </c>
      <c r="BG2909">
        <v>246.38155399999999</v>
      </c>
      <c r="BH2909">
        <v>7.0830770000000003</v>
      </c>
    </row>
    <row r="2910" spans="1:60" x14ac:dyDescent="0.25">
      <c r="A2910">
        <v>2909</v>
      </c>
      <c r="B2910">
        <v>228.200457</v>
      </c>
      <c r="C2910">
        <v>5.8360820000000002</v>
      </c>
      <c r="D2910">
        <v>234.34404699999999</v>
      </c>
      <c r="E2910">
        <v>8.3301250000000007</v>
      </c>
      <c r="N2910">
        <v>246.38155399999999</v>
      </c>
      <c r="O2910">
        <v>7.0830770000000003</v>
      </c>
      <c r="BE2910">
        <v>241.60964000000001</v>
      </c>
      <c r="BF2910">
        <v>4.3744579999999997</v>
      </c>
      <c r="BG2910">
        <v>246.38155399999999</v>
      </c>
      <c r="BH2910">
        <v>7.0830770000000003</v>
      </c>
    </row>
    <row r="2911" spans="1:60" x14ac:dyDescent="0.25">
      <c r="A2911">
        <v>2910</v>
      </c>
      <c r="B2911">
        <v>228.200457</v>
      </c>
      <c r="C2911">
        <v>5.8360820000000002</v>
      </c>
      <c r="D2911">
        <v>234.34404699999999</v>
      </c>
      <c r="E2911">
        <v>8.3301250000000007</v>
      </c>
      <c r="N2911">
        <v>246.38155399999999</v>
      </c>
      <c r="O2911">
        <v>7.0830770000000003</v>
      </c>
      <c r="BE2911">
        <v>241.63644399999998</v>
      </c>
      <c r="BF2911">
        <v>4.4394030000000004</v>
      </c>
      <c r="BG2911">
        <v>246.38155399999999</v>
      </c>
      <c r="BH2911">
        <v>7.0830770000000003</v>
      </c>
    </row>
    <row r="2912" spans="1:60" x14ac:dyDescent="0.25">
      <c r="A2912">
        <v>2911</v>
      </c>
      <c r="B2912">
        <v>228.200457</v>
      </c>
      <c r="C2912">
        <v>5.8360820000000002</v>
      </c>
      <c r="D2912">
        <v>234.34404699999999</v>
      </c>
      <c r="E2912">
        <v>8.3301250000000007</v>
      </c>
      <c r="N2912">
        <v>246.38155399999999</v>
      </c>
      <c r="O2912">
        <v>7.0830770000000003</v>
      </c>
      <c r="BE2912">
        <v>241.63644399999998</v>
      </c>
      <c r="BF2912">
        <v>4.4394030000000004</v>
      </c>
      <c r="BG2912">
        <v>246.38155399999999</v>
      </c>
      <c r="BH2912">
        <v>7.0830770000000003</v>
      </c>
    </row>
    <row r="2913" spans="1:60" x14ac:dyDescent="0.25">
      <c r="A2913">
        <v>2912</v>
      </c>
      <c r="B2913">
        <v>228.200457</v>
      </c>
      <c r="C2913">
        <v>5.8360820000000002</v>
      </c>
      <c r="D2913">
        <v>234.357294</v>
      </c>
      <c r="E2913">
        <v>8.3706879999999995</v>
      </c>
      <c r="L2913">
        <v>241.60964000000001</v>
      </c>
      <c r="M2913">
        <v>4.3744579999999997</v>
      </c>
      <c r="N2913">
        <v>246.38155399999999</v>
      </c>
      <c r="O2913">
        <v>7.0830770000000003</v>
      </c>
      <c r="BE2913">
        <v>241.63644399999998</v>
      </c>
      <c r="BF2913">
        <v>4.4394030000000004</v>
      </c>
      <c r="BG2913">
        <v>246.38155399999999</v>
      </c>
      <c r="BH2913">
        <v>7.0830770000000003</v>
      </c>
    </row>
    <row r="2914" spans="1:60" x14ac:dyDescent="0.25">
      <c r="A2914">
        <v>2913</v>
      </c>
      <c r="B2914">
        <v>228.200457</v>
      </c>
      <c r="C2914">
        <v>5.8360820000000002</v>
      </c>
      <c r="L2914">
        <v>241.63644399999998</v>
      </c>
      <c r="M2914">
        <v>4.4394030000000004</v>
      </c>
      <c r="N2914">
        <v>246.38155399999999</v>
      </c>
      <c r="O2914">
        <v>7.0830770000000003</v>
      </c>
      <c r="BE2914">
        <v>241.63644399999998</v>
      </c>
      <c r="BF2914">
        <v>4.4394030000000004</v>
      </c>
      <c r="BG2914">
        <v>246.38155399999999</v>
      </c>
      <c r="BH2914">
        <v>7.0830770000000003</v>
      </c>
    </row>
    <row r="2915" spans="1:60" x14ac:dyDescent="0.25">
      <c r="A2915">
        <v>2914</v>
      </c>
      <c r="B2915">
        <v>228.200457</v>
      </c>
      <c r="C2915">
        <v>5.8360820000000002</v>
      </c>
      <c r="L2915">
        <v>241.63644399999998</v>
      </c>
      <c r="M2915">
        <v>4.4394030000000004</v>
      </c>
      <c r="N2915">
        <v>246.38155399999999</v>
      </c>
      <c r="O2915">
        <v>7.0830770000000003</v>
      </c>
      <c r="BE2915">
        <v>241.63644399999998</v>
      </c>
      <c r="BF2915">
        <v>4.4394030000000004</v>
      </c>
      <c r="BG2915">
        <v>246.38155399999999</v>
      </c>
      <c r="BH2915">
        <v>7.0830770000000003</v>
      </c>
    </row>
    <row r="2916" spans="1:60" x14ac:dyDescent="0.25">
      <c r="A2916">
        <v>2915</v>
      </c>
      <c r="B2916">
        <v>228.200457</v>
      </c>
      <c r="C2916">
        <v>5.8859760000000003</v>
      </c>
      <c r="L2916">
        <v>241.63644399999998</v>
      </c>
      <c r="M2916">
        <v>4.4394030000000004</v>
      </c>
      <c r="N2916">
        <v>246.38155399999999</v>
      </c>
      <c r="O2916">
        <v>7.0830770000000003</v>
      </c>
      <c r="BE2916">
        <v>241.63644399999998</v>
      </c>
      <c r="BF2916">
        <v>4.4394030000000004</v>
      </c>
      <c r="BG2916">
        <v>246.38155399999999</v>
      </c>
      <c r="BH2916">
        <v>7.0830770000000003</v>
      </c>
    </row>
    <row r="2917" spans="1:60" x14ac:dyDescent="0.25">
      <c r="A2917">
        <v>2916</v>
      </c>
      <c r="B2917">
        <v>228.200457</v>
      </c>
      <c r="C2917">
        <v>5.8859760000000003</v>
      </c>
      <c r="L2917">
        <v>241.63644399999998</v>
      </c>
      <c r="M2917">
        <v>4.4394030000000004</v>
      </c>
      <c r="N2917">
        <v>246.38155399999999</v>
      </c>
      <c r="O2917">
        <v>7.0830770000000003</v>
      </c>
      <c r="BE2917">
        <v>241.63644399999998</v>
      </c>
      <c r="BF2917">
        <v>4.4394030000000004</v>
      </c>
      <c r="BG2917">
        <v>246.38155399999999</v>
      </c>
      <c r="BH2917">
        <v>7.0830770000000003</v>
      </c>
    </row>
    <row r="2918" spans="1:60" x14ac:dyDescent="0.25">
      <c r="A2918">
        <v>2917</v>
      </c>
      <c r="B2918">
        <v>228.200457</v>
      </c>
      <c r="C2918">
        <v>5.8859760000000003</v>
      </c>
      <c r="L2918">
        <v>241.63644399999998</v>
      </c>
      <c r="M2918">
        <v>4.4394030000000004</v>
      </c>
      <c r="N2918">
        <v>246.38155399999999</v>
      </c>
      <c r="O2918">
        <v>7.0830770000000003</v>
      </c>
      <c r="BE2918">
        <v>241.63644399999998</v>
      </c>
      <c r="BF2918">
        <v>4.4394030000000004</v>
      </c>
      <c r="BG2918">
        <v>246.38155399999999</v>
      </c>
      <c r="BH2918">
        <v>7.0830770000000003</v>
      </c>
    </row>
    <row r="2919" spans="1:60" x14ac:dyDescent="0.25">
      <c r="A2919">
        <v>2918</v>
      </c>
      <c r="B2919">
        <v>228.200457</v>
      </c>
      <c r="C2919">
        <v>5.8859760000000003</v>
      </c>
      <c r="L2919">
        <v>241.63644399999998</v>
      </c>
      <c r="M2919">
        <v>4.4394030000000004</v>
      </c>
      <c r="N2919">
        <v>246.38155399999999</v>
      </c>
      <c r="O2919">
        <v>7.0830770000000003</v>
      </c>
      <c r="BE2919">
        <v>241.63644399999998</v>
      </c>
      <c r="BF2919">
        <v>4.4394030000000004</v>
      </c>
      <c r="BG2919">
        <v>246.38155399999999</v>
      </c>
      <c r="BH2919">
        <v>7.0830770000000003</v>
      </c>
    </row>
    <row r="2920" spans="1:60" x14ac:dyDescent="0.25">
      <c r="A2920">
        <v>2919</v>
      </c>
      <c r="B2920">
        <v>228.200457</v>
      </c>
      <c r="C2920">
        <v>5.8859760000000003</v>
      </c>
      <c r="L2920">
        <v>241.63644399999998</v>
      </c>
      <c r="M2920">
        <v>4.4394030000000004</v>
      </c>
      <c r="N2920">
        <v>246.38155399999999</v>
      </c>
      <c r="O2920">
        <v>7.0830770000000003</v>
      </c>
      <c r="BE2920">
        <v>241.63644399999998</v>
      </c>
      <c r="BF2920">
        <v>4.4394030000000004</v>
      </c>
      <c r="BG2920">
        <v>246.34222399999999</v>
      </c>
      <c r="BH2920">
        <v>7.1031269999999997</v>
      </c>
    </row>
    <row r="2921" spans="1:60" x14ac:dyDescent="0.25">
      <c r="A2921">
        <v>2920</v>
      </c>
      <c r="B2921">
        <v>228.200457</v>
      </c>
      <c r="C2921">
        <v>5.8859760000000003</v>
      </c>
      <c r="L2921">
        <v>241.63644399999998</v>
      </c>
      <c r="M2921">
        <v>4.4394030000000004</v>
      </c>
      <c r="N2921">
        <v>246.38155399999999</v>
      </c>
      <c r="O2921">
        <v>7.0830770000000003</v>
      </c>
      <c r="BE2921">
        <v>241.63644399999998</v>
      </c>
      <c r="BF2921">
        <v>4.4394030000000004</v>
      </c>
    </row>
    <row r="2922" spans="1:60" x14ac:dyDescent="0.25">
      <c r="A2922">
        <v>2921</v>
      </c>
      <c r="B2922">
        <v>228.200457</v>
      </c>
      <c r="C2922">
        <v>5.8859760000000003</v>
      </c>
      <c r="L2922">
        <v>241.63644399999998</v>
      </c>
      <c r="M2922">
        <v>4.4394030000000004</v>
      </c>
      <c r="N2922">
        <v>246.38155399999999</v>
      </c>
      <c r="O2922">
        <v>7.0830770000000003</v>
      </c>
      <c r="BE2922">
        <v>241.63644399999998</v>
      </c>
      <c r="BF2922">
        <v>4.4394030000000004</v>
      </c>
    </row>
    <row r="2923" spans="1:60" x14ac:dyDescent="0.25">
      <c r="A2923">
        <v>2922</v>
      </c>
      <c r="B2923">
        <v>228.200457</v>
      </c>
      <c r="C2923">
        <v>5.8859760000000003</v>
      </c>
      <c r="L2923">
        <v>241.63644399999998</v>
      </c>
      <c r="M2923">
        <v>4.4394030000000004</v>
      </c>
      <c r="N2923">
        <v>246.34222399999999</v>
      </c>
      <c r="O2923">
        <v>7.1031269999999997</v>
      </c>
      <c r="BE2923">
        <v>241.63644399999998</v>
      </c>
      <c r="BF2923">
        <v>4.4394030000000004</v>
      </c>
    </row>
    <row r="2924" spans="1:60" x14ac:dyDescent="0.25">
      <c r="A2924">
        <v>2923</v>
      </c>
      <c r="B2924">
        <v>228.200457</v>
      </c>
      <c r="C2924">
        <v>5.8859760000000003</v>
      </c>
      <c r="D2924">
        <v>224.82950099999999</v>
      </c>
      <c r="E2924">
        <v>8.9555550000000004</v>
      </c>
      <c r="L2924">
        <v>241.63644399999998</v>
      </c>
      <c r="M2924">
        <v>4.4394030000000004</v>
      </c>
      <c r="BE2924">
        <v>241.63644399999998</v>
      </c>
      <c r="BF2924">
        <v>4.4394030000000004</v>
      </c>
    </row>
    <row r="2925" spans="1:60" x14ac:dyDescent="0.25">
      <c r="A2925">
        <v>2924</v>
      </c>
      <c r="B2925">
        <v>228.200457</v>
      </c>
      <c r="C2925">
        <v>5.8859760000000003</v>
      </c>
      <c r="D2925">
        <v>224.803935</v>
      </c>
      <c r="E2925">
        <v>8.9286999999999992</v>
      </c>
      <c r="L2925">
        <v>241.63644399999998</v>
      </c>
      <c r="M2925">
        <v>4.4394030000000004</v>
      </c>
      <c r="BE2925">
        <v>241.63644399999998</v>
      </c>
      <c r="BF2925">
        <v>4.4394030000000004</v>
      </c>
    </row>
    <row r="2926" spans="1:60" x14ac:dyDescent="0.25">
      <c r="A2926">
        <v>2925</v>
      </c>
      <c r="B2926">
        <v>228.200457</v>
      </c>
      <c r="C2926">
        <v>5.8859760000000003</v>
      </c>
      <c r="D2926">
        <v>224.803935</v>
      </c>
      <c r="E2926">
        <v>8.9286999999999992</v>
      </c>
      <c r="L2926">
        <v>241.63644399999998</v>
      </c>
      <c r="M2926">
        <v>4.4394030000000004</v>
      </c>
      <c r="BE2926">
        <v>241.63644399999998</v>
      </c>
      <c r="BF2926">
        <v>4.4394030000000004</v>
      </c>
    </row>
    <row r="2927" spans="1:60" x14ac:dyDescent="0.25">
      <c r="A2927">
        <v>2926</v>
      </c>
      <c r="B2927">
        <v>228.200457</v>
      </c>
      <c r="C2927">
        <v>5.8859760000000003</v>
      </c>
      <c r="D2927">
        <v>224.803935</v>
      </c>
      <c r="E2927">
        <v>8.9286999999999992</v>
      </c>
      <c r="L2927">
        <v>241.63644399999998</v>
      </c>
      <c r="M2927">
        <v>4.4394030000000004</v>
      </c>
      <c r="BE2927">
        <v>241.63644399999998</v>
      </c>
      <c r="BF2927">
        <v>4.4394030000000004</v>
      </c>
    </row>
    <row r="2928" spans="1:60" x14ac:dyDescent="0.25">
      <c r="A2928">
        <v>2927</v>
      </c>
      <c r="B2928">
        <v>228.200457</v>
      </c>
      <c r="C2928">
        <v>5.8859760000000003</v>
      </c>
      <c r="D2928">
        <v>224.803935</v>
      </c>
      <c r="E2928">
        <v>8.9286999999999992</v>
      </c>
      <c r="L2928">
        <v>241.63644399999998</v>
      </c>
      <c r="M2928">
        <v>4.4394030000000004</v>
      </c>
      <c r="BE2928">
        <v>241.63644399999998</v>
      </c>
      <c r="BF2928">
        <v>4.4394030000000004</v>
      </c>
    </row>
    <row r="2929" spans="1:60" x14ac:dyDescent="0.25">
      <c r="A2929">
        <v>2928</v>
      </c>
      <c r="B2929">
        <v>228.200457</v>
      </c>
      <c r="C2929">
        <v>5.8859760000000003</v>
      </c>
      <c r="D2929">
        <v>224.803935</v>
      </c>
      <c r="E2929">
        <v>8.9286999999999992</v>
      </c>
      <c r="L2929">
        <v>241.63644399999998</v>
      </c>
      <c r="M2929">
        <v>4.4394030000000004</v>
      </c>
      <c r="BE2929">
        <v>241.63644399999998</v>
      </c>
      <c r="BF2929">
        <v>4.4394030000000004</v>
      </c>
    </row>
    <row r="2930" spans="1:60" x14ac:dyDescent="0.25">
      <c r="A2930">
        <v>2929</v>
      </c>
      <c r="B2930">
        <v>228.200457</v>
      </c>
      <c r="C2930">
        <v>5.8859760000000003</v>
      </c>
      <c r="D2930">
        <v>224.803935</v>
      </c>
      <c r="E2930">
        <v>8.9286999999999992</v>
      </c>
      <c r="L2930">
        <v>241.63644399999998</v>
      </c>
      <c r="M2930">
        <v>4.4394030000000004</v>
      </c>
      <c r="BE2930">
        <v>241.63644399999998</v>
      </c>
      <c r="BF2930">
        <v>4.4394030000000004</v>
      </c>
    </row>
    <row r="2931" spans="1:60" x14ac:dyDescent="0.25">
      <c r="A2931">
        <v>2930</v>
      </c>
      <c r="B2931">
        <v>228.200457</v>
      </c>
      <c r="C2931">
        <v>5.8859760000000003</v>
      </c>
      <c r="D2931">
        <v>224.803935</v>
      </c>
      <c r="E2931">
        <v>8.9286999999999992</v>
      </c>
      <c r="L2931">
        <v>241.63644399999998</v>
      </c>
      <c r="M2931">
        <v>4.4394030000000004</v>
      </c>
      <c r="BE2931">
        <v>241.63644399999998</v>
      </c>
      <c r="BF2931">
        <v>4.4394030000000004</v>
      </c>
    </row>
    <row r="2932" spans="1:60" x14ac:dyDescent="0.25">
      <c r="A2932">
        <v>2931</v>
      </c>
      <c r="B2932">
        <v>228.200457</v>
      </c>
      <c r="C2932">
        <v>5.8859760000000003</v>
      </c>
      <c r="D2932">
        <v>224.803935</v>
      </c>
      <c r="E2932">
        <v>8.9286999999999992</v>
      </c>
      <c r="L2932">
        <v>241.63644399999998</v>
      </c>
      <c r="M2932">
        <v>4.4394030000000004</v>
      </c>
      <c r="BE2932">
        <v>241.63644399999998</v>
      </c>
      <c r="BF2932">
        <v>4.4394030000000004</v>
      </c>
    </row>
    <row r="2933" spans="1:60" x14ac:dyDescent="0.25">
      <c r="A2933">
        <v>2932</v>
      </c>
      <c r="B2933">
        <v>228.200457</v>
      </c>
      <c r="C2933">
        <v>5.8859760000000003</v>
      </c>
      <c r="D2933">
        <v>224.803935</v>
      </c>
      <c r="E2933">
        <v>8.9286999999999992</v>
      </c>
      <c r="L2933">
        <v>241.63644399999998</v>
      </c>
      <c r="M2933">
        <v>4.4394030000000004</v>
      </c>
      <c r="BE2933">
        <v>241.63644399999998</v>
      </c>
      <c r="BF2933">
        <v>4.4394030000000004</v>
      </c>
    </row>
    <row r="2934" spans="1:60" x14ac:dyDescent="0.25">
      <c r="A2934">
        <v>2933</v>
      </c>
      <c r="B2934">
        <v>228.200457</v>
      </c>
      <c r="C2934">
        <v>5.8859760000000003</v>
      </c>
      <c r="D2934">
        <v>224.803935</v>
      </c>
      <c r="E2934">
        <v>8.9286999999999992</v>
      </c>
      <c r="L2934">
        <v>241.63644399999998</v>
      </c>
      <c r="M2934">
        <v>4.4394030000000004</v>
      </c>
      <c r="BE2934">
        <v>241.63644399999998</v>
      </c>
      <c r="BF2934">
        <v>4.4394030000000004</v>
      </c>
      <c r="BG2934">
        <v>235.284874</v>
      </c>
      <c r="BH2934">
        <v>8.1324539999999992</v>
      </c>
    </row>
    <row r="2935" spans="1:60" x14ac:dyDescent="0.25">
      <c r="A2935">
        <v>2934</v>
      </c>
      <c r="B2935">
        <v>228.200457</v>
      </c>
      <c r="C2935">
        <v>5.8859760000000003</v>
      </c>
      <c r="D2935">
        <v>224.803935</v>
      </c>
      <c r="E2935">
        <v>8.9286999999999992</v>
      </c>
      <c r="L2935">
        <v>241.63644399999998</v>
      </c>
      <c r="M2935">
        <v>4.4394030000000004</v>
      </c>
      <c r="BE2935">
        <v>241.63644399999998</v>
      </c>
      <c r="BF2935">
        <v>4.4394030000000004</v>
      </c>
      <c r="BG2935">
        <v>235.24312399999999</v>
      </c>
      <c r="BH2935">
        <v>8.2802310000000006</v>
      </c>
    </row>
    <row r="2936" spans="1:60" x14ac:dyDescent="0.25">
      <c r="A2936">
        <v>2935</v>
      </c>
      <c r="B2936">
        <v>228.200457</v>
      </c>
      <c r="C2936">
        <v>5.8859760000000003</v>
      </c>
      <c r="D2936">
        <v>224.803935</v>
      </c>
      <c r="E2936">
        <v>8.9286999999999992</v>
      </c>
      <c r="L2936">
        <v>241.63644399999998</v>
      </c>
      <c r="M2936">
        <v>4.4394030000000004</v>
      </c>
      <c r="BE2936">
        <v>241.63644399999998</v>
      </c>
      <c r="BF2936">
        <v>4.4394030000000004</v>
      </c>
      <c r="BG2936">
        <v>235.24312399999999</v>
      </c>
      <c r="BH2936">
        <v>8.2802310000000006</v>
      </c>
    </row>
    <row r="2937" spans="1:60" x14ac:dyDescent="0.25">
      <c r="A2937">
        <v>2936</v>
      </c>
      <c r="B2937">
        <v>228.200457</v>
      </c>
      <c r="C2937">
        <v>5.8859760000000003</v>
      </c>
      <c r="D2937">
        <v>224.803935</v>
      </c>
      <c r="E2937">
        <v>8.9286999999999992</v>
      </c>
      <c r="L2937">
        <v>241.63644399999998</v>
      </c>
      <c r="M2937">
        <v>4.4394030000000004</v>
      </c>
      <c r="N2937">
        <v>235.284874</v>
      </c>
      <c r="O2937">
        <v>8.1324539999999992</v>
      </c>
      <c r="BE2937">
        <v>241.60964000000001</v>
      </c>
      <c r="BF2937">
        <v>4.3744579999999997</v>
      </c>
      <c r="BG2937">
        <v>235.24312399999999</v>
      </c>
      <c r="BH2937">
        <v>8.2802310000000006</v>
      </c>
    </row>
    <row r="2938" spans="1:60" x14ac:dyDescent="0.25">
      <c r="A2938">
        <v>2937</v>
      </c>
      <c r="B2938">
        <v>228.200457</v>
      </c>
      <c r="C2938">
        <v>5.8859760000000003</v>
      </c>
      <c r="D2938">
        <v>224.803935</v>
      </c>
      <c r="E2938">
        <v>8.9286999999999992</v>
      </c>
      <c r="L2938">
        <v>241.63644399999998</v>
      </c>
      <c r="M2938">
        <v>4.4394030000000004</v>
      </c>
      <c r="N2938">
        <v>235.24312399999999</v>
      </c>
      <c r="O2938">
        <v>8.2802310000000006</v>
      </c>
      <c r="BG2938">
        <v>235.24312399999999</v>
      </c>
      <c r="BH2938">
        <v>8.2802310000000006</v>
      </c>
    </row>
    <row r="2939" spans="1:60" x14ac:dyDescent="0.25">
      <c r="A2939">
        <v>2938</v>
      </c>
      <c r="B2939">
        <v>228.200457</v>
      </c>
      <c r="C2939">
        <v>5.8859760000000003</v>
      </c>
      <c r="D2939">
        <v>224.803935</v>
      </c>
      <c r="E2939">
        <v>8.9286999999999992</v>
      </c>
      <c r="L2939">
        <v>241.63644399999998</v>
      </c>
      <c r="M2939">
        <v>4.4394030000000004</v>
      </c>
      <c r="N2939">
        <v>235.24312399999999</v>
      </c>
      <c r="O2939">
        <v>8.2802310000000006</v>
      </c>
      <c r="BG2939">
        <v>235.24312399999999</v>
      </c>
      <c r="BH2939">
        <v>8.2802310000000006</v>
      </c>
    </row>
    <row r="2940" spans="1:60" x14ac:dyDescent="0.25">
      <c r="A2940">
        <v>2939</v>
      </c>
      <c r="B2940">
        <v>228.31787299999999</v>
      </c>
      <c r="C2940">
        <v>5.855359</v>
      </c>
      <c r="D2940">
        <v>224.803935</v>
      </c>
      <c r="E2940">
        <v>8.9286999999999992</v>
      </c>
      <c r="L2940">
        <v>241.60964000000001</v>
      </c>
      <c r="M2940">
        <v>4.3744579999999997</v>
      </c>
      <c r="N2940">
        <v>235.24312399999999</v>
      </c>
      <c r="O2940">
        <v>8.2802310000000006</v>
      </c>
      <c r="BG2940">
        <v>235.24312399999999</v>
      </c>
      <c r="BH2940">
        <v>8.2802310000000006</v>
      </c>
    </row>
    <row r="2941" spans="1:60" x14ac:dyDescent="0.25">
      <c r="A2941">
        <v>2940</v>
      </c>
      <c r="D2941">
        <v>224.803935</v>
      </c>
      <c r="E2941">
        <v>8.9286999999999992</v>
      </c>
      <c r="N2941">
        <v>235.24312399999999</v>
      </c>
      <c r="O2941">
        <v>8.2802310000000006</v>
      </c>
      <c r="BG2941">
        <v>235.24312399999999</v>
      </c>
      <c r="BH2941">
        <v>8.2802310000000006</v>
      </c>
    </row>
    <row r="2942" spans="1:60" x14ac:dyDescent="0.25">
      <c r="A2942">
        <v>2941</v>
      </c>
      <c r="D2942">
        <v>224.803935</v>
      </c>
      <c r="E2942">
        <v>8.9286999999999992</v>
      </c>
      <c r="N2942">
        <v>235.24312399999999</v>
      </c>
      <c r="O2942">
        <v>8.2802310000000006</v>
      </c>
      <c r="BG2942">
        <v>235.24312399999999</v>
      </c>
      <c r="BH2942">
        <v>8.2802310000000006</v>
      </c>
    </row>
    <row r="2943" spans="1:60" x14ac:dyDescent="0.25">
      <c r="A2943">
        <v>2942</v>
      </c>
      <c r="D2943">
        <v>224.803935</v>
      </c>
      <c r="E2943">
        <v>8.9286999999999992</v>
      </c>
      <c r="N2943">
        <v>235.24312399999999</v>
      </c>
      <c r="O2943">
        <v>8.2802310000000006</v>
      </c>
      <c r="BG2943">
        <v>235.24312399999999</v>
      </c>
      <c r="BH2943">
        <v>8.2802310000000006</v>
      </c>
    </row>
    <row r="2944" spans="1:60" x14ac:dyDescent="0.25">
      <c r="A2944">
        <v>2943</v>
      </c>
      <c r="D2944">
        <v>224.803935</v>
      </c>
      <c r="E2944">
        <v>8.9286999999999992</v>
      </c>
      <c r="N2944">
        <v>235.24312399999999</v>
      </c>
      <c r="O2944">
        <v>8.2802310000000006</v>
      </c>
      <c r="BG2944">
        <v>235.24312399999999</v>
      </c>
      <c r="BH2944">
        <v>8.2802310000000006</v>
      </c>
    </row>
    <row r="2945" spans="1:60" x14ac:dyDescent="0.25">
      <c r="A2945">
        <v>2944</v>
      </c>
      <c r="D2945">
        <v>224.803935</v>
      </c>
      <c r="E2945">
        <v>8.9286999999999992</v>
      </c>
      <c r="N2945">
        <v>235.24312399999999</v>
      </c>
      <c r="O2945">
        <v>8.2802310000000006</v>
      </c>
      <c r="BG2945">
        <v>235.24312399999999</v>
      </c>
      <c r="BH2945">
        <v>8.2802310000000006</v>
      </c>
    </row>
    <row r="2946" spans="1:60" x14ac:dyDescent="0.25">
      <c r="A2946">
        <v>2945</v>
      </c>
      <c r="D2946">
        <v>224.803935</v>
      </c>
      <c r="E2946">
        <v>8.9286999999999992</v>
      </c>
      <c r="N2946">
        <v>235.24312399999999</v>
      </c>
      <c r="O2946">
        <v>8.2802310000000006</v>
      </c>
      <c r="BG2946">
        <v>235.24312399999999</v>
      </c>
      <c r="BH2946">
        <v>8.2802310000000006</v>
      </c>
    </row>
    <row r="2947" spans="1:60" x14ac:dyDescent="0.25">
      <c r="A2947">
        <v>2946</v>
      </c>
      <c r="D2947">
        <v>224.803935</v>
      </c>
      <c r="E2947">
        <v>8.9286999999999992</v>
      </c>
      <c r="N2947">
        <v>235.24312399999999</v>
      </c>
      <c r="O2947">
        <v>8.2802310000000006</v>
      </c>
      <c r="BG2947">
        <v>235.24312399999999</v>
      </c>
      <c r="BH2947">
        <v>8.2802310000000006</v>
      </c>
    </row>
    <row r="2948" spans="1:60" x14ac:dyDescent="0.25">
      <c r="A2948">
        <v>2947</v>
      </c>
      <c r="D2948">
        <v>224.803935</v>
      </c>
      <c r="E2948">
        <v>8.9286999999999992</v>
      </c>
      <c r="N2948">
        <v>235.24312399999999</v>
      </c>
      <c r="O2948">
        <v>8.2802310000000006</v>
      </c>
      <c r="BG2948">
        <v>235.24312399999999</v>
      </c>
      <c r="BH2948">
        <v>8.2802310000000006</v>
      </c>
    </row>
    <row r="2949" spans="1:60" x14ac:dyDescent="0.25">
      <c r="A2949">
        <v>2948</v>
      </c>
      <c r="D2949">
        <v>224.803935</v>
      </c>
      <c r="E2949">
        <v>8.9286999999999992</v>
      </c>
      <c r="N2949">
        <v>235.24312399999999</v>
      </c>
      <c r="O2949">
        <v>8.2802310000000006</v>
      </c>
      <c r="BG2949">
        <v>235.24312399999999</v>
      </c>
      <c r="BH2949">
        <v>8.2802310000000006</v>
      </c>
    </row>
    <row r="2950" spans="1:60" x14ac:dyDescent="0.25">
      <c r="A2950">
        <v>2949</v>
      </c>
      <c r="D2950">
        <v>224.803935</v>
      </c>
      <c r="E2950">
        <v>8.9286999999999992</v>
      </c>
      <c r="N2950">
        <v>235.24312399999999</v>
      </c>
      <c r="O2950">
        <v>8.2802310000000006</v>
      </c>
      <c r="BG2950">
        <v>235.24312399999999</v>
      </c>
      <c r="BH2950">
        <v>8.2802310000000006</v>
      </c>
    </row>
    <row r="2951" spans="1:60" x14ac:dyDescent="0.25">
      <c r="A2951">
        <v>2950</v>
      </c>
      <c r="B2951">
        <v>218.66034400000001</v>
      </c>
      <c r="C2951">
        <v>7.0830770000000003</v>
      </c>
      <c r="D2951">
        <v>224.803935</v>
      </c>
      <c r="E2951">
        <v>8.9286999999999992</v>
      </c>
      <c r="N2951">
        <v>235.24312399999999</v>
      </c>
      <c r="O2951">
        <v>8.2802310000000006</v>
      </c>
      <c r="BG2951">
        <v>235.24312399999999</v>
      </c>
      <c r="BH2951">
        <v>8.2802310000000006</v>
      </c>
    </row>
    <row r="2952" spans="1:60" x14ac:dyDescent="0.25">
      <c r="A2952">
        <v>2951</v>
      </c>
      <c r="B2952">
        <v>218.66034400000001</v>
      </c>
      <c r="C2952">
        <v>7.0830770000000003</v>
      </c>
      <c r="D2952">
        <v>224.803935</v>
      </c>
      <c r="E2952">
        <v>8.9286999999999992</v>
      </c>
      <c r="N2952">
        <v>235.24312399999999</v>
      </c>
      <c r="O2952">
        <v>8.2802310000000006</v>
      </c>
      <c r="BG2952">
        <v>235.24312399999999</v>
      </c>
      <c r="BH2952">
        <v>8.2802310000000006</v>
      </c>
    </row>
    <row r="2953" spans="1:60" x14ac:dyDescent="0.25">
      <c r="A2953">
        <v>2952</v>
      </c>
      <c r="B2953">
        <v>218.66034400000001</v>
      </c>
      <c r="C2953">
        <v>7.0830770000000003</v>
      </c>
      <c r="D2953">
        <v>224.803935</v>
      </c>
      <c r="E2953">
        <v>8.9286999999999992</v>
      </c>
      <c r="N2953">
        <v>235.24312399999999</v>
      </c>
      <c r="O2953">
        <v>8.2802310000000006</v>
      </c>
      <c r="BG2953">
        <v>235.24312399999999</v>
      </c>
      <c r="BH2953">
        <v>8.2802310000000006</v>
      </c>
    </row>
    <row r="2954" spans="1:60" x14ac:dyDescent="0.25">
      <c r="A2954">
        <v>2953</v>
      </c>
      <c r="B2954">
        <v>218.66034400000001</v>
      </c>
      <c r="C2954">
        <v>7.0830770000000003</v>
      </c>
      <c r="D2954">
        <v>224.803935</v>
      </c>
      <c r="E2954">
        <v>8.9286999999999992</v>
      </c>
      <c r="N2954">
        <v>235.24312399999999</v>
      </c>
      <c r="O2954">
        <v>8.2802310000000006</v>
      </c>
      <c r="BG2954">
        <v>235.24312399999999</v>
      </c>
      <c r="BH2954">
        <v>8.2802310000000006</v>
      </c>
    </row>
    <row r="2955" spans="1:60" x14ac:dyDescent="0.25">
      <c r="A2955">
        <v>2954</v>
      </c>
      <c r="B2955">
        <v>218.66034400000001</v>
      </c>
      <c r="C2955">
        <v>7.0830770000000003</v>
      </c>
      <c r="D2955">
        <v>224.803935</v>
      </c>
      <c r="E2955">
        <v>8.9286999999999992</v>
      </c>
      <c r="N2955">
        <v>235.24312399999999</v>
      </c>
      <c r="O2955">
        <v>8.2802310000000006</v>
      </c>
      <c r="BG2955">
        <v>235.24312399999999</v>
      </c>
      <c r="BH2955">
        <v>8.2802310000000006</v>
      </c>
    </row>
    <row r="2956" spans="1:60" x14ac:dyDescent="0.25">
      <c r="A2956">
        <v>2955</v>
      </c>
      <c r="B2956">
        <v>218.66034400000001</v>
      </c>
      <c r="C2956">
        <v>7.0830770000000003</v>
      </c>
      <c r="D2956">
        <v>224.808008</v>
      </c>
      <c r="E2956">
        <v>8.9555550000000004</v>
      </c>
      <c r="N2956">
        <v>235.24312399999999</v>
      </c>
      <c r="O2956">
        <v>8.2802310000000006</v>
      </c>
      <c r="BG2956">
        <v>235.24312399999999</v>
      </c>
      <c r="BH2956">
        <v>8.2802310000000006</v>
      </c>
    </row>
    <row r="2957" spans="1:60" x14ac:dyDescent="0.25">
      <c r="A2957">
        <v>2956</v>
      </c>
      <c r="B2957">
        <v>218.66034400000001</v>
      </c>
      <c r="C2957">
        <v>7.0830770000000003</v>
      </c>
      <c r="N2957">
        <v>235.24312399999999</v>
      </c>
      <c r="O2957">
        <v>8.2802310000000006</v>
      </c>
      <c r="BG2957">
        <v>235.24312399999999</v>
      </c>
      <c r="BH2957">
        <v>8.2802310000000006</v>
      </c>
    </row>
    <row r="2958" spans="1:60" x14ac:dyDescent="0.25">
      <c r="A2958">
        <v>2957</v>
      </c>
      <c r="B2958">
        <v>218.66034400000001</v>
      </c>
      <c r="C2958">
        <v>7.0830770000000003</v>
      </c>
      <c r="N2958">
        <v>235.24312399999999</v>
      </c>
      <c r="O2958">
        <v>8.2802310000000006</v>
      </c>
      <c r="BG2958">
        <v>235.24312399999999</v>
      </c>
      <c r="BH2958">
        <v>8.2802310000000006</v>
      </c>
    </row>
    <row r="2959" spans="1:60" x14ac:dyDescent="0.25">
      <c r="A2959">
        <v>2958</v>
      </c>
      <c r="B2959">
        <v>218.66034400000001</v>
      </c>
      <c r="C2959">
        <v>7.0830770000000003</v>
      </c>
      <c r="F2959">
        <v>228.955727</v>
      </c>
      <c r="G2959">
        <v>4.689184</v>
      </c>
      <c r="N2959">
        <v>235.24312399999999</v>
      </c>
      <c r="O2959">
        <v>8.2802310000000006</v>
      </c>
      <c r="BG2959">
        <v>235.24312399999999</v>
      </c>
      <c r="BH2959">
        <v>8.2802310000000006</v>
      </c>
    </row>
    <row r="2960" spans="1:60" x14ac:dyDescent="0.25">
      <c r="A2960">
        <v>2959</v>
      </c>
      <c r="B2960">
        <v>218.66034400000001</v>
      </c>
      <c r="C2960">
        <v>7.0830770000000003</v>
      </c>
      <c r="F2960">
        <v>228.79980699999999</v>
      </c>
      <c r="G2960">
        <v>4.5391919999999999</v>
      </c>
      <c r="N2960">
        <v>235.24312399999999</v>
      </c>
      <c r="O2960">
        <v>8.2802310000000006</v>
      </c>
      <c r="BG2960">
        <v>235.24312399999999</v>
      </c>
      <c r="BH2960">
        <v>8.2802310000000006</v>
      </c>
    </row>
    <row r="2961" spans="1:60" x14ac:dyDescent="0.25">
      <c r="A2961">
        <v>2960</v>
      </c>
      <c r="B2961">
        <v>218.66034400000001</v>
      </c>
      <c r="C2961">
        <v>7.0830770000000003</v>
      </c>
      <c r="F2961">
        <v>228.79980699999999</v>
      </c>
      <c r="G2961">
        <v>4.5391919999999999</v>
      </c>
      <c r="N2961">
        <v>235.24312399999999</v>
      </c>
      <c r="O2961">
        <v>8.2802310000000006</v>
      </c>
      <c r="BG2961">
        <v>235.24312399999999</v>
      </c>
      <c r="BH2961">
        <v>8.2802310000000006</v>
      </c>
    </row>
    <row r="2962" spans="1:60" x14ac:dyDescent="0.25">
      <c r="A2962">
        <v>2961</v>
      </c>
      <c r="B2962">
        <v>218.66034400000001</v>
      </c>
      <c r="C2962">
        <v>7.0830770000000003</v>
      </c>
      <c r="F2962">
        <v>228.79980699999999</v>
      </c>
      <c r="G2962">
        <v>4.5391919999999999</v>
      </c>
      <c r="N2962">
        <v>235.24312399999999</v>
      </c>
      <c r="O2962">
        <v>8.2802310000000006</v>
      </c>
      <c r="BG2962">
        <v>235.24312399999999</v>
      </c>
      <c r="BH2962">
        <v>8.2802310000000006</v>
      </c>
    </row>
    <row r="2963" spans="1:60" x14ac:dyDescent="0.25">
      <c r="A2963">
        <v>2962</v>
      </c>
      <c r="B2963">
        <v>218.66034400000001</v>
      </c>
      <c r="C2963">
        <v>7.0830770000000003</v>
      </c>
      <c r="F2963">
        <v>228.79980699999999</v>
      </c>
      <c r="G2963">
        <v>4.5391919999999999</v>
      </c>
      <c r="N2963">
        <v>235.24312399999999</v>
      </c>
      <c r="O2963">
        <v>8.2802310000000006</v>
      </c>
      <c r="BG2963">
        <v>235.24312399999999</v>
      </c>
      <c r="BH2963">
        <v>8.2802310000000006</v>
      </c>
    </row>
    <row r="2964" spans="1:60" x14ac:dyDescent="0.25">
      <c r="A2964">
        <v>2963</v>
      </c>
      <c r="B2964">
        <v>218.66034400000001</v>
      </c>
      <c r="C2964">
        <v>7.0830770000000003</v>
      </c>
      <c r="F2964">
        <v>228.79980699999999</v>
      </c>
      <c r="G2964">
        <v>4.5391919999999999</v>
      </c>
      <c r="N2964">
        <v>235.24312399999999</v>
      </c>
      <c r="O2964">
        <v>8.2802310000000006</v>
      </c>
      <c r="BG2964">
        <v>235.24312399999999</v>
      </c>
      <c r="BH2964">
        <v>8.2802310000000006</v>
      </c>
    </row>
    <row r="2965" spans="1:60" x14ac:dyDescent="0.25">
      <c r="A2965">
        <v>2964</v>
      </c>
      <c r="B2965">
        <v>218.66034400000001</v>
      </c>
      <c r="C2965">
        <v>7.0830770000000003</v>
      </c>
      <c r="F2965">
        <v>228.79980699999999</v>
      </c>
      <c r="G2965">
        <v>4.5391919999999999</v>
      </c>
      <c r="N2965">
        <v>235.24312399999999</v>
      </c>
      <c r="O2965">
        <v>8.2802310000000006</v>
      </c>
      <c r="BG2965">
        <v>235.24312399999999</v>
      </c>
      <c r="BH2965">
        <v>8.2802310000000006</v>
      </c>
    </row>
    <row r="2966" spans="1:60" x14ac:dyDescent="0.25">
      <c r="A2966">
        <v>2965</v>
      </c>
      <c r="B2966">
        <v>218.66034400000001</v>
      </c>
      <c r="C2966">
        <v>7.0830770000000003</v>
      </c>
      <c r="F2966">
        <v>228.79980699999999</v>
      </c>
      <c r="G2966">
        <v>4.5391919999999999</v>
      </c>
      <c r="N2966">
        <v>235.24312399999999</v>
      </c>
      <c r="O2966">
        <v>8.2802310000000006</v>
      </c>
      <c r="BG2966">
        <v>235.24312399999999</v>
      </c>
      <c r="BH2966">
        <v>8.2802310000000006</v>
      </c>
    </row>
    <row r="2967" spans="1:60" x14ac:dyDescent="0.25">
      <c r="A2967">
        <v>2966</v>
      </c>
      <c r="B2967">
        <v>218.66034400000001</v>
      </c>
      <c r="C2967">
        <v>7.0830770000000003</v>
      </c>
      <c r="F2967">
        <v>228.79980699999999</v>
      </c>
      <c r="G2967">
        <v>4.5391919999999999</v>
      </c>
      <c r="N2967">
        <v>235.24312399999999</v>
      </c>
      <c r="O2967">
        <v>8.2802310000000006</v>
      </c>
      <c r="BG2967">
        <v>235.284874</v>
      </c>
      <c r="BH2967">
        <v>8.1324539999999992</v>
      </c>
    </row>
    <row r="2968" spans="1:60" x14ac:dyDescent="0.25">
      <c r="A2968">
        <v>2967</v>
      </c>
      <c r="B2968">
        <v>218.66034400000001</v>
      </c>
      <c r="C2968">
        <v>7.0830770000000003</v>
      </c>
      <c r="F2968">
        <v>228.79980699999999</v>
      </c>
      <c r="G2968">
        <v>4.5391919999999999</v>
      </c>
      <c r="N2968">
        <v>235.24312399999999</v>
      </c>
      <c r="O2968">
        <v>8.2802310000000006</v>
      </c>
    </row>
    <row r="2969" spans="1:60" x14ac:dyDescent="0.25">
      <c r="A2969">
        <v>2968</v>
      </c>
      <c r="B2969">
        <v>218.66034400000001</v>
      </c>
      <c r="C2969">
        <v>7.0830770000000003</v>
      </c>
      <c r="D2969">
        <v>214.52999700000001</v>
      </c>
      <c r="E2969">
        <v>8.8096870000000003</v>
      </c>
      <c r="F2969">
        <v>228.79980699999999</v>
      </c>
      <c r="G2969">
        <v>4.5391919999999999</v>
      </c>
      <c r="N2969">
        <v>235.24312399999999</v>
      </c>
      <c r="O2969">
        <v>8.2802310000000006</v>
      </c>
    </row>
    <row r="2970" spans="1:60" x14ac:dyDescent="0.25">
      <c r="A2970">
        <v>2969</v>
      </c>
      <c r="B2970">
        <v>218.66034400000001</v>
      </c>
      <c r="C2970">
        <v>7.0830770000000003</v>
      </c>
      <c r="D2970">
        <v>214.46469099999999</v>
      </c>
      <c r="E2970">
        <v>8.7790689999999998</v>
      </c>
      <c r="F2970">
        <v>228.79980699999999</v>
      </c>
      <c r="G2970">
        <v>4.5391919999999999</v>
      </c>
      <c r="N2970">
        <v>235.284874</v>
      </c>
      <c r="O2970">
        <v>8.1324539999999992</v>
      </c>
    </row>
    <row r="2971" spans="1:60" x14ac:dyDescent="0.25">
      <c r="A2971">
        <v>2970</v>
      </c>
      <c r="B2971">
        <v>218.66034400000001</v>
      </c>
      <c r="C2971">
        <v>7.0830770000000003</v>
      </c>
      <c r="D2971">
        <v>214.46469099999999</v>
      </c>
      <c r="E2971">
        <v>8.7790689999999998</v>
      </c>
      <c r="F2971">
        <v>228.79980699999999</v>
      </c>
      <c r="G2971">
        <v>4.5391919999999999</v>
      </c>
    </row>
    <row r="2972" spans="1:60" x14ac:dyDescent="0.25">
      <c r="A2972">
        <v>2971</v>
      </c>
      <c r="B2972">
        <v>218.66034400000001</v>
      </c>
      <c r="C2972">
        <v>7.0830770000000003</v>
      </c>
      <c r="D2972">
        <v>214.46469099999999</v>
      </c>
      <c r="E2972">
        <v>8.7790689999999998</v>
      </c>
      <c r="F2972">
        <v>228.79980699999999</v>
      </c>
      <c r="G2972">
        <v>4.5391919999999999</v>
      </c>
    </row>
    <row r="2973" spans="1:60" x14ac:dyDescent="0.25">
      <c r="A2973">
        <v>2972</v>
      </c>
      <c r="B2973">
        <v>218.66034400000001</v>
      </c>
      <c r="C2973">
        <v>7.0830770000000003</v>
      </c>
      <c r="D2973">
        <v>214.46469099999999</v>
      </c>
      <c r="E2973">
        <v>8.7790689999999998</v>
      </c>
      <c r="F2973">
        <v>228.79980699999999</v>
      </c>
      <c r="G2973">
        <v>4.5391919999999999</v>
      </c>
    </row>
    <row r="2974" spans="1:60" x14ac:dyDescent="0.25">
      <c r="A2974">
        <v>2973</v>
      </c>
      <c r="B2974">
        <v>218.66034400000001</v>
      </c>
      <c r="C2974">
        <v>7.0830770000000003</v>
      </c>
      <c r="D2974">
        <v>214.46469099999999</v>
      </c>
      <c r="E2974">
        <v>8.7790689999999998</v>
      </c>
      <c r="F2974">
        <v>228.79980699999999</v>
      </c>
      <c r="G2974">
        <v>4.5391919999999999</v>
      </c>
    </row>
    <row r="2975" spans="1:60" x14ac:dyDescent="0.25">
      <c r="A2975">
        <v>2974</v>
      </c>
      <c r="B2975">
        <v>218.66034400000001</v>
      </c>
      <c r="C2975">
        <v>7.0830770000000003</v>
      </c>
      <c r="D2975">
        <v>214.46469099999999</v>
      </c>
      <c r="E2975">
        <v>8.7790689999999998</v>
      </c>
      <c r="F2975">
        <v>228.79980699999999</v>
      </c>
      <c r="G2975">
        <v>4.5391919999999999</v>
      </c>
    </row>
    <row r="2976" spans="1:60" x14ac:dyDescent="0.25">
      <c r="A2976">
        <v>2975</v>
      </c>
      <c r="B2976">
        <v>218.72838200000001</v>
      </c>
      <c r="C2976">
        <v>7.0872520000000003</v>
      </c>
      <c r="D2976">
        <v>214.46469099999999</v>
      </c>
      <c r="E2976">
        <v>8.7790689999999998</v>
      </c>
      <c r="F2976">
        <v>228.79980699999999</v>
      </c>
      <c r="G2976">
        <v>4.5391919999999999</v>
      </c>
    </row>
    <row r="2977" spans="1:60" x14ac:dyDescent="0.25">
      <c r="A2977">
        <v>2976</v>
      </c>
      <c r="D2977">
        <v>214.46469099999999</v>
      </c>
      <c r="E2977">
        <v>8.7790689999999998</v>
      </c>
      <c r="F2977">
        <v>228.79980699999999</v>
      </c>
      <c r="G2977">
        <v>4.5391919999999999</v>
      </c>
    </row>
    <row r="2978" spans="1:60" x14ac:dyDescent="0.25">
      <c r="A2978">
        <v>2977</v>
      </c>
      <c r="D2978">
        <v>214.46469099999999</v>
      </c>
      <c r="E2978">
        <v>8.7790689999999998</v>
      </c>
      <c r="F2978">
        <v>228.79980699999999</v>
      </c>
      <c r="G2978">
        <v>4.5391919999999999</v>
      </c>
    </row>
    <row r="2979" spans="1:60" x14ac:dyDescent="0.25">
      <c r="A2979">
        <v>2978</v>
      </c>
      <c r="D2979">
        <v>214.46469099999999</v>
      </c>
      <c r="E2979">
        <v>8.7790689999999998</v>
      </c>
      <c r="F2979">
        <v>228.79980699999999</v>
      </c>
      <c r="G2979">
        <v>4.5391919999999999</v>
      </c>
    </row>
    <row r="2980" spans="1:60" x14ac:dyDescent="0.25">
      <c r="A2980">
        <v>2979</v>
      </c>
      <c r="D2980">
        <v>214.46469099999999</v>
      </c>
      <c r="E2980">
        <v>8.7790689999999998</v>
      </c>
      <c r="F2980">
        <v>228.79980699999999</v>
      </c>
      <c r="G2980">
        <v>4.5391919999999999</v>
      </c>
    </row>
    <row r="2981" spans="1:60" x14ac:dyDescent="0.25">
      <c r="A2981">
        <v>2980</v>
      </c>
      <c r="D2981">
        <v>214.46469099999999</v>
      </c>
      <c r="E2981">
        <v>8.7790689999999998</v>
      </c>
      <c r="F2981">
        <v>228.93067500000001</v>
      </c>
      <c r="G2981">
        <v>4.6946469999999998</v>
      </c>
    </row>
    <row r="2982" spans="1:60" x14ac:dyDescent="0.25">
      <c r="A2982">
        <v>2981</v>
      </c>
      <c r="D2982">
        <v>214.46469099999999</v>
      </c>
      <c r="E2982">
        <v>8.7790689999999998</v>
      </c>
      <c r="F2982">
        <v>228.955727</v>
      </c>
      <c r="G2982">
        <v>4.689184</v>
      </c>
    </row>
    <row r="2983" spans="1:60" x14ac:dyDescent="0.25">
      <c r="A2983">
        <v>2982</v>
      </c>
      <c r="D2983">
        <v>214.46469099999999</v>
      </c>
      <c r="E2983">
        <v>8.7790689999999998</v>
      </c>
      <c r="F2983">
        <v>228.955727</v>
      </c>
      <c r="G2983">
        <v>4.689184</v>
      </c>
      <c r="BG2983">
        <v>220.87955700000001</v>
      </c>
      <c r="BH2983">
        <v>8.3705350000000003</v>
      </c>
    </row>
    <row r="2984" spans="1:60" x14ac:dyDescent="0.25">
      <c r="A2984">
        <v>2983</v>
      </c>
      <c r="D2984">
        <v>214.46469099999999</v>
      </c>
      <c r="E2984">
        <v>8.7790689999999998</v>
      </c>
      <c r="F2984">
        <v>228.955727</v>
      </c>
      <c r="G2984">
        <v>4.689184</v>
      </c>
      <c r="BG2984">
        <v>220.80811700000001</v>
      </c>
      <c r="BH2984">
        <v>8.2802310000000006</v>
      </c>
    </row>
    <row r="2985" spans="1:60" x14ac:dyDescent="0.25">
      <c r="A2985">
        <v>2984</v>
      </c>
      <c r="D2985">
        <v>214.46469099999999</v>
      </c>
      <c r="E2985">
        <v>8.7790689999999998</v>
      </c>
      <c r="F2985">
        <v>228.955727</v>
      </c>
      <c r="G2985">
        <v>4.689184</v>
      </c>
      <c r="N2985">
        <v>219.450354</v>
      </c>
      <c r="O2985">
        <v>6.9255069999999996</v>
      </c>
      <c r="BG2985">
        <v>220.80811700000001</v>
      </c>
      <c r="BH2985">
        <v>8.2802310000000006</v>
      </c>
    </row>
    <row r="2986" spans="1:60" x14ac:dyDescent="0.25">
      <c r="A2986">
        <v>2985</v>
      </c>
      <c r="D2986">
        <v>214.46469099999999</v>
      </c>
      <c r="E2986">
        <v>8.7790689999999998</v>
      </c>
      <c r="F2986">
        <v>228.955727</v>
      </c>
      <c r="G2986">
        <v>4.689184</v>
      </c>
      <c r="N2986">
        <v>220.87955700000001</v>
      </c>
      <c r="O2986">
        <v>8.3705350000000003</v>
      </c>
      <c r="BG2986">
        <v>220.80811700000001</v>
      </c>
      <c r="BH2986">
        <v>8.2802310000000006</v>
      </c>
    </row>
    <row r="2987" spans="1:60" x14ac:dyDescent="0.25">
      <c r="A2987">
        <v>2986</v>
      </c>
      <c r="B2987">
        <v>207.700152</v>
      </c>
      <c r="C2987">
        <v>4.6991940000000003</v>
      </c>
      <c r="D2987">
        <v>214.46469099999999</v>
      </c>
      <c r="E2987">
        <v>8.7790689999999998</v>
      </c>
      <c r="N2987">
        <v>220.80811700000001</v>
      </c>
      <c r="O2987">
        <v>8.2802310000000006</v>
      </c>
      <c r="BG2987">
        <v>220.80811700000001</v>
      </c>
      <c r="BH2987">
        <v>8.2802310000000006</v>
      </c>
    </row>
    <row r="2988" spans="1:60" x14ac:dyDescent="0.25">
      <c r="A2988">
        <v>2987</v>
      </c>
      <c r="B2988">
        <v>207.61245199999999</v>
      </c>
      <c r="C2988">
        <v>4.6903170000000003</v>
      </c>
      <c r="D2988">
        <v>214.46469099999999</v>
      </c>
      <c r="E2988">
        <v>8.7790689999999998</v>
      </c>
      <c r="N2988">
        <v>220.80811700000001</v>
      </c>
      <c r="O2988">
        <v>8.2802310000000006</v>
      </c>
      <c r="BG2988">
        <v>220.80811700000001</v>
      </c>
      <c r="BH2988">
        <v>8.2802310000000006</v>
      </c>
    </row>
    <row r="2989" spans="1:60" x14ac:dyDescent="0.25">
      <c r="A2989">
        <v>2988</v>
      </c>
      <c r="B2989">
        <v>207.61245199999999</v>
      </c>
      <c r="C2989">
        <v>4.6903170000000003</v>
      </c>
      <c r="D2989">
        <v>214.46469099999999</v>
      </c>
      <c r="E2989">
        <v>8.7790689999999998</v>
      </c>
      <c r="N2989">
        <v>220.80811700000001</v>
      </c>
      <c r="O2989">
        <v>8.2802310000000006</v>
      </c>
      <c r="BG2989">
        <v>220.80811700000001</v>
      </c>
      <c r="BH2989">
        <v>8.2802310000000006</v>
      </c>
    </row>
    <row r="2990" spans="1:60" x14ac:dyDescent="0.25">
      <c r="A2990">
        <v>2989</v>
      </c>
      <c r="B2990">
        <v>207.61245199999999</v>
      </c>
      <c r="C2990">
        <v>4.6903170000000003</v>
      </c>
      <c r="D2990">
        <v>214.46469099999999</v>
      </c>
      <c r="E2990">
        <v>8.7790689999999998</v>
      </c>
      <c r="N2990">
        <v>220.80811700000001</v>
      </c>
      <c r="O2990">
        <v>8.2802310000000006</v>
      </c>
      <c r="BG2990">
        <v>220.80811700000001</v>
      </c>
      <c r="BH2990">
        <v>8.2802310000000006</v>
      </c>
    </row>
    <row r="2991" spans="1:60" x14ac:dyDescent="0.25">
      <c r="A2991">
        <v>2990</v>
      </c>
      <c r="B2991">
        <v>207.61245199999999</v>
      </c>
      <c r="C2991">
        <v>4.6903170000000003</v>
      </c>
      <c r="D2991">
        <v>214.46469099999999</v>
      </c>
      <c r="E2991">
        <v>8.7790689999999998</v>
      </c>
      <c r="N2991">
        <v>220.80811700000001</v>
      </c>
      <c r="O2991">
        <v>8.2802310000000006</v>
      </c>
      <c r="BG2991">
        <v>220.80811700000001</v>
      </c>
      <c r="BH2991">
        <v>8.2802310000000006</v>
      </c>
    </row>
    <row r="2992" spans="1:60" x14ac:dyDescent="0.25">
      <c r="A2992">
        <v>2991</v>
      </c>
      <c r="B2992">
        <v>207.61245199999999</v>
      </c>
      <c r="C2992">
        <v>4.6903170000000003</v>
      </c>
      <c r="D2992">
        <v>214.46469099999999</v>
      </c>
      <c r="E2992">
        <v>8.7790689999999998</v>
      </c>
      <c r="N2992">
        <v>220.80811700000001</v>
      </c>
      <c r="O2992">
        <v>8.2802310000000006</v>
      </c>
      <c r="BG2992">
        <v>220.80811700000001</v>
      </c>
      <c r="BH2992">
        <v>8.2802310000000006</v>
      </c>
    </row>
    <row r="2993" spans="1:60" x14ac:dyDescent="0.25">
      <c r="A2993">
        <v>2992</v>
      </c>
      <c r="B2993">
        <v>207.61245199999999</v>
      </c>
      <c r="C2993">
        <v>4.6903170000000003</v>
      </c>
      <c r="D2993">
        <v>214.46469099999999</v>
      </c>
      <c r="E2993">
        <v>8.7790689999999998</v>
      </c>
      <c r="N2993">
        <v>220.80811700000001</v>
      </c>
      <c r="O2993">
        <v>8.2802310000000006</v>
      </c>
      <c r="BG2993">
        <v>220.80811700000001</v>
      </c>
      <c r="BH2993">
        <v>8.2802310000000006</v>
      </c>
    </row>
    <row r="2994" spans="1:60" x14ac:dyDescent="0.25">
      <c r="A2994">
        <v>2993</v>
      </c>
      <c r="B2994">
        <v>207.61245199999999</v>
      </c>
      <c r="C2994">
        <v>4.6903170000000003</v>
      </c>
      <c r="D2994">
        <v>214.46469099999999</v>
      </c>
      <c r="E2994">
        <v>8.7790689999999998</v>
      </c>
      <c r="N2994">
        <v>220.80811700000001</v>
      </c>
      <c r="O2994">
        <v>8.2802310000000006</v>
      </c>
      <c r="BG2994">
        <v>220.80811700000001</v>
      </c>
      <c r="BH2994">
        <v>8.2802310000000006</v>
      </c>
    </row>
    <row r="2995" spans="1:60" x14ac:dyDescent="0.25">
      <c r="A2995">
        <v>2994</v>
      </c>
      <c r="B2995">
        <v>207.61245199999999</v>
      </c>
      <c r="C2995">
        <v>4.6903170000000003</v>
      </c>
      <c r="D2995">
        <v>214.52999700000001</v>
      </c>
      <c r="E2995">
        <v>8.8096870000000003</v>
      </c>
      <c r="N2995">
        <v>220.80811700000001</v>
      </c>
      <c r="O2995">
        <v>8.2802310000000006</v>
      </c>
      <c r="BG2995">
        <v>220.80811700000001</v>
      </c>
      <c r="BH2995">
        <v>8.2802310000000006</v>
      </c>
    </row>
    <row r="2996" spans="1:60" x14ac:dyDescent="0.25">
      <c r="A2996">
        <v>2995</v>
      </c>
      <c r="B2996">
        <v>207.61245199999999</v>
      </c>
      <c r="C2996">
        <v>4.6903170000000003</v>
      </c>
      <c r="N2996">
        <v>220.80811700000001</v>
      </c>
      <c r="O2996">
        <v>8.2802310000000006</v>
      </c>
      <c r="BE2996">
        <v>220.20062300000001</v>
      </c>
      <c r="BF2996">
        <v>5.1745700000000001</v>
      </c>
      <c r="BG2996">
        <v>220.80811700000001</v>
      </c>
      <c r="BH2996">
        <v>8.2802310000000006</v>
      </c>
    </row>
    <row r="2997" spans="1:60" x14ac:dyDescent="0.25">
      <c r="A2997">
        <v>2996</v>
      </c>
      <c r="B2997">
        <v>207.61245199999999</v>
      </c>
      <c r="C2997">
        <v>4.6903170000000003</v>
      </c>
      <c r="N2997">
        <v>220.80811700000001</v>
      </c>
      <c r="O2997">
        <v>8.2802310000000006</v>
      </c>
      <c r="BE2997">
        <v>220.20062300000001</v>
      </c>
      <c r="BF2997">
        <v>5.1745700000000001</v>
      </c>
      <c r="BG2997">
        <v>220.80811700000001</v>
      </c>
      <c r="BH2997">
        <v>8.2802310000000006</v>
      </c>
    </row>
    <row r="2998" spans="1:60" x14ac:dyDescent="0.25">
      <c r="A2998">
        <v>2997</v>
      </c>
      <c r="B2998">
        <v>207.61245199999999</v>
      </c>
      <c r="C2998">
        <v>4.6903170000000003</v>
      </c>
      <c r="N2998">
        <v>220.80811700000001</v>
      </c>
      <c r="O2998">
        <v>8.2802310000000006</v>
      </c>
      <c r="BE2998">
        <v>220.20062300000001</v>
      </c>
      <c r="BF2998">
        <v>5.1745700000000001</v>
      </c>
      <c r="BG2998">
        <v>220.80811700000001</v>
      </c>
      <c r="BH2998">
        <v>8.2802310000000006</v>
      </c>
    </row>
    <row r="2999" spans="1:60" x14ac:dyDescent="0.25">
      <c r="A2999">
        <v>2998</v>
      </c>
      <c r="B2999">
        <v>207.61245199999999</v>
      </c>
      <c r="C2999">
        <v>4.6903170000000003</v>
      </c>
      <c r="L2999">
        <v>220.20062300000001</v>
      </c>
      <c r="M2999">
        <v>5.1745700000000001</v>
      </c>
      <c r="N2999">
        <v>220.80811700000001</v>
      </c>
      <c r="O2999">
        <v>8.2802310000000006</v>
      </c>
      <c r="BE2999">
        <v>220.20062300000001</v>
      </c>
      <c r="BF2999">
        <v>5.1745700000000001</v>
      </c>
      <c r="BG2999">
        <v>220.80811700000001</v>
      </c>
      <c r="BH2999">
        <v>8.2802310000000006</v>
      </c>
    </row>
    <row r="3000" spans="1:60" x14ac:dyDescent="0.25">
      <c r="A3000">
        <v>2999</v>
      </c>
      <c r="B3000">
        <v>207.61245199999999</v>
      </c>
      <c r="C3000">
        <v>4.6903170000000003</v>
      </c>
      <c r="L3000">
        <v>220.20062300000001</v>
      </c>
      <c r="M3000">
        <v>5.1745700000000001</v>
      </c>
      <c r="N3000">
        <v>220.80811700000001</v>
      </c>
      <c r="O3000">
        <v>8.2802310000000006</v>
      </c>
      <c r="BE3000">
        <v>220.20062300000001</v>
      </c>
      <c r="BF3000">
        <v>5.1745700000000001</v>
      </c>
      <c r="BG3000">
        <v>220.80811700000001</v>
      </c>
      <c r="BH3000">
        <v>8.2802310000000006</v>
      </c>
    </row>
    <row r="3001" spans="1:60" x14ac:dyDescent="0.25">
      <c r="A3001">
        <v>3000</v>
      </c>
      <c r="B3001">
        <v>207.61245199999999</v>
      </c>
      <c r="C3001">
        <v>4.6903170000000003</v>
      </c>
      <c r="L3001">
        <v>220.20062300000001</v>
      </c>
      <c r="M3001">
        <v>5.1745700000000001</v>
      </c>
      <c r="N3001">
        <v>220.80811700000001</v>
      </c>
      <c r="O3001">
        <v>8.2802310000000006</v>
      </c>
      <c r="BE3001">
        <v>220.20062300000001</v>
      </c>
      <c r="BF3001">
        <v>5.1745700000000001</v>
      </c>
      <c r="BG3001">
        <v>220.80811700000001</v>
      </c>
      <c r="BH3001">
        <v>8.2802310000000006</v>
      </c>
    </row>
    <row r="3002" spans="1:60" x14ac:dyDescent="0.25">
      <c r="A3002">
        <v>3001</v>
      </c>
      <c r="B3002">
        <v>207.61245199999999</v>
      </c>
      <c r="C3002">
        <v>4.6903170000000003</v>
      </c>
      <c r="L3002">
        <v>220.20062300000001</v>
      </c>
      <c r="M3002">
        <v>5.1745700000000001</v>
      </c>
      <c r="N3002">
        <v>220.80811700000001</v>
      </c>
      <c r="O3002">
        <v>8.2802310000000006</v>
      </c>
      <c r="BE3002">
        <v>220.20062300000001</v>
      </c>
      <c r="BF3002">
        <v>5.1745700000000001</v>
      </c>
      <c r="BG3002">
        <v>220.80811700000001</v>
      </c>
      <c r="BH3002">
        <v>8.2802310000000006</v>
      </c>
    </row>
    <row r="3003" spans="1:60" x14ac:dyDescent="0.25">
      <c r="A3003">
        <v>3002</v>
      </c>
      <c r="B3003">
        <v>207.61245199999999</v>
      </c>
      <c r="C3003">
        <v>4.6903170000000003</v>
      </c>
      <c r="L3003">
        <v>220.20062300000001</v>
      </c>
      <c r="M3003">
        <v>5.1745700000000001</v>
      </c>
      <c r="N3003">
        <v>220.80811700000001</v>
      </c>
      <c r="O3003">
        <v>8.2802310000000006</v>
      </c>
      <c r="BE3003">
        <v>220.20062300000001</v>
      </c>
      <c r="BF3003">
        <v>5.1745700000000001</v>
      </c>
      <c r="BG3003">
        <v>220.80811700000001</v>
      </c>
      <c r="BH3003">
        <v>8.2802310000000006</v>
      </c>
    </row>
    <row r="3004" spans="1:60" x14ac:dyDescent="0.25">
      <c r="A3004">
        <v>3003</v>
      </c>
      <c r="B3004">
        <v>207.61245199999999</v>
      </c>
      <c r="C3004">
        <v>4.6903170000000003</v>
      </c>
      <c r="L3004">
        <v>220.20062300000001</v>
      </c>
      <c r="M3004">
        <v>5.1745700000000001</v>
      </c>
      <c r="N3004">
        <v>220.80811700000001</v>
      </c>
      <c r="O3004">
        <v>8.2802310000000006</v>
      </c>
      <c r="BE3004">
        <v>220.20062300000001</v>
      </c>
      <c r="BF3004">
        <v>5.1745700000000001</v>
      </c>
      <c r="BG3004">
        <v>220.80811700000001</v>
      </c>
      <c r="BH3004">
        <v>8.2802310000000006</v>
      </c>
    </row>
    <row r="3005" spans="1:60" x14ac:dyDescent="0.25">
      <c r="A3005">
        <v>3004</v>
      </c>
      <c r="B3005">
        <v>207.61245199999999</v>
      </c>
      <c r="C3005">
        <v>4.6903170000000003</v>
      </c>
      <c r="L3005">
        <v>220.20062300000001</v>
      </c>
      <c r="M3005">
        <v>5.1745700000000001</v>
      </c>
      <c r="N3005">
        <v>220.80811700000001</v>
      </c>
      <c r="O3005">
        <v>8.2802310000000006</v>
      </c>
      <c r="BE3005">
        <v>220.20062300000001</v>
      </c>
      <c r="BF3005">
        <v>5.1745700000000001</v>
      </c>
      <c r="BG3005">
        <v>220.80811700000001</v>
      </c>
      <c r="BH3005">
        <v>8.2802310000000006</v>
      </c>
    </row>
    <row r="3006" spans="1:60" x14ac:dyDescent="0.25">
      <c r="A3006">
        <v>3005</v>
      </c>
      <c r="B3006">
        <v>207.61245199999999</v>
      </c>
      <c r="C3006">
        <v>4.6903170000000003</v>
      </c>
      <c r="L3006">
        <v>220.20062300000001</v>
      </c>
      <c r="M3006">
        <v>5.1745700000000001</v>
      </c>
      <c r="N3006">
        <v>220.80811700000001</v>
      </c>
      <c r="O3006">
        <v>8.2802310000000006</v>
      </c>
      <c r="BE3006">
        <v>220.20062300000001</v>
      </c>
      <c r="BF3006">
        <v>5.1745700000000001</v>
      </c>
      <c r="BG3006">
        <v>220.80811700000001</v>
      </c>
      <c r="BH3006">
        <v>8.2802310000000006</v>
      </c>
    </row>
    <row r="3007" spans="1:60" x14ac:dyDescent="0.25">
      <c r="A3007">
        <v>3006</v>
      </c>
      <c r="B3007">
        <v>207.61245199999999</v>
      </c>
      <c r="C3007">
        <v>4.6903170000000003</v>
      </c>
      <c r="L3007">
        <v>220.20062300000001</v>
      </c>
      <c r="M3007">
        <v>5.1745700000000001</v>
      </c>
      <c r="N3007">
        <v>220.80811700000001</v>
      </c>
      <c r="O3007">
        <v>8.2802310000000006</v>
      </c>
      <c r="BE3007">
        <v>220.20062300000001</v>
      </c>
      <c r="BF3007">
        <v>5.1745700000000001</v>
      </c>
      <c r="BG3007">
        <v>220.80811700000001</v>
      </c>
      <c r="BH3007">
        <v>8.2802310000000006</v>
      </c>
    </row>
    <row r="3008" spans="1:60" x14ac:dyDescent="0.25">
      <c r="A3008">
        <v>3007</v>
      </c>
      <c r="B3008">
        <v>207.61245199999999</v>
      </c>
      <c r="C3008">
        <v>4.6903170000000003</v>
      </c>
      <c r="L3008">
        <v>220.20062300000001</v>
      </c>
      <c r="M3008">
        <v>5.1745700000000001</v>
      </c>
      <c r="N3008">
        <v>220.80811700000001</v>
      </c>
      <c r="O3008">
        <v>8.2802310000000006</v>
      </c>
      <c r="BE3008">
        <v>220.20062300000001</v>
      </c>
      <c r="BF3008">
        <v>5.1745700000000001</v>
      </c>
      <c r="BG3008">
        <v>220.80811700000001</v>
      </c>
      <c r="BH3008">
        <v>8.2802310000000006</v>
      </c>
    </row>
    <row r="3009" spans="1:60" x14ac:dyDescent="0.25">
      <c r="A3009">
        <v>3008</v>
      </c>
      <c r="B3009">
        <v>207.61245199999999</v>
      </c>
      <c r="C3009">
        <v>4.6903170000000003</v>
      </c>
      <c r="L3009">
        <v>220.20062300000001</v>
      </c>
      <c r="M3009">
        <v>5.1745700000000001</v>
      </c>
      <c r="N3009">
        <v>220.80811700000001</v>
      </c>
      <c r="O3009">
        <v>8.2802310000000006</v>
      </c>
      <c r="BE3009">
        <v>220.20062300000001</v>
      </c>
      <c r="BF3009">
        <v>5.1745700000000001</v>
      </c>
      <c r="BG3009">
        <v>220.87955700000001</v>
      </c>
      <c r="BH3009">
        <v>8.3705350000000003</v>
      </c>
    </row>
    <row r="3010" spans="1:60" x14ac:dyDescent="0.25">
      <c r="A3010">
        <v>3009</v>
      </c>
      <c r="B3010">
        <v>207.61245199999999</v>
      </c>
      <c r="C3010">
        <v>4.6903170000000003</v>
      </c>
      <c r="D3010">
        <v>203.09992800000001</v>
      </c>
      <c r="E3010">
        <v>6.6829179999999999</v>
      </c>
      <c r="L3010">
        <v>220.20062300000001</v>
      </c>
      <c r="M3010">
        <v>5.1745700000000001</v>
      </c>
      <c r="N3010">
        <v>220.80811700000001</v>
      </c>
      <c r="O3010">
        <v>8.2802310000000006</v>
      </c>
      <c r="BE3010">
        <v>220.20062300000001</v>
      </c>
      <c r="BF3010">
        <v>5.1745700000000001</v>
      </c>
    </row>
    <row r="3011" spans="1:60" x14ac:dyDescent="0.25">
      <c r="A3011">
        <v>3010</v>
      </c>
      <c r="B3011">
        <v>207.61245199999999</v>
      </c>
      <c r="C3011">
        <v>4.6903170000000003</v>
      </c>
      <c r="D3011">
        <v>203.01462800000002</v>
      </c>
      <c r="E3011">
        <v>6.6158289999999997</v>
      </c>
      <c r="L3011">
        <v>220.20062300000001</v>
      </c>
      <c r="M3011">
        <v>5.1745700000000001</v>
      </c>
      <c r="N3011">
        <v>220.80811700000001</v>
      </c>
      <c r="O3011">
        <v>8.2802310000000006</v>
      </c>
      <c r="BE3011">
        <v>220.20062300000001</v>
      </c>
      <c r="BF3011">
        <v>5.1745700000000001</v>
      </c>
    </row>
    <row r="3012" spans="1:60" x14ac:dyDescent="0.25">
      <c r="A3012">
        <v>3011</v>
      </c>
      <c r="B3012">
        <v>207.61245199999999</v>
      </c>
      <c r="C3012">
        <v>4.6903170000000003</v>
      </c>
      <c r="D3012">
        <v>203.01462800000002</v>
      </c>
      <c r="E3012">
        <v>6.6158289999999997</v>
      </c>
      <c r="L3012">
        <v>220.20062300000001</v>
      </c>
      <c r="M3012">
        <v>5.1745700000000001</v>
      </c>
      <c r="N3012">
        <v>220.87955700000001</v>
      </c>
      <c r="O3012">
        <v>8.3705350000000003</v>
      </c>
      <c r="BE3012">
        <v>220.20062300000001</v>
      </c>
      <c r="BF3012">
        <v>5.1745700000000001</v>
      </c>
    </row>
    <row r="3013" spans="1:60" x14ac:dyDescent="0.25">
      <c r="A3013">
        <v>3012</v>
      </c>
      <c r="B3013">
        <v>207.61245199999999</v>
      </c>
      <c r="C3013">
        <v>4.6903170000000003</v>
      </c>
      <c r="D3013">
        <v>203.01462800000002</v>
      </c>
      <c r="E3013">
        <v>6.6158289999999997</v>
      </c>
      <c r="L3013">
        <v>220.20062300000001</v>
      </c>
      <c r="M3013">
        <v>5.1745700000000001</v>
      </c>
      <c r="BE3013">
        <v>220.20062300000001</v>
      </c>
      <c r="BF3013">
        <v>5.1745700000000001</v>
      </c>
    </row>
    <row r="3014" spans="1:60" x14ac:dyDescent="0.25">
      <c r="A3014">
        <v>3013</v>
      </c>
      <c r="B3014">
        <v>207.61245199999999</v>
      </c>
      <c r="C3014">
        <v>4.6903170000000003</v>
      </c>
      <c r="D3014">
        <v>203.01462800000002</v>
      </c>
      <c r="E3014">
        <v>6.6158289999999997</v>
      </c>
      <c r="L3014">
        <v>220.20062300000001</v>
      </c>
      <c r="M3014">
        <v>5.1745700000000001</v>
      </c>
      <c r="BE3014">
        <v>220.20062300000001</v>
      </c>
      <c r="BF3014">
        <v>5.1745700000000001</v>
      </c>
    </row>
    <row r="3015" spans="1:60" x14ac:dyDescent="0.25">
      <c r="A3015">
        <v>3014</v>
      </c>
      <c r="B3015">
        <v>207.61245199999999</v>
      </c>
      <c r="C3015">
        <v>4.6903170000000003</v>
      </c>
      <c r="D3015">
        <v>203.01462800000002</v>
      </c>
      <c r="E3015">
        <v>6.6158289999999997</v>
      </c>
      <c r="L3015">
        <v>220.20062300000001</v>
      </c>
      <c r="M3015">
        <v>5.1745700000000001</v>
      </c>
      <c r="BE3015">
        <v>220.20062300000001</v>
      </c>
      <c r="BF3015">
        <v>5.1745700000000001</v>
      </c>
    </row>
    <row r="3016" spans="1:60" x14ac:dyDescent="0.25">
      <c r="A3016">
        <v>3015</v>
      </c>
      <c r="B3016">
        <v>207.61245199999999</v>
      </c>
      <c r="C3016">
        <v>4.6903170000000003</v>
      </c>
      <c r="D3016">
        <v>203.01462800000002</v>
      </c>
      <c r="E3016">
        <v>6.6158289999999997</v>
      </c>
      <c r="L3016">
        <v>220.20062300000001</v>
      </c>
      <c r="M3016">
        <v>5.1745700000000001</v>
      </c>
      <c r="BE3016">
        <v>220.20062300000001</v>
      </c>
      <c r="BF3016">
        <v>5.1745700000000001</v>
      </c>
    </row>
    <row r="3017" spans="1:60" x14ac:dyDescent="0.25">
      <c r="A3017">
        <v>3016</v>
      </c>
      <c r="B3017">
        <v>207.61245199999999</v>
      </c>
      <c r="C3017">
        <v>4.6903170000000003</v>
      </c>
      <c r="D3017">
        <v>203.01462800000002</v>
      </c>
      <c r="E3017">
        <v>6.6158289999999997</v>
      </c>
      <c r="L3017">
        <v>220.20062300000001</v>
      </c>
      <c r="M3017">
        <v>5.1745700000000001</v>
      </c>
      <c r="BE3017">
        <v>220.20062300000001</v>
      </c>
      <c r="BF3017">
        <v>5.1745700000000001</v>
      </c>
    </row>
    <row r="3018" spans="1:60" x14ac:dyDescent="0.25">
      <c r="A3018">
        <v>3017</v>
      </c>
      <c r="B3018">
        <v>207.61245199999999</v>
      </c>
      <c r="C3018">
        <v>4.6903170000000003</v>
      </c>
      <c r="D3018">
        <v>203.01462800000002</v>
      </c>
      <c r="E3018">
        <v>6.6158289999999997</v>
      </c>
      <c r="L3018">
        <v>220.20062300000001</v>
      </c>
      <c r="M3018">
        <v>5.1745700000000001</v>
      </c>
      <c r="BE3018">
        <v>220.20062300000001</v>
      </c>
      <c r="BF3018">
        <v>5.1745700000000001</v>
      </c>
    </row>
    <row r="3019" spans="1:60" x14ac:dyDescent="0.25">
      <c r="A3019">
        <v>3018</v>
      </c>
      <c r="B3019">
        <v>207.61245199999999</v>
      </c>
      <c r="C3019">
        <v>4.6903170000000003</v>
      </c>
      <c r="D3019">
        <v>203.01462800000002</v>
      </c>
      <c r="E3019">
        <v>6.6158289999999997</v>
      </c>
      <c r="L3019">
        <v>220.20062300000001</v>
      </c>
      <c r="M3019">
        <v>5.1745700000000001</v>
      </c>
      <c r="BE3019">
        <v>220.20062300000001</v>
      </c>
      <c r="BF3019">
        <v>5.1745700000000001</v>
      </c>
    </row>
    <row r="3020" spans="1:60" x14ac:dyDescent="0.25">
      <c r="A3020">
        <v>3019</v>
      </c>
      <c r="B3020">
        <v>207.61245199999999</v>
      </c>
      <c r="C3020">
        <v>4.6903170000000003</v>
      </c>
      <c r="D3020">
        <v>203.01462800000002</v>
      </c>
      <c r="E3020">
        <v>6.6158289999999997</v>
      </c>
      <c r="L3020">
        <v>220.20062300000001</v>
      </c>
      <c r="M3020">
        <v>5.1745700000000001</v>
      </c>
      <c r="BE3020">
        <v>220.20062300000001</v>
      </c>
      <c r="BF3020">
        <v>5.1745700000000001</v>
      </c>
      <c r="BG3020">
        <v>214.01517899999999</v>
      </c>
      <c r="BH3020">
        <v>8.1305990000000001</v>
      </c>
    </row>
    <row r="3021" spans="1:60" x14ac:dyDescent="0.25">
      <c r="A3021">
        <v>3020</v>
      </c>
      <c r="B3021">
        <v>207.61245199999999</v>
      </c>
      <c r="C3021">
        <v>4.6903170000000003</v>
      </c>
      <c r="D3021">
        <v>203.01462800000002</v>
      </c>
      <c r="E3021">
        <v>6.6158289999999997</v>
      </c>
      <c r="L3021">
        <v>220.20062300000001</v>
      </c>
      <c r="M3021">
        <v>5.1745700000000001</v>
      </c>
      <c r="BE3021">
        <v>220.20062300000001</v>
      </c>
      <c r="BF3021">
        <v>5.1745700000000001</v>
      </c>
      <c r="BG3021">
        <v>214.01517899999999</v>
      </c>
      <c r="BH3021">
        <v>8.1305990000000001</v>
      </c>
    </row>
    <row r="3022" spans="1:60" x14ac:dyDescent="0.25">
      <c r="A3022">
        <v>3021</v>
      </c>
      <c r="B3022">
        <v>207.61245199999999</v>
      </c>
      <c r="C3022">
        <v>4.6903170000000003</v>
      </c>
      <c r="D3022">
        <v>203.01462800000002</v>
      </c>
      <c r="E3022">
        <v>6.6158289999999997</v>
      </c>
      <c r="L3022">
        <v>220.20062300000001</v>
      </c>
      <c r="M3022">
        <v>5.1745700000000001</v>
      </c>
      <c r="BE3022">
        <v>220.20062300000001</v>
      </c>
      <c r="BF3022">
        <v>5.1745700000000001</v>
      </c>
      <c r="BG3022">
        <v>214.01517899999999</v>
      </c>
      <c r="BH3022">
        <v>8.1305990000000001</v>
      </c>
    </row>
    <row r="3023" spans="1:60" x14ac:dyDescent="0.25">
      <c r="A3023">
        <v>3022</v>
      </c>
      <c r="B3023">
        <v>207.61245199999999</v>
      </c>
      <c r="C3023">
        <v>4.6903170000000003</v>
      </c>
      <c r="D3023">
        <v>203.01462800000002</v>
      </c>
      <c r="E3023">
        <v>6.6158289999999997</v>
      </c>
      <c r="L3023">
        <v>220.20062300000001</v>
      </c>
      <c r="M3023">
        <v>5.1745700000000001</v>
      </c>
      <c r="N3023">
        <v>214.01517899999999</v>
      </c>
      <c r="O3023">
        <v>8.1305990000000001</v>
      </c>
      <c r="BE3023">
        <v>220.20062300000001</v>
      </c>
      <c r="BF3023">
        <v>5.1745700000000001</v>
      </c>
      <c r="BG3023">
        <v>214.01517899999999</v>
      </c>
      <c r="BH3023">
        <v>8.1305990000000001</v>
      </c>
    </row>
    <row r="3024" spans="1:60" x14ac:dyDescent="0.25">
      <c r="A3024">
        <v>3023</v>
      </c>
      <c r="B3024">
        <v>207.700152</v>
      </c>
      <c r="C3024">
        <v>4.6991940000000003</v>
      </c>
      <c r="D3024">
        <v>203.01462800000002</v>
      </c>
      <c r="E3024">
        <v>6.6158289999999997</v>
      </c>
      <c r="L3024">
        <v>220.20062300000001</v>
      </c>
      <c r="M3024">
        <v>5.1745700000000001</v>
      </c>
      <c r="N3024">
        <v>214.01517899999999</v>
      </c>
      <c r="O3024">
        <v>8.1305990000000001</v>
      </c>
      <c r="BG3024">
        <v>214.01517899999999</v>
      </c>
      <c r="BH3024">
        <v>8.1305990000000001</v>
      </c>
    </row>
    <row r="3025" spans="1:60" x14ac:dyDescent="0.25">
      <c r="A3025">
        <v>3024</v>
      </c>
      <c r="D3025">
        <v>203.01462800000002</v>
      </c>
      <c r="E3025">
        <v>6.6158289999999997</v>
      </c>
      <c r="L3025">
        <v>220.20062300000001</v>
      </c>
      <c r="M3025">
        <v>5.1745700000000001</v>
      </c>
      <c r="N3025">
        <v>214.01517899999999</v>
      </c>
      <c r="O3025">
        <v>8.1305990000000001</v>
      </c>
      <c r="BG3025">
        <v>214.01517899999999</v>
      </c>
      <c r="BH3025">
        <v>8.1305990000000001</v>
      </c>
    </row>
    <row r="3026" spans="1:60" x14ac:dyDescent="0.25">
      <c r="A3026">
        <v>3025</v>
      </c>
      <c r="D3026">
        <v>203.01462800000002</v>
      </c>
      <c r="E3026">
        <v>6.6158289999999997</v>
      </c>
      <c r="L3026">
        <v>220.20062300000001</v>
      </c>
      <c r="M3026">
        <v>5.1745700000000001</v>
      </c>
      <c r="N3026">
        <v>214.01517899999999</v>
      </c>
      <c r="O3026">
        <v>8.1305990000000001</v>
      </c>
      <c r="BG3026">
        <v>214.01517899999999</v>
      </c>
      <c r="BH3026">
        <v>8.1305990000000001</v>
      </c>
    </row>
    <row r="3027" spans="1:60" x14ac:dyDescent="0.25">
      <c r="A3027">
        <v>3026</v>
      </c>
      <c r="D3027">
        <v>203.01462800000002</v>
      </c>
      <c r="E3027">
        <v>6.6158289999999997</v>
      </c>
      <c r="N3027">
        <v>214.01517899999999</v>
      </c>
      <c r="O3027">
        <v>8.1305990000000001</v>
      </c>
      <c r="BG3027">
        <v>214.01517899999999</v>
      </c>
      <c r="BH3027">
        <v>8.1305990000000001</v>
      </c>
    </row>
    <row r="3028" spans="1:60" x14ac:dyDescent="0.25">
      <c r="A3028">
        <v>3027</v>
      </c>
      <c r="D3028">
        <v>203.01462800000002</v>
      </c>
      <c r="E3028">
        <v>6.6158289999999997</v>
      </c>
      <c r="N3028">
        <v>214.01517899999999</v>
      </c>
      <c r="O3028">
        <v>8.1305990000000001</v>
      </c>
      <c r="BG3028">
        <v>214.01517899999999</v>
      </c>
      <c r="BH3028">
        <v>8.1305990000000001</v>
      </c>
    </row>
    <row r="3029" spans="1:60" x14ac:dyDescent="0.25">
      <c r="A3029">
        <v>3028</v>
      </c>
      <c r="D3029">
        <v>203.01462800000002</v>
      </c>
      <c r="E3029">
        <v>6.6158289999999997</v>
      </c>
      <c r="N3029">
        <v>214.01517899999999</v>
      </c>
      <c r="O3029">
        <v>8.1305990000000001</v>
      </c>
      <c r="BG3029">
        <v>214.01517899999999</v>
      </c>
      <c r="BH3029">
        <v>8.1305990000000001</v>
      </c>
    </row>
    <row r="3030" spans="1:60" x14ac:dyDescent="0.25">
      <c r="A3030">
        <v>3029</v>
      </c>
      <c r="D3030">
        <v>203.01462800000002</v>
      </c>
      <c r="E3030">
        <v>6.6158289999999997</v>
      </c>
      <c r="N3030">
        <v>214.01517899999999</v>
      </c>
      <c r="O3030">
        <v>8.1305990000000001</v>
      </c>
      <c r="BG3030">
        <v>214.01517899999999</v>
      </c>
      <c r="BH3030">
        <v>8.1305990000000001</v>
      </c>
    </row>
    <row r="3031" spans="1:60" x14ac:dyDescent="0.25">
      <c r="A3031">
        <v>3030</v>
      </c>
      <c r="D3031">
        <v>203.01462800000002</v>
      </c>
      <c r="E3031">
        <v>6.6158289999999997</v>
      </c>
      <c r="N3031">
        <v>214.01517899999999</v>
      </c>
      <c r="O3031">
        <v>8.1305990000000001</v>
      </c>
      <c r="BG3031">
        <v>214.01517899999999</v>
      </c>
      <c r="BH3031">
        <v>8.1305990000000001</v>
      </c>
    </row>
    <row r="3032" spans="1:60" x14ac:dyDescent="0.25">
      <c r="A3032">
        <v>3031</v>
      </c>
      <c r="D3032">
        <v>203.01462800000002</v>
      </c>
      <c r="E3032">
        <v>6.6158289999999997</v>
      </c>
      <c r="N3032">
        <v>214.01517899999999</v>
      </c>
      <c r="O3032">
        <v>8.1305990000000001</v>
      </c>
      <c r="BG3032">
        <v>214.01517899999999</v>
      </c>
      <c r="BH3032">
        <v>8.1305990000000001</v>
      </c>
    </row>
    <row r="3033" spans="1:60" x14ac:dyDescent="0.25">
      <c r="A3033">
        <v>3032</v>
      </c>
      <c r="D3033">
        <v>203.01462800000002</v>
      </c>
      <c r="E3033">
        <v>6.6158289999999997</v>
      </c>
      <c r="N3033">
        <v>214.01517899999999</v>
      </c>
      <c r="O3033">
        <v>8.1305990000000001</v>
      </c>
      <c r="BG3033">
        <v>214.01517899999999</v>
      </c>
      <c r="BH3033">
        <v>8.1305990000000001</v>
      </c>
    </row>
    <row r="3034" spans="1:60" x14ac:dyDescent="0.25">
      <c r="A3034">
        <v>3033</v>
      </c>
      <c r="D3034">
        <v>203.01462800000002</v>
      </c>
      <c r="E3034">
        <v>6.6158289999999997</v>
      </c>
      <c r="N3034">
        <v>214.01517899999999</v>
      </c>
      <c r="O3034">
        <v>8.1305990000000001</v>
      </c>
      <c r="BG3034">
        <v>214.01517899999999</v>
      </c>
      <c r="BH3034">
        <v>8.1305990000000001</v>
      </c>
    </row>
    <row r="3035" spans="1:60" x14ac:dyDescent="0.25">
      <c r="A3035">
        <v>3034</v>
      </c>
      <c r="D3035">
        <v>203.01462800000002</v>
      </c>
      <c r="E3035">
        <v>6.6158289999999997</v>
      </c>
      <c r="N3035">
        <v>214.01517899999999</v>
      </c>
      <c r="O3035">
        <v>8.1305990000000001</v>
      </c>
      <c r="BG3035">
        <v>214.01517899999999</v>
      </c>
      <c r="BH3035">
        <v>8.1305990000000001</v>
      </c>
    </row>
    <row r="3036" spans="1:60" x14ac:dyDescent="0.25">
      <c r="A3036">
        <v>3035</v>
      </c>
      <c r="D3036">
        <v>203.01462800000002</v>
      </c>
      <c r="E3036">
        <v>6.6158289999999997</v>
      </c>
      <c r="N3036">
        <v>214.01517899999999</v>
      </c>
      <c r="O3036">
        <v>8.1305990000000001</v>
      </c>
      <c r="BG3036">
        <v>214.01517899999999</v>
      </c>
      <c r="BH3036">
        <v>8.1305990000000001</v>
      </c>
    </row>
    <row r="3037" spans="1:60" x14ac:dyDescent="0.25">
      <c r="A3037">
        <v>3036</v>
      </c>
      <c r="D3037">
        <v>203.01462800000002</v>
      </c>
      <c r="E3037">
        <v>6.6158289999999997</v>
      </c>
      <c r="N3037">
        <v>214.01517899999999</v>
      </c>
      <c r="O3037">
        <v>8.1305990000000001</v>
      </c>
      <c r="BG3037">
        <v>214.01517899999999</v>
      </c>
      <c r="BH3037">
        <v>8.1305990000000001</v>
      </c>
    </row>
    <row r="3038" spans="1:60" x14ac:dyDescent="0.25">
      <c r="A3038">
        <v>3037</v>
      </c>
      <c r="B3038">
        <v>196.210646</v>
      </c>
      <c r="C3038">
        <v>5.9513230000000004</v>
      </c>
      <c r="D3038">
        <v>203.01462800000002</v>
      </c>
      <c r="E3038">
        <v>6.6158289999999997</v>
      </c>
      <c r="N3038">
        <v>214.01517899999999</v>
      </c>
      <c r="O3038">
        <v>8.1305990000000001</v>
      </c>
      <c r="BG3038">
        <v>214.01517899999999</v>
      </c>
      <c r="BH3038">
        <v>8.1305990000000001</v>
      </c>
    </row>
    <row r="3039" spans="1:60" x14ac:dyDescent="0.25">
      <c r="A3039">
        <v>3038</v>
      </c>
      <c r="B3039">
        <v>196.210646</v>
      </c>
      <c r="C3039">
        <v>5.9513230000000004</v>
      </c>
      <c r="D3039">
        <v>203.01462800000002</v>
      </c>
      <c r="E3039">
        <v>6.6158289999999997</v>
      </c>
      <c r="N3039">
        <v>214.01517899999999</v>
      </c>
      <c r="O3039">
        <v>8.1305990000000001</v>
      </c>
      <c r="BG3039">
        <v>214.01517899999999</v>
      </c>
      <c r="BH3039">
        <v>8.1305990000000001</v>
      </c>
    </row>
    <row r="3040" spans="1:60" x14ac:dyDescent="0.25">
      <c r="A3040">
        <v>3039</v>
      </c>
      <c r="B3040">
        <v>196.09325699999999</v>
      </c>
      <c r="C3040">
        <v>5.9740260000000003</v>
      </c>
      <c r="D3040">
        <v>203.01462800000002</v>
      </c>
      <c r="E3040">
        <v>6.6158289999999997</v>
      </c>
      <c r="N3040">
        <v>214.01517899999999</v>
      </c>
      <c r="O3040">
        <v>8.1305990000000001</v>
      </c>
      <c r="BG3040">
        <v>214.01517899999999</v>
      </c>
      <c r="BH3040">
        <v>8.1305990000000001</v>
      </c>
    </row>
    <row r="3041" spans="1:60" x14ac:dyDescent="0.25">
      <c r="A3041">
        <v>3040</v>
      </c>
      <c r="B3041">
        <v>196.09325699999999</v>
      </c>
      <c r="C3041">
        <v>5.9740260000000003</v>
      </c>
      <c r="D3041">
        <v>203.01462800000002</v>
      </c>
      <c r="E3041">
        <v>6.6158289999999997</v>
      </c>
      <c r="N3041">
        <v>214.01517899999999</v>
      </c>
      <c r="O3041">
        <v>8.1305990000000001</v>
      </c>
      <c r="BG3041">
        <v>214.01517899999999</v>
      </c>
      <c r="BH3041">
        <v>8.1305990000000001</v>
      </c>
    </row>
    <row r="3042" spans="1:60" x14ac:dyDescent="0.25">
      <c r="A3042">
        <v>3041</v>
      </c>
      <c r="B3042">
        <v>196.09325699999999</v>
      </c>
      <c r="C3042">
        <v>5.9740260000000003</v>
      </c>
      <c r="D3042">
        <v>203.01462800000002</v>
      </c>
      <c r="E3042">
        <v>6.6158289999999997</v>
      </c>
      <c r="N3042">
        <v>214.01517899999999</v>
      </c>
      <c r="O3042">
        <v>8.1305990000000001</v>
      </c>
      <c r="BG3042">
        <v>214.01517899999999</v>
      </c>
      <c r="BH3042">
        <v>8.1305990000000001</v>
      </c>
    </row>
    <row r="3043" spans="1:60" x14ac:dyDescent="0.25">
      <c r="A3043">
        <v>3042</v>
      </c>
      <c r="B3043">
        <v>196.09325699999999</v>
      </c>
      <c r="C3043">
        <v>5.9740260000000003</v>
      </c>
      <c r="D3043">
        <v>203.01462800000002</v>
      </c>
      <c r="E3043">
        <v>6.6158289999999997</v>
      </c>
      <c r="N3043">
        <v>214.01517899999999</v>
      </c>
      <c r="O3043">
        <v>8.1305990000000001</v>
      </c>
      <c r="BG3043">
        <v>214.01517899999999</v>
      </c>
      <c r="BH3043">
        <v>8.1305990000000001</v>
      </c>
    </row>
    <row r="3044" spans="1:60" x14ac:dyDescent="0.25">
      <c r="A3044">
        <v>3043</v>
      </c>
      <c r="B3044">
        <v>196.09325699999999</v>
      </c>
      <c r="C3044">
        <v>5.9740260000000003</v>
      </c>
      <c r="D3044">
        <v>203.01462800000002</v>
      </c>
      <c r="E3044">
        <v>6.6158289999999997</v>
      </c>
      <c r="N3044">
        <v>214.01517899999999</v>
      </c>
      <c r="O3044">
        <v>8.1305990000000001</v>
      </c>
      <c r="BG3044">
        <v>214.01517899999999</v>
      </c>
      <c r="BH3044">
        <v>8.1305990000000001</v>
      </c>
    </row>
    <row r="3045" spans="1:60" x14ac:dyDescent="0.25">
      <c r="A3045">
        <v>3044</v>
      </c>
      <c r="B3045">
        <v>196.09325699999999</v>
      </c>
      <c r="C3045">
        <v>5.9740260000000003</v>
      </c>
      <c r="D3045">
        <v>203.01462800000002</v>
      </c>
      <c r="E3045">
        <v>6.6158289999999997</v>
      </c>
      <c r="N3045">
        <v>214.01517899999999</v>
      </c>
      <c r="O3045">
        <v>8.1305990000000001</v>
      </c>
      <c r="BG3045">
        <v>214.01517899999999</v>
      </c>
      <c r="BH3045">
        <v>8.1305990000000001</v>
      </c>
    </row>
    <row r="3046" spans="1:60" x14ac:dyDescent="0.25">
      <c r="A3046">
        <v>3045</v>
      </c>
      <c r="B3046">
        <v>196.09325699999999</v>
      </c>
      <c r="C3046">
        <v>5.9740260000000003</v>
      </c>
      <c r="D3046">
        <v>203.01462800000002</v>
      </c>
      <c r="E3046">
        <v>6.6158289999999997</v>
      </c>
      <c r="F3046">
        <v>208.42118299999998</v>
      </c>
      <c r="G3046">
        <v>3.2206489999999999</v>
      </c>
      <c r="N3046">
        <v>214.01517899999999</v>
      </c>
      <c r="O3046">
        <v>8.1305990000000001</v>
      </c>
      <c r="BG3046">
        <v>214.01517899999999</v>
      </c>
      <c r="BH3046">
        <v>8.1305990000000001</v>
      </c>
    </row>
    <row r="3047" spans="1:60" x14ac:dyDescent="0.25">
      <c r="A3047">
        <v>3046</v>
      </c>
      <c r="B3047">
        <v>196.09325699999999</v>
      </c>
      <c r="C3047">
        <v>5.9740260000000003</v>
      </c>
      <c r="D3047">
        <v>203.09992800000001</v>
      </c>
      <c r="E3047">
        <v>6.6829179999999999</v>
      </c>
      <c r="F3047">
        <v>208.403426</v>
      </c>
      <c r="G3047">
        <v>3.1597849999999998</v>
      </c>
      <c r="N3047">
        <v>214.01517899999999</v>
      </c>
      <c r="O3047">
        <v>8.1305990000000001</v>
      </c>
      <c r="BG3047">
        <v>214.01517899999999</v>
      </c>
      <c r="BH3047">
        <v>8.1305990000000001</v>
      </c>
    </row>
    <row r="3048" spans="1:60" x14ac:dyDescent="0.25">
      <c r="A3048">
        <v>3047</v>
      </c>
      <c r="B3048">
        <v>196.09325699999999</v>
      </c>
      <c r="C3048">
        <v>5.9740260000000003</v>
      </c>
      <c r="F3048">
        <v>208.403426</v>
      </c>
      <c r="G3048">
        <v>3.1597849999999998</v>
      </c>
      <c r="N3048">
        <v>214.01517899999999</v>
      </c>
      <c r="O3048">
        <v>8.1305990000000001</v>
      </c>
      <c r="BG3048">
        <v>214.01517899999999</v>
      </c>
      <c r="BH3048">
        <v>8.1305990000000001</v>
      </c>
    </row>
    <row r="3049" spans="1:60" x14ac:dyDescent="0.25">
      <c r="A3049">
        <v>3048</v>
      </c>
      <c r="B3049">
        <v>196.09325699999999</v>
      </c>
      <c r="C3049">
        <v>5.9740260000000003</v>
      </c>
      <c r="F3049">
        <v>208.403426</v>
      </c>
      <c r="G3049">
        <v>3.1597849999999998</v>
      </c>
      <c r="N3049">
        <v>214.01517899999999</v>
      </c>
      <c r="O3049">
        <v>8.1305990000000001</v>
      </c>
      <c r="BG3049">
        <v>214.01517899999999</v>
      </c>
      <c r="BH3049">
        <v>8.1305990000000001</v>
      </c>
    </row>
    <row r="3050" spans="1:60" x14ac:dyDescent="0.25">
      <c r="A3050">
        <v>3049</v>
      </c>
      <c r="B3050">
        <v>196.09325699999999</v>
      </c>
      <c r="C3050">
        <v>5.9740260000000003</v>
      </c>
      <c r="F3050">
        <v>208.403426</v>
      </c>
      <c r="G3050">
        <v>3.1597849999999998</v>
      </c>
      <c r="N3050">
        <v>214.01517899999999</v>
      </c>
      <c r="O3050">
        <v>8.1305990000000001</v>
      </c>
    </row>
    <row r="3051" spans="1:60" x14ac:dyDescent="0.25">
      <c r="A3051">
        <v>3050</v>
      </c>
      <c r="B3051">
        <v>196.09325699999999</v>
      </c>
      <c r="C3051">
        <v>5.9740260000000003</v>
      </c>
      <c r="F3051">
        <v>208.403426</v>
      </c>
      <c r="G3051">
        <v>3.1597849999999998</v>
      </c>
      <c r="N3051">
        <v>214.01517899999999</v>
      </c>
      <c r="O3051">
        <v>8.1305990000000001</v>
      </c>
    </row>
    <row r="3052" spans="1:60" x14ac:dyDescent="0.25">
      <c r="A3052">
        <v>3051</v>
      </c>
      <c r="B3052">
        <v>196.09325699999999</v>
      </c>
      <c r="C3052">
        <v>5.9740260000000003</v>
      </c>
      <c r="F3052">
        <v>208.403426</v>
      </c>
      <c r="G3052">
        <v>3.1597849999999998</v>
      </c>
      <c r="N3052">
        <v>214.01517899999999</v>
      </c>
      <c r="O3052">
        <v>8.1305990000000001</v>
      </c>
    </row>
    <row r="3053" spans="1:60" x14ac:dyDescent="0.25">
      <c r="A3053">
        <v>3052</v>
      </c>
      <c r="B3053">
        <v>196.09325699999999</v>
      </c>
      <c r="C3053">
        <v>5.9740260000000003</v>
      </c>
      <c r="F3053">
        <v>208.403426</v>
      </c>
      <c r="G3053">
        <v>3.1597849999999998</v>
      </c>
    </row>
    <row r="3054" spans="1:60" x14ac:dyDescent="0.25">
      <c r="A3054">
        <v>3053</v>
      </c>
      <c r="B3054">
        <v>196.09325699999999</v>
      </c>
      <c r="C3054">
        <v>5.9740260000000003</v>
      </c>
      <c r="F3054">
        <v>208.403426</v>
      </c>
      <c r="G3054">
        <v>3.1597849999999998</v>
      </c>
    </row>
    <row r="3055" spans="1:60" x14ac:dyDescent="0.25">
      <c r="A3055">
        <v>3054</v>
      </c>
      <c r="B3055">
        <v>196.09325699999999</v>
      </c>
      <c r="C3055">
        <v>5.9740260000000003</v>
      </c>
      <c r="F3055">
        <v>208.403426</v>
      </c>
      <c r="G3055">
        <v>3.1597849999999998</v>
      </c>
    </row>
    <row r="3056" spans="1:60" x14ac:dyDescent="0.25">
      <c r="A3056">
        <v>3055</v>
      </c>
      <c r="B3056">
        <v>196.09325699999999</v>
      </c>
      <c r="C3056">
        <v>5.9740260000000003</v>
      </c>
      <c r="F3056">
        <v>208.403426</v>
      </c>
      <c r="G3056">
        <v>3.1597849999999998</v>
      </c>
    </row>
    <row r="3057" spans="1:15" x14ac:dyDescent="0.25">
      <c r="A3057">
        <v>3056</v>
      </c>
      <c r="B3057">
        <v>196.09325699999999</v>
      </c>
      <c r="C3057">
        <v>5.9740260000000003</v>
      </c>
      <c r="F3057">
        <v>208.403426</v>
      </c>
      <c r="G3057">
        <v>3.1597849999999998</v>
      </c>
    </row>
    <row r="3058" spans="1:15" x14ac:dyDescent="0.25">
      <c r="A3058">
        <v>3057</v>
      </c>
      <c r="B3058">
        <v>196.09325699999999</v>
      </c>
      <c r="C3058">
        <v>5.9740260000000003</v>
      </c>
      <c r="D3058">
        <v>191.59420299999999</v>
      </c>
      <c r="E3058">
        <v>8.5935830000000006</v>
      </c>
      <c r="F3058">
        <v>208.403426</v>
      </c>
      <c r="G3058">
        <v>3.1597849999999998</v>
      </c>
    </row>
    <row r="3059" spans="1:15" x14ac:dyDescent="0.25">
      <c r="A3059">
        <v>3058</v>
      </c>
      <c r="B3059">
        <v>196.09325699999999</v>
      </c>
      <c r="C3059">
        <v>5.9740260000000003</v>
      </c>
      <c r="D3059">
        <v>191.44604699999999</v>
      </c>
      <c r="E3059">
        <v>8.5907260000000001</v>
      </c>
      <c r="F3059">
        <v>208.403426</v>
      </c>
      <c r="G3059">
        <v>3.1597849999999998</v>
      </c>
    </row>
    <row r="3060" spans="1:15" x14ac:dyDescent="0.25">
      <c r="A3060">
        <v>3059</v>
      </c>
      <c r="B3060">
        <v>196.09325699999999</v>
      </c>
      <c r="C3060">
        <v>5.9740260000000003</v>
      </c>
      <c r="D3060">
        <v>191.44604699999999</v>
      </c>
      <c r="E3060">
        <v>8.5907260000000001</v>
      </c>
      <c r="F3060">
        <v>208.403426</v>
      </c>
      <c r="G3060">
        <v>3.1597849999999998</v>
      </c>
    </row>
    <row r="3061" spans="1:15" x14ac:dyDescent="0.25">
      <c r="A3061">
        <v>3060</v>
      </c>
      <c r="B3061">
        <v>196.09325699999999</v>
      </c>
      <c r="C3061">
        <v>5.9740260000000003</v>
      </c>
      <c r="D3061">
        <v>191.44604699999999</v>
      </c>
      <c r="E3061">
        <v>8.5907260000000001</v>
      </c>
      <c r="F3061">
        <v>208.403426</v>
      </c>
      <c r="G3061">
        <v>3.1597849999999998</v>
      </c>
    </row>
    <row r="3062" spans="1:15" x14ac:dyDescent="0.25">
      <c r="A3062">
        <v>3061</v>
      </c>
      <c r="B3062">
        <v>196.09325699999999</v>
      </c>
      <c r="C3062">
        <v>5.9740260000000003</v>
      </c>
      <c r="D3062">
        <v>191.44604699999999</v>
      </c>
      <c r="E3062">
        <v>8.5907260000000001</v>
      </c>
      <c r="F3062">
        <v>208.403426</v>
      </c>
      <c r="G3062">
        <v>3.1597849999999998</v>
      </c>
    </row>
    <row r="3063" spans="1:15" x14ac:dyDescent="0.25">
      <c r="A3063">
        <v>3062</v>
      </c>
      <c r="B3063">
        <v>196.09325699999999</v>
      </c>
      <c r="C3063">
        <v>5.9740260000000003</v>
      </c>
      <c r="D3063">
        <v>191.44604699999999</v>
      </c>
      <c r="E3063">
        <v>8.5907260000000001</v>
      </c>
      <c r="F3063">
        <v>208.403426</v>
      </c>
      <c r="G3063">
        <v>3.1597849999999998</v>
      </c>
    </row>
    <row r="3064" spans="1:15" x14ac:dyDescent="0.25">
      <c r="A3064">
        <v>3063</v>
      </c>
      <c r="B3064">
        <v>196.09325699999999</v>
      </c>
      <c r="C3064">
        <v>5.9740260000000003</v>
      </c>
      <c r="D3064">
        <v>191.44604699999999</v>
      </c>
      <c r="E3064">
        <v>8.5907260000000001</v>
      </c>
      <c r="F3064">
        <v>208.403426</v>
      </c>
      <c r="G3064">
        <v>3.1597849999999998</v>
      </c>
    </row>
    <row r="3065" spans="1:15" x14ac:dyDescent="0.25">
      <c r="A3065">
        <v>3064</v>
      </c>
      <c r="B3065">
        <v>196.09325699999999</v>
      </c>
      <c r="C3065">
        <v>5.9740260000000003</v>
      </c>
      <c r="D3065">
        <v>191.44604699999999</v>
      </c>
      <c r="E3065">
        <v>8.5907260000000001</v>
      </c>
      <c r="F3065">
        <v>208.403426</v>
      </c>
      <c r="G3065">
        <v>3.1597849999999998</v>
      </c>
    </row>
    <row r="3066" spans="1:15" x14ac:dyDescent="0.25">
      <c r="A3066">
        <v>3065</v>
      </c>
      <c r="B3066">
        <v>196.09325699999999</v>
      </c>
      <c r="C3066">
        <v>5.9740260000000003</v>
      </c>
      <c r="D3066">
        <v>191.44604699999999</v>
      </c>
      <c r="E3066">
        <v>8.5907260000000001</v>
      </c>
      <c r="F3066">
        <v>208.403426</v>
      </c>
      <c r="G3066">
        <v>3.1597849999999998</v>
      </c>
    </row>
    <row r="3067" spans="1:15" x14ac:dyDescent="0.25">
      <c r="A3067">
        <v>3066</v>
      </c>
      <c r="B3067">
        <v>196.210646</v>
      </c>
      <c r="C3067">
        <v>5.9513230000000004</v>
      </c>
      <c r="D3067">
        <v>191.44604699999999</v>
      </c>
      <c r="E3067">
        <v>8.5907260000000001</v>
      </c>
      <c r="F3067">
        <v>208.403426</v>
      </c>
      <c r="G3067">
        <v>3.1597849999999998</v>
      </c>
    </row>
    <row r="3068" spans="1:15" x14ac:dyDescent="0.25">
      <c r="A3068">
        <v>3067</v>
      </c>
      <c r="D3068">
        <v>191.44604699999999</v>
      </c>
      <c r="E3068">
        <v>8.5907260000000001</v>
      </c>
      <c r="F3068">
        <v>208.403426</v>
      </c>
      <c r="G3068">
        <v>3.1597849999999998</v>
      </c>
      <c r="N3068">
        <v>201.41149799999999</v>
      </c>
      <c r="O3068">
        <v>7.2941099999999999</v>
      </c>
    </row>
    <row r="3069" spans="1:15" x14ac:dyDescent="0.25">
      <c r="A3069">
        <v>3068</v>
      </c>
      <c r="D3069">
        <v>191.44604699999999</v>
      </c>
      <c r="E3069">
        <v>8.5907260000000001</v>
      </c>
      <c r="F3069">
        <v>208.403426</v>
      </c>
      <c r="G3069">
        <v>3.1597849999999998</v>
      </c>
      <c r="N3069">
        <v>201.432616</v>
      </c>
      <c r="O3069">
        <v>7.2082980000000001</v>
      </c>
    </row>
    <row r="3070" spans="1:15" x14ac:dyDescent="0.25">
      <c r="A3070">
        <v>3069</v>
      </c>
      <c r="D3070">
        <v>191.44604699999999</v>
      </c>
      <c r="E3070">
        <v>8.5907260000000001</v>
      </c>
      <c r="F3070">
        <v>208.403426</v>
      </c>
      <c r="G3070">
        <v>3.1597849999999998</v>
      </c>
      <c r="N3070">
        <v>201.432616</v>
      </c>
      <c r="O3070">
        <v>7.2082980000000001</v>
      </c>
    </row>
    <row r="3071" spans="1:15" x14ac:dyDescent="0.25">
      <c r="A3071">
        <v>3070</v>
      </c>
      <c r="D3071">
        <v>191.44604699999999</v>
      </c>
      <c r="E3071">
        <v>8.5907260000000001</v>
      </c>
      <c r="F3071">
        <v>208.403426</v>
      </c>
      <c r="G3071">
        <v>3.1597849999999998</v>
      </c>
      <c r="N3071">
        <v>201.432616</v>
      </c>
      <c r="O3071">
        <v>7.2082980000000001</v>
      </c>
    </row>
    <row r="3072" spans="1:15" x14ac:dyDescent="0.25">
      <c r="A3072">
        <v>3071</v>
      </c>
      <c r="D3072">
        <v>191.44604699999999</v>
      </c>
      <c r="E3072">
        <v>8.5907260000000001</v>
      </c>
      <c r="F3072">
        <v>208.403426</v>
      </c>
      <c r="G3072">
        <v>3.1597849999999998</v>
      </c>
      <c r="N3072">
        <v>201.432616</v>
      </c>
      <c r="O3072">
        <v>7.2082980000000001</v>
      </c>
    </row>
    <row r="3073" spans="1:15" x14ac:dyDescent="0.25">
      <c r="A3073">
        <v>3072</v>
      </c>
      <c r="D3073">
        <v>191.44604699999999</v>
      </c>
      <c r="E3073">
        <v>8.5907260000000001</v>
      </c>
      <c r="F3073">
        <v>208.403426</v>
      </c>
      <c r="G3073">
        <v>3.1597849999999998</v>
      </c>
      <c r="N3073">
        <v>201.432616</v>
      </c>
      <c r="O3073">
        <v>7.2082980000000001</v>
      </c>
    </row>
    <row r="3074" spans="1:15" x14ac:dyDescent="0.25">
      <c r="A3074">
        <v>3073</v>
      </c>
      <c r="D3074">
        <v>191.44604699999999</v>
      </c>
      <c r="E3074">
        <v>8.5907260000000001</v>
      </c>
      <c r="F3074">
        <v>208.403426</v>
      </c>
      <c r="G3074">
        <v>3.1597849999999998</v>
      </c>
      <c r="N3074">
        <v>201.432616</v>
      </c>
      <c r="O3074">
        <v>7.2082980000000001</v>
      </c>
    </row>
    <row r="3075" spans="1:15" x14ac:dyDescent="0.25">
      <c r="A3075">
        <v>3074</v>
      </c>
      <c r="D3075">
        <v>191.44604699999999</v>
      </c>
      <c r="E3075">
        <v>8.5907260000000001</v>
      </c>
      <c r="F3075">
        <v>208.42118299999998</v>
      </c>
      <c r="G3075">
        <v>3.2206489999999999</v>
      </c>
      <c r="N3075">
        <v>201.432616</v>
      </c>
      <c r="O3075">
        <v>7.2082980000000001</v>
      </c>
    </row>
    <row r="3076" spans="1:15" x14ac:dyDescent="0.25">
      <c r="A3076">
        <v>3075</v>
      </c>
      <c r="D3076">
        <v>191.44604699999999</v>
      </c>
      <c r="E3076">
        <v>8.5907260000000001</v>
      </c>
      <c r="N3076">
        <v>201.432616</v>
      </c>
      <c r="O3076">
        <v>7.2082980000000001</v>
      </c>
    </row>
    <row r="3077" spans="1:15" x14ac:dyDescent="0.25">
      <c r="A3077">
        <v>3076</v>
      </c>
      <c r="D3077">
        <v>191.44604699999999</v>
      </c>
      <c r="E3077">
        <v>8.5907260000000001</v>
      </c>
      <c r="N3077">
        <v>201.432616</v>
      </c>
      <c r="O3077">
        <v>7.2082980000000001</v>
      </c>
    </row>
    <row r="3078" spans="1:15" x14ac:dyDescent="0.25">
      <c r="A3078">
        <v>3077</v>
      </c>
      <c r="B3078">
        <v>184.07989800000001</v>
      </c>
      <c r="C3078">
        <v>5.9533120000000004</v>
      </c>
      <c r="D3078">
        <v>191.44604699999999</v>
      </c>
      <c r="E3078">
        <v>8.5907260000000001</v>
      </c>
      <c r="N3078">
        <v>201.432616</v>
      </c>
      <c r="O3078">
        <v>7.2082980000000001</v>
      </c>
    </row>
    <row r="3079" spans="1:15" x14ac:dyDescent="0.25">
      <c r="A3079">
        <v>3078</v>
      </c>
      <c r="B3079">
        <v>183.98082199999999</v>
      </c>
      <c r="C3079">
        <v>5.9246400000000001</v>
      </c>
      <c r="D3079">
        <v>191.44604699999999</v>
      </c>
      <c r="E3079">
        <v>8.5907260000000001</v>
      </c>
      <c r="N3079">
        <v>201.432616</v>
      </c>
      <c r="O3079">
        <v>7.2082980000000001</v>
      </c>
    </row>
    <row r="3080" spans="1:15" x14ac:dyDescent="0.25">
      <c r="A3080">
        <v>3079</v>
      </c>
      <c r="B3080">
        <v>183.98082199999999</v>
      </c>
      <c r="C3080">
        <v>5.9246400000000001</v>
      </c>
      <c r="D3080">
        <v>191.44604699999999</v>
      </c>
      <c r="E3080">
        <v>8.5907260000000001</v>
      </c>
      <c r="N3080">
        <v>201.432616</v>
      </c>
      <c r="O3080">
        <v>7.2082980000000001</v>
      </c>
    </row>
    <row r="3081" spans="1:15" x14ac:dyDescent="0.25">
      <c r="A3081">
        <v>3080</v>
      </c>
      <c r="B3081">
        <v>183.98082199999999</v>
      </c>
      <c r="C3081">
        <v>5.9246400000000001</v>
      </c>
      <c r="D3081">
        <v>191.44604699999999</v>
      </c>
      <c r="E3081">
        <v>8.5907260000000001</v>
      </c>
      <c r="N3081">
        <v>201.432616</v>
      </c>
      <c r="O3081">
        <v>7.2082980000000001</v>
      </c>
    </row>
    <row r="3082" spans="1:15" x14ac:dyDescent="0.25">
      <c r="A3082">
        <v>3081</v>
      </c>
      <c r="B3082">
        <v>183.98082199999999</v>
      </c>
      <c r="C3082">
        <v>5.9246400000000001</v>
      </c>
      <c r="D3082">
        <v>191.44604699999999</v>
      </c>
      <c r="E3082">
        <v>8.5907260000000001</v>
      </c>
      <c r="N3082">
        <v>201.432616</v>
      </c>
      <c r="O3082">
        <v>7.2082980000000001</v>
      </c>
    </row>
    <row r="3083" spans="1:15" x14ac:dyDescent="0.25">
      <c r="A3083">
        <v>3082</v>
      </c>
      <c r="B3083">
        <v>183.98082199999999</v>
      </c>
      <c r="C3083">
        <v>5.9246400000000001</v>
      </c>
      <c r="D3083">
        <v>191.44604699999999</v>
      </c>
      <c r="E3083">
        <v>8.5907260000000001</v>
      </c>
      <c r="N3083">
        <v>201.432616</v>
      </c>
      <c r="O3083">
        <v>7.2082980000000001</v>
      </c>
    </row>
    <row r="3084" spans="1:15" x14ac:dyDescent="0.25">
      <c r="A3084">
        <v>3083</v>
      </c>
      <c r="B3084">
        <v>183.98082199999999</v>
      </c>
      <c r="C3084">
        <v>5.9246400000000001</v>
      </c>
      <c r="D3084">
        <v>191.44604699999999</v>
      </c>
      <c r="E3084">
        <v>8.5907260000000001</v>
      </c>
      <c r="N3084">
        <v>201.432616</v>
      </c>
      <c r="O3084">
        <v>7.2082980000000001</v>
      </c>
    </row>
    <row r="3085" spans="1:15" x14ac:dyDescent="0.25">
      <c r="A3085">
        <v>3084</v>
      </c>
      <c r="B3085">
        <v>183.98082199999999</v>
      </c>
      <c r="C3085">
        <v>5.9246400000000001</v>
      </c>
      <c r="D3085">
        <v>191.59420299999999</v>
      </c>
      <c r="E3085">
        <v>8.5935830000000006</v>
      </c>
      <c r="N3085">
        <v>201.432616</v>
      </c>
      <c r="O3085">
        <v>7.2082980000000001</v>
      </c>
    </row>
    <row r="3086" spans="1:15" x14ac:dyDescent="0.25">
      <c r="A3086">
        <v>3085</v>
      </c>
      <c r="B3086">
        <v>183.98082199999999</v>
      </c>
      <c r="C3086">
        <v>5.9246400000000001</v>
      </c>
      <c r="N3086">
        <v>201.432616</v>
      </c>
      <c r="O3086">
        <v>7.2082980000000001</v>
      </c>
    </row>
    <row r="3087" spans="1:15" x14ac:dyDescent="0.25">
      <c r="A3087">
        <v>3086</v>
      </c>
      <c r="B3087">
        <v>183.98082199999999</v>
      </c>
      <c r="C3087">
        <v>5.9246400000000001</v>
      </c>
      <c r="N3087">
        <v>201.432616</v>
      </c>
      <c r="O3087">
        <v>7.2082980000000001</v>
      </c>
    </row>
    <row r="3088" spans="1:15" x14ac:dyDescent="0.25">
      <c r="A3088">
        <v>3087</v>
      </c>
      <c r="B3088">
        <v>183.98082199999999</v>
      </c>
      <c r="C3088">
        <v>5.9246400000000001</v>
      </c>
      <c r="N3088">
        <v>201.432616</v>
      </c>
      <c r="O3088">
        <v>7.2082980000000001</v>
      </c>
    </row>
    <row r="3089" spans="1:15" x14ac:dyDescent="0.25">
      <c r="A3089">
        <v>3088</v>
      </c>
      <c r="B3089">
        <v>183.98082199999999</v>
      </c>
      <c r="C3089">
        <v>5.9246400000000001</v>
      </c>
      <c r="N3089">
        <v>201.432616</v>
      </c>
      <c r="O3089">
        <v>7.2082980000000001</v>
      </c>
    </row>
    <row r="3090" spans="1:15" x14ac:dyDescent="0.25">
      <c r="A3090">
        <v>3089</v>
      </c>
      <c r="B3090">
        <v>183.98082199999999</v>
      </c>
      <c r="C3090">
        <v>5.9246400000000001</v>
      </c>
      <c r="L3090">
        <v>195.39726899999999</v>
      </c>
      <c r="M3090">
        <v>4.1389680000000002</v>
      </c>
      <c r="N3090">
        <v>201.432616</v>
      </c>
      <c r="O3090">
        <v>7.2082980000000001</v>
      </c>
    </row>
    <row r="3091" spans="1:15" x14ac:dyDescent="0.25">
      <c r="A3091">
        <v>3090</v>
      </c>
      <c r="B3091">
        <v>183.98082199999999</v>
      </c>
      <c r="C3091">
        <v>5.9246400000000001</v>
      </c>
      <c r="L3091">
        <v>195.40114499999999</v>
      </c>
      <c r="M3091">
        <v>4.097899</v>
      </c>
      <c r="N3091">
        <v>201.432616</v>
      </c>
      <c r="O3091">
        <v>7.2082980000000001</v>
      </c>
    </row>
    <row r="3092" spans="1:15" x14ac:dyDescent="0.25">
      <c r="A3092">
        <v>3091</v>
      </c>
      <c r="B3092">
        <v>183.98082199999999</v>
      </c>
      <c r="C3092">
        <v>5.9246400000000001</v>
      </c>
      <c r="L3092">
        <v>195.40114499999999</v>
      </c>
      <c r="M3092">
        <v>4.097899</v>
      </c>
      <c r="N3092">
        <v>201.432616</v>
      </c>
      <c r="O3092">
        <v>7.2082980000000001</v>
      </c>
    </row>
    <row r="3093" spans="1:15" x14ac:dyDescent="0.25">
      <c r="A3093">
        <v>3092</v>
      </c>
      <c r="B3093">
        <v>183.98082199999999</v>
      </c>
      <c r="C3093">
        <v>5.9246400000000001</v>
      </c>
      <c r="L3093">
        <v>195.40114499999999</v>
      </c>
      <c r="M3093">
        <v>4.097899</v>
      </c>
      <c r="N3093">
        <v>201.432616</v>
      </c>
      <c r="O3093">
        <v>7.2082980000000001</v>
      </c>
    </row>
    <row r="3094" spans="1:15" x14ac:dyDescent="0.25">
      <c r="A3094">
        <v>3093</v>
      </c>
      <c r="B3094">
        <v>183.98082199999999</v>
      </c>
      <c r="C3094">
        <v>5.9246400000000001</v>
      </c>
      <c r="L3094">
        <v>195.40114499999999</v>
      </c>
      <c r="M3094">
        <v>4.097899</v>
      </c>
      <c r="N3094">
        <v>201.432616</v>
      </c>
      <c r="O3094">
        <v>7.2082980000000001</v>
      </c>
    </row>
    <row r="3095" spans="1:15" x14ac:dyDescent="0.25">
      <c r="A3095">
        <v>3094</v>
      </c>
      <c r="B3095">
        <v>183.98082199999999</v>
      </c>
      <c r="C3095">
        <v>5.9246400000000001</v>
      </c>
      <c r="L3095">
        <v>195.40114499999999</v>
      </c>
      <c r="M3095">
        <v>4.097899</v>
      </c>
      <c r="N3095">
        <v>201.432616</v>
      </c>
      <c r="O3095">
        <v>7.2082980000000001</v>
      </c>
    </row>
    <row r="3096" spans="1:15" x14ac:dyDescent="0.25">
      <c r="A3096">
        <v>3095</v>
      </c>
      <c r="B3096">
        <v>183.98082199999999</v>
      </c>
      <c r="C3096">
        <v>5.9246400000000001</v>
      </c>
      <c r="L3096">
        <v>195.40114499999999</v>
      </c>
      <c r="M3096">
        <v>4.097899</v>
      </c>
      <c r="N3096">
        <v>201.41149799999999</v>
      </c>
      <c r="O3096">
        <v>7.2941099999999999</v>
      </c>
    </row>
    <row r="3097" spans="1:15" x14ac:dyDescent="0.25">
      <c r="A3097">
        <v>3096</v>
      </c>
      <c r="B3097">
        <v>183.98082199999999</v>
      </c>
      <c r="C3097">
        <v>5.9246400000000001</v>
      </c>
      <c r="L3097">
        <v>195.40114499999999</v>
      </c>
      <c r="M3097">
        <v>4.097899</v>
      </c>
      <c r="N3097">
        <v>201.41149799999999</v>
      </c>
      <c r="O3097">
        <v>7.2941099999999999</v>
      </c>
    </row>
    <row r="3098" spans="1:15" x14ac:dyDescent="0.25">
      <c r="A3098">
        <v>3097</v>
      </c>
      <c r="B3098">
        <v>183.98082199999999</v>
      </c>
      <c r="C3098">
        <v>5.9246400000000001</v>
      </c>
      <c r="D3098">
        <v>177.551615</v>
      </c>
      <c r="E3098">
        <v>8.2913040000000002</v>
      </c>
      <c r="L3098">
        <v>195.40114499999999</v>
      </c>
      <c r="M3098">
        <v>4.097899</v>
      </c>
    </row>
    <row r="3099" spans="1:15" x14ac:dyDescent="0.25">
      <c r="A3099">
        <v>3098</v>
      </c>
      <c r="B3099">
        <v>183.98082199999999</v>
      </c>
      <c r="C3099">
        <v>5.9246400000000001</v>
      </c>
      <c r="D3099">
        <v>177.504426</v>
      </c>
      <c r="E3099">
        <v>8.2451319999999999</v>
      </c>
      <c r="L3099">
        <v>195.40114499999999</v>
      </c>
      <c r="M3099">
        <v>4.097899</v>
      </c>
    </row>
    <row r="3100" spans="1:15" x14ac:dyDescent="0.25">
      <c r="A3100">
        <v>3099</v>
      </c>
      <c r="B3100">
        <v>183.98082199999999</v>
      </c>
      <c r="C3100">
        <v>5.9246400000000001</v>
      </c>
      <c r="D3100">
        <v>177.504426</v>
      </c>
      <c r="E3100">
        <v>8.2451319999999999</v>
      </c>
      <c r="L3100">
        <v>195.40114499999999</v>
      </c>
      <c r="M3100">
        <v>4.097899</v>
      </c>
    </row>
    <row r="3101" spans="1:15" x14ac:dyDescent="0.25">
      <c r="A3101">
        <v>3100</v>
      </c>
      <c r="B3101">
        <v>183.98082199999999</v>
      </c>
      <c r="C3101">
        <v>5.9246400000000001</v>
      </c>
      <c r="D3101">
        <v>177.504426</v>
      </c>
      <c r="E3101">
        <v>8.2451319999999999</v>
      </c>
      <c r="L3101">
        <v>195.40114499999999</v>
      </c>
      <c r="M3101">
        <v>4.097899</v>
      </c>
    </row>
    <row r="3102" spans="1:15" x14ac:dyDescent="0.25">
      <c r="A3102">
        <v>3101</v>
      </c>
      <c r="B3102">
        <v>183.98082199999999</v>
      </c>
      <c r="C3102">
        <v>5.9246400000000001</v>
      </c>
      <c r="D3102">
        <v>177.504426</v>
      </c>
      <c r="E3102">
        <v>8.2451319999999999</v>
      </c>
      <c r="L3102">
        <v>195.40114499999999</v>
      </c>
      <c r="M3102">
        <v>4.097899</v>
      </c>
    </row>
    <row r="3103" spans="1:15" x14ac:dyDescent="0.25">
      <c r="A3103">
        <v>3102</v>
      </c>
      <c r="B3103">
        <v>183.98082199999999</v>
      </c>
      <c r="C3103">
        <v>5.9246400000000001</v>
      </c>
      <c r="D3103">
        <v>177.504426</v>
      </c>
      <c r="E3103">
        <v>8.2451319999999999</v>
      </c>
      <c r="L3103">
        <v>195.40114499999999</v>
      </c>
      <c r="M3103">
        <v>4.097899</v>
      </c>
    </row>
    <row r="3104" spans="1:15" x14ac:dyDescent="0.25">
      <c r="A3104">
        <v>3103</v>
      </c>
      <c r="B3104">
        <v>183.98082199999999</v>
      </c>
      <c r="C3104">
        <v>5.9246400000000001</v>
      </c>
      <c r="D3104">
        <v>177.504426</v>
      </c>
      <c r="E3104">
        <v>8.2451319999999999</v>
      </c>
      <c r="L3104">
        <v>195.40114499999999</v>
      </c>
      <c r="M3104">
        <v>4.097899</v>
      </c>
    </row>
    <row r="3105" spans="1:15" x14ac:dyDescent="0.25">
      <c r="A3105">
        <v>3104</v>
      </c>
      <c r="B3105">
        <v>183.98082199999999</v>
      </c>
      <c r="C3105">
        <v>5.9246400000000001</v>
      </c>
      <c r="D3105">
        <v>177.504426</v>
      </c>
      <c r="E3105">
        <v>8.2451319999999999</v>
      </c>
      <c r="L3105">
        <v>195.40114499999999</v>
      </c>
      <c r="M3105">
        <v>4.097899</v>
      </c>
    </row>
    <row r="3106" spans="1:15" x14ac:dyDescent="0.25">
      <c r="A3106">
        <v>3105</v>
      </c>
      <c r="B3106">
        <v>184.07989800000001</v>
      </c>
      <c r="C3106">
        <v>5.9533120000000004</v>
      </c>
      <c r="D3106">
        <v>177.504426</v>
      </c>
      <c r="E3106">
        <v>8.2451319999999999</v>
      </c>
      <c r="L3106">
        <v>195.40114499999999</v>
      </c>
      <c r="M3106">
        <v>4.097899</v>
      </c>
    </row>
    <row r="3107" spans="1:15" x14ac:dyDescent="0.25">
      <c r="A3107">
        <v>3106</v>
      </c>
      <c r="D3107">
        <v>177.504426</v>
      </c>
      <c r="E3107">
        <v>8.2451319999999999</v>
      </c>
      <c r="L3107">
        <v>195.40114499999999</v>
      </c>
      <c r="M3107">
        <v>4.097899</v>
      </c>
    </row>
    <row r="3108" spans="1:15" x14ac:dyDescent="0.25">
      <c r="A3108">
        <v>3107</v>
      </c>
      <c r="D3108">
        <v>177.504426</v>
      </c>
      <c r="E3108">
        <v>8.2451319999999999</v>
      </c>
      <c r="L3108">
        <v>195.40114499999999</v>
      </c>
      <c r="M3108">
        <v>4.097899</v>
      </c>
    </row>
    <row r="3109" spans="1:15" x14ac:dyDescent="0.25">
      <c r="A3109">
        <v>3108</v>
      </c>
      <c r="D3109">
        <v>177.504426</v>
      </c>
      <c r="E3109">
        <v>8.2451319999999999</v>
      </c>
      <c r="L3109">
        <v>195.40114499999999</v>
      </c>
      <c r="M3109">
        <v>4.097899</v>
      </c>
    </row>
    <row r="3110" spans="1:15" x14ac:dyDescent="0.25">
      <c r="A3110">
        <v>3109</v>
      </c>
      <c r="D3110">
        <v>177.504426</v>
      </c>
      <c r="E3110">
        <v>8.2451319999999999</v>
      </c>
      <c r="L3110">
        <v>195.40114499999999</v>
      </c>
      <c r="M3110">
        <v>4.097899</v>
      </c>
      <c r="N3110">
        <v>188.29835400000002</v>
      </c>
      <c r="O3110">
        <v>8.002542</v>
      </c>
    </row>
    <row r="3111" spans="1:15" x14ac:dyDescent="0.25">
      <c r="A3111">
        <v>3110</v>
      </c>
      <c r="D3111">
        <v>177.504426</v>
      </c>
      <c r="E3111">
        <v>8.2451319999999999</v>
      </c>
      <c r="L3111">
        <v>195.40114499999999</v>
      </c>
      <c r="M3111">
        <v>4.097899</v>
      </c>
      <c r="N3111">
        <v>188.23254299999999</v>
      </c>
      <c r="O3111">
        <v>7.9982569999999997</v>
      </c>
    </row>
    <row r="3112" spans="1:15" x14ac:dyDescent="0.25">
      <c r="A3112">
        <v>3111</v>
      </c>
      <c r="D3112">
        <v>177.504426</v>
      </c>
      <c r="E3112">
        <v>8.2451319999999999</v>
      </c>
      <c r="L3112">
        <v>195.40114499999999</v>
      </c>
      <c r="M3112">
        <v>4.097899</v>
      </c>
      <c r="N3112">
        <v>188.23254299999999</v>
      </c>
      <c r="O3112">
        <v>7.9982569999999997</v>
      </c>
    </row>
    <row r="3113" spans="1:15" x14ac:dyDescent="0.25">
      <c r="A3113">
        <v>3112</v>
      </c>
      <c r="D3113">
        <v>177.504426</v>
      </c>
      <c r="E3113">
        <v>8.2451319999999999</v>
      </c>
      <c r="L3113">
        <v>195.39726899999999</v>
      </c>
      <c r="M3113">
        <v>4.1389680000000002</v>
      </c>
      <c r="N3113">
        <v>188.23254299999999</v>
      </c>
      <c r="O3113">
        <v>7.9982569999999997</v>
      </c>
    </row>
    <row r="3114" spans="1:15" x14ac:dyDescent="0.25">
      <c r="A3114">
        <v>3113</v>
      </c>
      <c r="D3114">
        <v>177.504426</v>
      </c>
      <c r="E3114">
        <v>8.2451319999999999</v>
      </c>
      <c r="L3114">
        <v>195.39726899999999</v>
      </c>
      <c r="M3114">
        <v>4.1389680000000002</v>
      </c>
      <c r="N3114">
        <v>188.23254299999999</v>
      </c>
      <c r="O3114">
        <v>7.9982569999999997</v>
      </c>
    </row>
    <row r="3115" spans="1:15" x14ac:dyDescent="0.25">
      <c r="A3115">
        <v>3114</v>
      </c>
      <c r="D3115">
        <v>177.504426</v>
      </c>
      <c r="E3115">
        <v>8.2451319999999999</v>
      </c>
      <c r="N3115">
        <v>188.23254299999999</v>
      </c>
      <c r="O3115">
        <v>7.9982569999999997</v>
      </c>
    </row>
    <row r="3116" spans="1:15" x14ac:dyDescent="0.25">
      <c r="A3116">
        <v>3115</v>
      </c>
      <c r="D3116">
        <v>177.504426</v>
      </c>
      <c r="E3116">
        <v>8.2451319999999999</v>
      </c>
      <c r="N3116">
        <v>188.23254299999999</v>
      </c>
      <c r="O3116">
        <v>7.9982569999999997</v>
      </c>
    </row>
    <row r="3117" spans="1:15" x14ac:dyDescent="0.25">
      <c r="A3117">
        <v>3116</v>
      </c>
      <c r="D3117">
        <v>177.504426</v>
      </c>
      <c r="E3117">
        <v>8.2451319999999999</v>
      </c>
      <c r="N3117">
        <v>188.23254299999999</v>
      </c>
      <c r="O3117">
        <v>7.9982569999999997</v>
      </c>
    </row>
    <row r="3118" spans="1:15" x14ac:dyDescent="0.25">
      <c r="A3118">
        <v>3117</v>
      </c>
      <c r="D3118">
        <v>177.504426</v>
      </c>
      <c r="E3118">
        <v>8.2451319999999999</v>
      </c>
      <c r="N3118">
        <v>188.23254299999999</v>
      </c>
      <c r="O3118">
        <v>7.9982569999999997</v>
      </c>
    </row>
    <row r="3119" spans="1:15" x14ac:dyDescent="0.25">
      <c r="A3119">
        <v>3118</v>
      </c>
      <c r="D3119">
        <v>177.504426</v>
      </c>
      <c r="E3119">
        <v>8.2451319999999999</v>
      </c>
      <c r="N3119">
        <v>188.23254299999999</v>
      </c>
      <c r="O3119">
        <v>7.9982569999999997</v>
      </c>
    </row>
    <row r="3120" spans="1:15" x14ac:dyDescent="0.25">
      <c r="A3120">
        <v>3119</v>
      </c>
      <c r="B3120">
        <v>170.977675</v>
      </c>
      <c r="C3120">
        <v>6.6780710000000001</v>
      </c>
      <c r="D3120">
        <v>177.504426</v>
      </c>
      <c r="E3120">
        <v>8.2451319999999999</v>
      </c>
      <c r="N3120">
        <v>188.23254299999999</v>
      </c>
      <c r="O3120">
        <v>7.9982569999999997</v>
      </c>
    </row>
    <row r="3121" spans="1:15" x14ac:dyDescent="0.25">
      <c r="A3121">
        <v>3120</v>
      </c>
      <c r="B3121">
        <v>170.929104</v>
      </c>
      <c r="C3121">
        <v>6.6652149999999999</v>
      </c>
      <c r="D3121">
        <v>177.504426</v>
      </c>
      <c r="E3121">
        <v>8.2451319999999999</v>
      </c>
      <c r="N3121">
        <v>188.23254299999999</v>
      </c>
      <c r="O3121">
        <v>7.9982569999999997</v>
      </c>
    </row>
    <row r="3122" spans="1:15" x14ac:dyDescent="0.25">
      <c r="A3122">
        <v>3121</v>
      </c>
      <c r="B3122">
        <v>170.929104</v>
      </c>
      <c r="C3122">
        <v>6.6652149999999999</v>
      </c>
      <c r="D3122">
        <v>177.504426</v>
      </c>
      <c r="E3122">
        <v>8.2451319999999999</v>
      </c>
      <c r="N3122">
        <v>188.23254299999999</v>
      </c>
      <c r="O3122">
        <v>7.9982569999999997</v>
      </c>
    </row>
    <row r="3123" spans="1:15" x14ac:dyDescent="0.25">
      <c r="A3123">
        <v>3122</v>
      </c>
      <c r="B3123">
        <v>170.929104</v>
      </c>
      <c r="C3123">
        <v>6.6652149999999999</v>
      </c>
      <c r="D3123">
        <v>177.504426</v>
      </c>
      <c r="E3123">
        <v>8.2451319999999999</v>
      </c>
      <c r="N3123">
        <v>188.23254299999999</v>
      </c>
      <c r="O3123">
        <v>7.9982569999999997</v>
      </c>
    </row>
    <row r="3124" spans="1:15" x14ac:dyDescent="0.25">
      <c r="A3124">
        <v>3123</v>
      </c>
      <c r="B3124">
        <v>170.929104</v>
      </c>
      <c r="C3124">
        <v>6.6652149999999999</v>
      </c>
      <c r="D3124">
        <v>177.504426</v>
      </c>
      <c r="E3124">
        <v>8.2451319999999999</v>
      </c>
      <c r="N3124">
        <v>188.23254299999999</v>
      </c>
      <c r="O3124">
        <v>7.9982569999999997</v>
      </c>
    </row>
    <row r="3125" spans="1:15" x14ac:dyDescent="0.25">
      <c r="A3125">
        <v>3124</v>
      </c>
      <c r="B3125">
        <v>170.929104</v>
      </c>
      <c r="C3125">
        <v>6.6652149999999999</v>
      </c>
      <c r="D3125">
        <v>177.504426</v>
      </c>
      <c r="E3125">
        <v>8.2451319999999999</v>
      </c>
      <c r="N3125">
        <v>188.23254299999999</v>
      </c>
      <c r="O3125">
        <v>7.9982569999999997</v>
      </c>
    </row>
    <row r="3126" spans="1:15" x14ac:dyDescent="0.25">
      <c r="A3126">
        <v>3125</v>
      </c>
      <c r="B3126">
        <v>170.929104</v>
      </c>
      <c r="C3126">
        <v>6.6652149999999999</v>
      </c>
      <c r="D3126">
        <v>177.504426</v>
      </c>
      <c r="E3126">
        <v>8.2451319999999999</v>
      </c>
      <c r="N3126">
        <v>188.23254299999999</v>
      </c>
      <c r="O3126">
        <v>7.9982569999999997</v>
      </c>
    </row>
    <row r="3127" spans="1:15" x14ac:dyDescent="0.25">
      <c r="A3127">
        <v>3126</v>
      </c>
      <c r="B3127">
        <v>170.929104</v>
      </c>
      <c r="C3127">
        <v>6.6652149999999999</v>
      </c>
      <c r="D3127">
        <v>177.504426</v>
      </c>
      <c r="E3127">
        <v>8.2451319999999999</v>
      </c>
      <c r="N3127">
        <v>188.23254299999999</v>
      </c>
      <c r="O3127">
        <v>7.9982569999999997</v>
      </c>
    </row>
    <row r="3128" spans="1:15" x14ac:dyDescent="0.25">
      <c r="A3128">
        <v>3127</v>
      </c>
      <c r="B3128">
        <v>170.929104</v>
      </c>
      <c r="C3128">
        <v>6.6652149999999999</v>
      </c>
      <c r="D3128">
        <v>177.551615</v>
      </c>
      <c r="E3128">
        <v>8.2913040000000002</v>
      </c>
      <c r="N3128">
        <v>188.23254299999999</v>
      </c>
      <c r="O3128">
        <v>7.9982569999999997</v>
      </c>
    </row>
    <row r="3129" spans="1:15" x14ac:dyDescent="0.25">
      <c r="A3129">
        <v>3128</v>
      </c>
      <c r="B3129">
        <v>170.929104</v>
      </c>
      <c r="C3129">
        <v>6.6652149999999999</v>
      </c>
      <c r="D3129">
        <v>177.551615</v>
      </c>
      <c r="E3129">
        <v>8.2913040000000002</v>
      </c>
      <c r="N3129">
        <v>188.23254299999999</v>
      </c>
      <c r="O3129">
        <v>7.9982569999999997</v>
      </c>
    </row>
    <row r="3130" spans="1:15" x14ac:dyDescent="0.25">
      <c r="A3130">
        <v>3129</v>
      </c>
      <c r="B3130">
        <v>170.929104</v>
      </c>
      <c r="C3130">
        <v>6.6652149999999999</v>
      </c>
      <c r="N3130">
        <v>188.23254299999999</v>
      </c>
      <c r="O3130">
        <v>7.9982569999999997</v>
      </c>
    </row>
    <row r="3131" spans="1:15" x14ac:dyDescent="0.25">
      <c r="A3131">
        <v>3130</v>
      </c>
      <c r="B3131">
        <v>170.929104</v>
      </c>
      <c r="C3131">
        <v>6.6652149999999999</v>
      </c>
      <c r="N3131">
        <v>188.23254299999999</v>
      </c>
      <c r="O3131">
        <v>7.9982569999999997</v>
      </c>
    </row>
    <row r="3132" spans="1:15" x14ac:dyDescent="0.25">
      <c r="A3132">
        <v>3131</v>
      </c>
      <c r="B3132">
        <v>170.929104</v>
      </c>
      <c r="C3132">
        <v>6.6652149999999999</v>
      </c>
      <c r="N3132">
        <v>188.23254299999999</v>
      </c>
      <c r="O3132">
        <v>7.9982569999999997</v>
      </c>
    </row>
    <row r="3133" spans="1:15" x14ac:dyDescent="0.25">
      <c r="A3133">
        <v>3132</v>
      </c>
      <c r="B3133">
        <v>170.929104</v>
      </c>
      <c r="C3133">
        <v>6.6652149999999999</v>
      </c>
      <c r="F3133">
        <v>181.613856</v>
      </c>
      <c r="G3133">
        <v>4.2995720000000004</v>
      </c>
      <c r="N3133">
        <v>188.23254299999999</v>
      </c>
      <c r="O3133">
        <v>7.9982569999999997</v>
      </c>
    </row>
    <row r="3134" spans="1:15" x14ac:dyDescent="0.25">
      <c r="A3134">
        <v>3133</v>
      </c>
      <c r="B3134">
        <v>170.929104</v>
      </c>
      <c r="C3134">
        <v>6.6652149999999999</v>
      </c>
      <c r="F3134">
        <v>181.41003699999999</v>
      </c>
      <c r="G3134">
        <v>4.1966190000000001</v>
      </c>
      <c r="N3134">
        <v>188.23254299999999</v>
      </c>
      <c r="O3134">
        <v>7.9982569999999997</v>
      </c>
    </row>
    <row r="3135" spans="1:15" x14ac:dyDescent="0.25">
      <c r="A3135">
        <v>3134</v>
      </c>
      <c r="B3135">
        <v>170.929104</v>
      </c>
      <c r="C3135">
        <v>6.6652149999999999</v>
      </c>
      <c r="F3135">
        <v>181.41003699999999</v>
      </c>
      <c r="G3135">
        <v>4.1966190000000001</v>
      </c>
      <c r="N3135">
        <v>188.23254299999999</v>
      </c>
      <c r="O3135">
        <v>7.9982569999999997</v>
      </c>
    </row>
    <row r="3136" spans="1:15" x14ac:dyDescent="0.25">
      <c r="A3136">
        <v>3135</v>
      </c>
      <c r="B3136">
        <v>170.929104</v>
      </c>
      <c r="C3136">
        <v>6.6652149999999999</v>
      </c>
      <c r="F3136">
        <v>181.41003699999999</v>
      </c>
      <c r="G3136">
        <v>4.1966190000000001</v>
      </c>
      <c r="N3136">
        <v>188.23254299999999</v>
      </c>
      <c r="O3136">
        <v>7.9982569999999997</v>
      </c>
    </row>
    <row r="3137" spans="1:15" x14ac:dyDescent="0.25">
      <c r="A3137">
        <v>3136</v>
      </c>
      <c r="B3137">
        <v>170.929104</v>
      </c>
      <c r="C3137">
        <v>6.6652149999999999</v>
      </c>
      <c r="F3137">
        <v>181.41003699999999</v>
      </c>
      <c r="G3137">
        <v>4.1966190000000001</v>
      </c>
      <c r="N3137">
        <v>188.23254299999999</v>
      </c>
      <c r="O3137">
        <v>7.9982569999999997</v>
      </c>
    </row>
    <row r="3138" spans="1:15" x14ac:dyDescent="0.25">
      <c r="A3138">
        <v>3137</v>
      </c>
      <c r="B3138">
        <v>170.929104</v>
      </c>
      <c r="C3138">
        <v>6.6652149999999999</v>
      </c>
      <c r="F3138">
        <v>181.41003699999999</v>
      </c>
      <c r="G3138">
        <v>4.1966190000000001</v>
      </c>
      <c r="N3138">
        <v>188.23254299999999</v>
      </c>
      <c r="O3138">
        <v>7.9982569999999997</v>
      </c>
    </row>
    <row r="3139" spans="1:15" x14ac:dyDescent="0.25">
      <c r="A3139">
        <v>3138</v>
      </c>
      <c r="B3139">
        <v>170.929104</v>
      </c>
      <c r="C3139">
        <v>6.6652149999999999</v>
      </c>
      <c r="F3139">
        <v>181.41003699999999</v>
      </c>
      <c r="G3139">
        <v>4.1966190000000001</v>
      </c>
      <c r="N3139">
        <v>188.23254299999999</v>
      </c>
      <c r="O3139">
        <v>7.9982569999999997</v>
      </c>
    </row>
    <row r="3140" spans="1:15" x14ac:dyDescent="0.25">
      <c r="A3140">
        <v>3139</v>
      </c>
      <c r="B3140">
        <v>170.929104</v>
      </c>
      <c r="C3140">
        <v>6.6652149999999999</v>
      </c>
      <c r="F3140">
        <v>181.41003699999999</v>
      </c>
      <c r="G3140">
        <v>4.1966190000000001</v>
      </c>
      <c r="N3140">
        <v>188.23254299999999</v>
      </c>
      <c r="O3140">
        <v>7.9982569999999997</v>
      </c>
    </row>
    <row r="3141" spans="1:15" x14ac:dyDescent="0.25">
      <c r="A3141">
        <v>3140</v>
      </c>
      <c r="B3141">
        <v>170.929104</v>
      </c>
      <c r="C3141">
        <v>6.6652149999999999</v>
      </c>
      <c r="D3141">
        <v>165.545457</v>
      </c>
      <c r="E3141">
        <v>8.7206170000000007</v>
      </c>
      <c r="F3141">
        <v>181.41003699999999</v>
      </c>
      <c r="G3141">
        <v>4.1966190000000001</v>
      </c>
      <c r="N3141">
        <v>188.29835400000002</v>
      </c>
      <c r="O3141">
        <v>8.002542</v>
      </c>
    </row>
    <row r="3142" spans="1:15" x14ac:dyDescent="0.25">
      <c r="A3142">
        <v>3141</v>
      </c>
      <c r="B3142">
        <v>170.929104</v>
      </c>
      <c r="C3142">
        <v>6.6652149999999999</v>
      </c>
      <c r="D3142">
        <v>165.44143199999999</v>
      </c>
      <c r="E3142">
        <v>8.6401109999999992</v>
      </c>
      <c r="F3142">
        <v>181.41003699999999</v>
      </c>
      <c r="G3142">
        <v>4.1966190000000001</v>
      </c>
    </row>
    <row r="3143" spans="1:15" x14ac:dyDescent="0.25">
      <c r="A3143">
        <v>3142</v>
      </c>
      <c r="B3143">
        <v>170.929104</v>
      </c>
      <c r="C3143">
        <v>6.6652149999999999</v>
      </c>
      <c r="D3143">
        <v>165.44143199999999</v>
      </c>
      <c r="E3143">
        <v>8.6401109999999992</v>
      </c>
      <c r="F3143">
        <v>181.41003699999999</v>
      </c>
      <c r="G3143">
        <v>4.1966190000000001</v>
      </c>
    </row>
    <row r="3144" spans="1:15" x14ac:dyDescent="0.25">
      <c r="A3144">
        <v>3143</v>
      </c>
      <c r="B3144">
        <v>170.929104</v>
      </c>
      <c r="C3144">
        <v>6.6652149999999999</v>
      </c>
      <c r="D3144">
        <v>165.44143199999999</v>
      </c>
      <c r="E3144">
        <v>8.6401109999999992</v>
      </c>
      <c r="F3144">
        <v>181.41003699999999</v>
      </c>
      <c r="G3144">
        <v>4.1966190000000001</v>
      </c>
    </row>
    <row r="3145" spans="1:15" x14ac:dyDescent="0.25">
      <c r="A3145">
        <v>3144</v>
      </c>
      <c r="B3145">
        <v>170.929104</v>
      </c>
      <c r="C3145">
        <v>6.6652149999999999</v>
      </c>
      <c r="D3145">
        <v>165.44143199999999</v>
      </c>
      <c r="E3145">
        <v>8.6401109999999992</v>
      </c>
      <c r="F3145">
        <v>181.41003699999999</v>
      </c>
      <c r="G3145">
        <v>4.1966190000000001</v>
      </c>
    </row>
    <row r="3146" spans="1:15" x14ac:dyDescent="0.25">
      <c r="A3146">
        <v>3145</v>
      </c>
      <c r="B3146">
        <v>170.977675</v>
      </c>
      <c r="C3146">
        <v>6.6780710000000001</v>
      </c>
      <c r="D3146">
        <v>165.44143199999999</v>
      </c>
      <c r="E3146">
        <v>8.6401109999999992</v>
      </c>
      <c r="F3146">
        <v>181.41003699999999</v>
      </c>
      <c r="G3146">
        <v>4.1966190000000001</v>
      </c>
    </row>
    <row r="3147" spans="1:15" x14ac:dyDescent="0.25">
      <c r="A3147">
        <v>3146</v>
      </c>
      <c r="D3147">
        <v>165.44143199999999</v>
      </c>
      <c r="E3147">
        <v>8.6401109999999992</v>
      </c>
      <c r="F3147">
        <v>181.41003699999999</v>
      </c>
      <c r="G3147">
        <v>4.1966190000000001</v>
      </c>
    </row>
    <row r="3148" spans="1:15" x14ac:dyDescent="0.25">
      <c r="A3148">
        <v>3147</v>
      </c>
      <c r="D3148">
        <v>165.44143199999999</v>
      </c>
      <c r="E3148">
        <v>8.6401109999999992</v>
      </c>
      <c r="F3148">
        <v>181.41003699999999</v>
      </c>
      <c r="G3148">
        <v>4.1966190000000001</v>
      </c>
    </row>
    <row r="3149" spans="1:15" x14ac:dyDescent="0.25">
      <c r="A3149">
        <v>3148</v>
      </c>
      <c r="D3149">
        <v>165.44143199999999</v>
      </c>
      <c r="E3149">
        <v>8.6401109999999992</v>
      </c>
      <c r="F3149">
        <v>181.41003699999999</v>
      </c>
      <c r="G3149">
        <v>4.1966190000000001</v>
      </c>
    </row>
    <row r="3150" spans="1:15" x14ac:dyDescent="0.25">
      <c r="A3150">
        <v>3149</v>
      </c>
      <c r="D3150">
        <v>165.44143199999999</v>
      </c>
      <c r="E3150">
        <v>8.6401109999999992</v>
      </c>
      <c r="F3150">
        <v>181.41003699999999</v>
      </c>
      <c r="G3150">
        <v>4.1966190000000001</v>
      </c>
    </row>
    <row r="3151" spans="1:15" x14ac:dyDescent="0.25">
      <c r="A3151">
        <v>3150</v>
      </c>
      <c r="D3151">
        <v>165.44143199999999</v>
      </c>
      <c r="E3151">
        <v>8.6401109999999992</v>
      </c>
      <c r="F3151">
        <v>181.41003699999999</v>
      </c>
      <c r="G3151">
        <v>4.1966190000000001</v>
      </c>
    </row>
    <row r="3152" spans="1:15" x14ac:dyDescent="0.25">
      <c r="A3152">
        <v>3151</v>
      </c>
      <c r="D3152">
        <v>165.44143199999999</v>
      </c>
      <c r="E3152">
        <v>8.6401109999999992</v>
      </c>
      <c r="F3152">
        <v>181.41003699999999</v>
      </c>
      <c r="G3152">
        <v>4.1966190000000001</v>
      </c>
    </row>
    <row r="3153" spans="1:15" x14ac:dyDescent="0.25">
      <c r="A3153">
        <v>3152</v>
      </c>
      <c r="D3153">
        <v>165.44143199999999</v>
      </c>
      <c r="E3153">
        <v>8.6401109999999992</v>
      </c>
      <c r="F3153">
        <v>181.41003699999999</v>
      </c>
      <c r="G3153">
        <v>4.1966190000000001</v>
      </c>
    </row>
    <row r="3154" spans="1:15" x14ac:dyDescent="0.25">
      <c r="A3154">
        <v>3153</v>
      </c>
      <c r="D3154">
        <v>165.44143199999999</v>
      </c>
      <c r="E3154">
        <v>8.6401109999999992</v>
      </c>
      <c r="F3154">
        <v>181.41003699999999</v>
      </c>
      <c r="G3154">
        <v>4.1966190000000001</v>
      </c>
      <c r="N3154">
        <v>175.91185400000001</v>
      </c>
      <c r="O3154">
        <v>8.6147559999999999</v>
      </c>
    </row>
    <row r="3155" spans="1:15" x14ac:dyDescent="0.25">
      <c r="A3155">
        <v>3154</v>
      </c>
      <c r="D3155">
        <v>165.44143199999999</v>
      </c>
      <c r="E3155">
        <v>8.6401109999999992</v>
      </c>
      <c r="F3155">
        <v>181.41003699999999</v>
      </c>
      <c r="G3155">
        <v>4.1966190000000001</v>
      </c>
      <c r="N3155">
        <v>175.92236400000002</v>
      </c>
      <c r="O3155">
        <v>8.5907260000000001</v>
      </c>
    </row>
    <row r="3156" spans="1:15" x14ac:dyDescent="0.25">
      <c r="A3156">
        <v>3155</v>
      </c>
      <c r="D3156">
        <v>165.44143199999999</v>
      </c>
      <c r="E3156">
        <v>8.6401109999999992</v>
      </c>
      <c r="F3156">
        <v>181.41003699999999</v>
      </c>
      <c r="G3156">
        <v>4.1966190000000001</v>
      </c>
      <c r="N3156">
        <v>175.92236400000002</v>
      </c>
      <c r="O3156">
        <v>8.5907260000000001</v>
      </c>
    </row>
    <row r="3157" spans="1:15" x14ac:dyDescent="0.25">
      <c r="A3157">
        <v>3156</v>
      </c>
      <c r="D3157">
        <v>165.44143199999999</v>
      </c>
      <c r="E3157">
        <v>8.6401109999999992</v>
      </c>
      <c r="F3157">
        <v>181.41003699999999</v>
      </c>
      <c r="G3157">
        <v>4.1966190000000001</v>
      </c>
      <c r="N3157">
        <v>175.92236400000002</v>
      </c>
      <c r="O3157">
        <v>8.5907260000000001</v>
      </c>
    </row>
    <row r="3158" spans="1:15" x14ac:dyDescent="0.25">
      <c r="A3158">
        <v>3157</v>
      </c>
      <c r="D3158">
        <v>165.44143199999999</v>
      </c>
      <c r="E3158">
        <v>8.6401109999999992</v>
      </c>
      <c r="F3158">
        <v>181.613856</v>
      </c>
      <c r="G3158">
        <v>4.2995720000000004</v>
      </c>
      <c r="N3158">
        <v>175.92236400000002</v>
      </c>
      <c r="O3158">
        <v>8.5907260000000001</v>
      </c>
    </row>
    <row r="3159" spans="1:15" x14ac:dyDescent="0.25">
      <c r="A3159">
        <v>3158</v>
      </c>
      <c r="B3159">
        <v>160.06916000000001</v>
      </c>
      <c r="C3159">
        <v>6.4365019999999999</v>
      </c>
      <c r="D3159">
        <v>165.44143199999999</v>
      </c>
      <c r="E3159">
        <v>8.6401109999999992</v>
      </c>
      <c r="F3159">
        <v>181.613856</v>
      </c>
      <c r="G3159">
        <v>4.2995720000000004</v>
      </c>
      <c r="N3159">
        <v>175.92236400000002</v>
      </c>
      <c r="O3159">
        <v>8.5907260000000001</v>
      </c>
    </row>
    <row r="3160" spans="1:15" x14ac:dyDescent="0.25">
      <c r="A3160">
        <v>3159</v>
      </c>
      <c r="B3160">
        <v>159.90432200000001</v>
      </c>
      <c r="C3160">
        <v>6.3690049999999996</v>
      </c>
      <c r="D3160">
        <v>165.44143199999999</v>
      </c>
      <c r="E3160">
        <v>8.6401109999999992</v>
      </c>
      <c r="N3160">
        <v>175.92236400000002</v>
      </c>
      <c r="O3160">
        <v>8.5907260000000001</v>
      </c>
    </row>
    <row r="3161" spans="1:15" x14ac:dyDescent="0.25">
      <c r="A3161">
        <v>3160</v>
      </c>
      <c r="B3161">
        <v>159.90432200000001</v>
      </c>
      <c r="C3161">
        <v>6.3690049999999996</v>
      </c>
      <c r="D3161">
        <v>165.44143199999999</v>
      </c>
      <c r="E3161">
        <v>8.6401109999999992</v>
      </c>
      <c r="N3161">
        <v>175.92236400000002</v>
      </c>
      <c r="O3161">
        <v>8.5907260000000001</v>
      </c>
    </row>
    <row r="3162" spans="1:15" x14ac:dyDescent="0.25">
      <c r="A3162">
        <v>3161</v>
      </c>
      <c r="B3162">
        <v>159.90432200000001</v>
      </c>
      <c r="C3162">
        <v>6.3690049999999996</v>
      </c>
      <c r="D3162">
        <v>165.44143199999999</v>
      </c>
      <c r="E3162">
        <v>8.6401109999999992</v>
      </c>
      <c r="N3162">
        <v>175.92236400000002</v>
      </c>
      <c r="O3162">
        <v>8.5907260000000001</v>
      </c>
    </row>
    <row r="3163" spans="1:15" x14ac:dyDescent="0.25">
      <c r="A3163">
        <v>3162</v>
      </c>
      <c r="B3163">
        <v>159.90432200000001</v>
      </c>
      <c r="C3163">
        <v>6.3690049999999996</v>
      </c>
      <c r="D3163">
        <v>165.44143199999999</v>
      </c>
      <c r="E3163">
        <v>8.6401109999999992</v>
      </c>
      <c r="N3163">
        <v>175.92236400000002</v>
      </c>
      <c r="O3163">
        <v>8.5907260000000001</v>
      </c>
    </row>
    <row r="3164" spans="1:15" x14ac:dyDescent="0.25">
      <c r="A3164">
        <v>3163</v>
      </c>
      <c r="B3164">
        <v>159.90432200000001</v>
      </c>
      <c r="C3164">
        <v>6.3690049999999996</v>
      </c>
      <c r="D3164">
        <v>165.44143199999999</v>
      </c>
      <c r="E3164">
        <v>8.6401109999999992</v>
      </c>
      <c r="N3164">
        <v>175.92236400000002</v>
      </c>
      <c r="O3164">
        <v>8.5907260000000001</v>
      </c>
    </row>
    <row r="3165" spans="1:15" x14ac:dyDescent="0.25">
      <c r="A3165">
        <v>3164</v>
      </c>
      <c r="B3165">
        <v>159.90432200000001</v>
      </c>
      <c r="C3165">
        <v>6.3690049999999996</v>
      </c>
      <c r="D3165">
        <v>165.44143199999999</v>
      </c>
      <c r="E3165">
        <v>8.6401109999999992</v>
      </c>
      <c r="N3165">
        <v>175.92236400000002</v>
      </c>
      <c r="O3165">
        <v>8.5907260000000001</v>
      </c>
    </row>
    <row r="3166" spans="1:15" x14ac:dyDescent="0.25">
      <c r="A3166">
        <v>3165</v>
      </c>
      <c r="B3166">
        <v>159.90432200000001</v>
      </c>
      <c r="C3166">
        <v>6.3690049999999996</v>
      </c>
      <c r="D3166">
        <v>165.44143199999999</v>
      </c>
      <c r="E3166">
        <v>8.6401109999999992</v>
      </c>
      <c r="N3166">
        <v>175.92236400000002</v>
      </c>
      <c r="O3166">
        <v>8.5907260000000001</v>
      </c>
    </row>
    <row r="3167" spans="1:15" x14ac:dyDescent="0.25">
      <c r="A3167">
        <v>3166</v>
      </c>
      <c r="B3167">
        <v>159.90432200000001</v>
      </c>
      <c r="C3167">
        <v>6.3690049999999996</v>
      </c>
      <c r="D3167">
        <v>165.44143199999999</v>
      </c>
      <c r="E3167">
        <v>8.6401109999999992</v>
      </c>
      <c r="N3167">
        <v>175.92236400000002</v>
      </c>
      <c r="O3167">
        <v>8.5907260000000001</v>
      </c>
    </row>
    <row r="3168" spans="1:15" x14ac:dyDescent="0.25">
      <c r="A3168">
        <v>3167</v>
      </c>
      <c r="B3168">
        <v>159.90432200000001</v>
      </c>
      <c r="C3168">
        <v>6.3690049999999996</v>
      </c>
      <c r="D3168">
        <v>165.44143199999999</v>
      </c>
      <c r="E3168">
        <v>8.6401109999999992</v>
      </c>
      <c r="N3168">
        <v>175.92236400000002</v>
      </c>
      <c r="O3168">
        <v>8.5907260000000001</v>
      </c>
    </row>
    <row r="3169" spans="1:15" x14ac:dyDescent="0.25">
      <c r="A3169">
        <v>3168</v>
      </c>
      <c r="B3169">
        <v>159.90432200000001</v>
      </c>
      <c r="C3169">
        <v>6.3690049999999996</v>
      </c>
      <c r="D3169">
        <v>165.545457</v>
      </c>
      <c r="E3169">
        <v>8.7206170000000007</v>
      </c>
      <c r="N3169">
        <v>175.92236400000002</v>
      </c>
      <c r="O3169">
        <v>8.5907260000000001</v>
      </c>
    </row>
    <row r="3170" spans="1:15" x14ac:dyDescent="0.25">
      <c r="A3170">
        <v>3169</v>
      </c>
      <c r="B3170">
        <v>159.90432200000001</v>
      </c>
      <c r="C3170">
        <v>6.3690049999999996</v>
      </c>
      <c r="N3170">
        <v>175.92236400000002</v>
      </c>
      <c r="O3170">
        <v>8.5907260000000001</v>
      </c>
    </row>
    <row r="3171" spans="1:15" x14ac:dyDescent="0.25">
      <c r="A3171">
        <v>3170</v>
      </c>
      <c r="B3171">
        <v>159.90432200000001</v>
      </c>
      <c r="C3171">
        <v>6.3690049999999996</v>
      </c>
      <c r="N3171">
        <v>175.92236400000002</v>
      </c>
      <c r="O3171">
        <v>8.5907260000000001</v>
      </c>
    </row>
    <row r="3172" spans="1:15" x14ac:dyDescent="0.25">
      <c r="A3172">
        <v>3171</v>
      </c>
      <c r="B3172">
        <v>159.90432200000001</v>
      </c>
      <c r="C3172">
        <v>6.3690049999999996</v>
      </c>
      <c r="L3172">
        <v>169.96553299999999</v>
      </c>
      <c r="M3172">
        <v>4.9301000000000004</v>
      </c>
      <c r="N3172">
        <v>175.92236400000002</v>
      </c>
      <c r="O3172">
        <v>8.5907260000000001</v>
      </c>
    </row>
    <row r="3173" spans="1:15" x14ac:dyDescent="0.25">
      <c r="A3173">
        <v>3172</v>
      </c>
      <c r="B3173">
        <v>159.90432200000001</v>
      </c>
      <c r="C3173">
        <v>6.3690049999999996</v>
      </c>
      <c r="L3173">
        <v>169.890895</v>
      </c>
      <c r="M3173">
        <v>4.8878069999999996</v>
      </c>
      <c r="N3173">
        <v>175.91185400000001</v>
      </c>
      <c r="O3173">
        <v>8.6147559999999999</v>
      </c>
    </row>
    <row r="3174" spans="1:15" x14ac:dyDescent="0.25">
      <c r="A3174">
        <v>3173</v>
      </c>
      <c r="B3174">
        <v>159.90432200000001</v>
      </c>
      <c r="C3174">
        <v>6.3690049999999996</v>
      </c>
      <c r="L3174">
        <v>169.890895</v>
      </c>
      <c r="M3174">
        <v>4.8878069999999996</v>
      </c>
    </row>
    <row r="3175" spans="1:15" x14ac:dyDescent="0.25">
      <c r="A3175">
        <v>3174</v>
      </c>
      <c r="B3175">
        <v>159.90432200000001</v>
      </c>
      <c r="C3175">
        <v>6.3690049999999996</v>
      </c>
      <c r="L3175">
        <v>169.890895</v>
      </c>
      <c r="M3175">
        <v>4.8878069999999996</v>
      </c>
    </row>
    <row r="3176" spans="1:15" x14ac:dyDescent="0.25">
      <c r="A3176">
        <v>3175</v>
      </c>
      <c r="B3176">
        <v>159.90432200000001</v>
      </c>
      <c r="C3176">
        <v>6.3690049999999996</v>
      </c>
      <c r="L3176">
        <v>169.890895</v>
      </c>
      <c r="M3176">
        <v>4.8878069999999996</v>
      </c>
    </row>
    <row r="3177" spans="1:15" x14ac:dyDescent="0.25">
      <c r="A3177">
        <v>3176</v>
      </c>
      <c r="B3177">
        <v>159.90432200000001</v>
      </c>
      <c r="C3177">
        <v>6.3690049999999996</v>
      </c>
      <c r="L3177">
        <v>169.890895</v>
      </c>
      <c r="M3177">
        <v>4.8878069999999996</v>
      </c>
    </row>
    <row r="3178" spans="1:15" x14ac:dyDescent="0.25">
      <c r="A3178">
        <v>3177</v>
      </c>
      <c r="B3178">
        <v>159.90432200000001</v>
      </c>
      <c r="C3178">
        <v>6.3690049999999996</v>
      </c>
      <c r="L3178">
        <v>169.890895</v>
      </c>
      <c r="M3178">
        <v>4.8878069999999996</v>
      </c>
    </row>
    <row r="3179" spans="1:15" x14ac:dyDescent="0.25">
      <c r="A3179">
        <v>3178</v>
      </c>
      <c r="B3179">
        <v>159.90432200000001</v>
      </c>
      <c r="C3179">
        <v>6.3690049999999996</v>
      </c>
      <c r="D3179">
        <v>156.95105699999999</v>
      </c>
      <c r="E3179">
        <v>9.7023010000000003</v>
      </c>
      <c r="L3179">
        <v>169.890895</v>
      </c>
      <c r="M3179">
        <v>4.8878069999999996</v>
      </c>
    </row>
    <row r="3180" spans="1:15" x14ac:dyDescent="0.25">
      <c r="A3180">
        <v>3179</v>
      </c>
      <c r="B3180">
        <v>159.90432200000001</v>
      </c>
      <c r="C3180">
        <v>6.3690049999999996</v>
      </c>
      <c r="D3180">
        <v>156.69081599999998</v>
      </c>
      <c r="E3180">
        <v>9.7262789999999999</v>
      </c>
      <c r="L3180">
        <v>169.890895</v>
      </c>
      <c r="M3180">
        <v>4.8878069999999996</v>
      </c>
    </row>
    <row r="3181" spans="1:15" x14ac:dyDescent="0.25">
      <c r="A3181">
        <v>3180</v>
      </c>
      <c r="B3181">
        <v>159.90432200000001</v>
      </c>
      <c r="C3181">
        <v>6.3690049999999996</v>
      </c>
      <c r="D3181">
        <v>156.69081599999998</v>
      </c>
      <c r="E3181">
        <v>9.7262789999999999</v>
      </c>
      <c r="L3181">
        <v>169.890895</v>
      </c>
      <c r="M3181">
        <v>4.8878069999999996</v>
      </c>
    </row>
    <row r="3182" spans="1:15" x14ac:dyDescent="0.25">
      <c r="A3182">
        <v>3181</v>
      </c>
      <c r="B3182">
        <v>159.90432200000001</v>
      </c>
      <c r="C3182">
        <v>6.3690049999999996</v>
      </c>
      <c r="D3182">
        <v>156.69081599999998</v>
      </c>
      <c r="E3182">
        <v>9.7262789999999999</v>
      </c>
      <c r="L3182">
        <v>169.890895</v>
      </c>
      <c r="M3182">
        <v>4.8878069999999996</v>
      </c>
    </row>
    <row r="3183" spans="1:15" x14ac:dyDescent="0.25">
      <c r="A3183">
        <v>3182</v>
      </c>
      <c r="B3183">
        <v>159.90432200000001</v>
      </c>
      <c r="C3183">
        <v>6.3690049999999996</v>
      </c>
      <c r="D3183">
        <v>156.69081599999998</v>
      </c>
      <c r="E3183">
        <v>9.7262789999999999</v>
      </c>
      <c r="L3183">
        <v>169.890895</v>
      </c>
      <c r="M3183">
        <v>4.8878069999999996</v>
      </c>
    </row>
    <row r="3184" spans="1:15" x14ac:dyDescent="0.25">
      <c r="A3184">
        <v>3183</v>
      </c>
      <c r="B3184">
        <v>159.90432200000001</v>
      </c>
      <c r="C3184">
        <v>6.3690049999999996</v>
      </c>
      <c r="D3184">
        <v>156.69081599999998</v>
      </c>
      <c r="E3184">
        <v>9.7262789999999999</v>
      </c>
      <c r="L3184">
        <v>169.890895</v>
      </c>
      <c r="M3184">
        <v>4.8878069999999996</v>
      </c>
    </row>
    <row r="3185" spans="1:15" x14ac:dyDescent="0.25">
      <c r="A3185">
        <v>3184</v>
      </c>
      <c r="B3185">
        <v>159.90432200000001</v>
      </c>
      <c r="C3185">
        <v>6.3690049999999996</v>
      </c>
      <c r="D3185">
        <v>156.69081599999998</v>
      </c>
      <c r="E3185">
        <v>9.7262789999999999</v>
      </c>
      <c r="L3185">
        <v>169.890895</v>
      </c>
      <c r="M3185">
        <v>4.8878069999999996</v>
      </c>
    </row>
    <row r="3186" spans="1:15" x14ac:dyDescent="0.25">
      <c r="A3186">
        <v>3185</v>
      </c>
      <c r="B3186">
        <v>159.90432200000001</v>
      </c>
      <c r="C3186">
        <v>6.3690049999999996</v>
      </c>
      <c r="D3186">
        <v>156.69081599999998</v>
      </c>
      <c r="E3186">
        <v>9.7262789999999999</v>
      </c>
      <c r="L3186">
        <v>169.890895</v>
      </c>
      <c r="M3186">
        <v>4.8878069999999996</v>
      </c>
    </row>
    <row r="3187" spans="1:15" x14ac:dyDescent="0.25">
      <c r="A3187">
        <v>3186</v>
      </c>
      <c r="B3187">
        <v>159.90432200000001</v>
      </c>
      <c r="C3187">
        <v>6.3690049999999996</v>
      </c>
      <c r="D3187">
        <v>156.69081599999998</v>
      </c>
      <c r="E3187">
        <v>9.7262789999999999</v>
      </c>
      <c r="L3187">
        <v>169.890895</v>
      </c>
      <c r="M3187">
        <v>4.8878069999999996</v>
      </c>
    </row>
    <row r="3188" spans="1:15" x14ac:dyDescent="0.25">
      <c r="A3188">
        <v>3187</v>
      </c>
      <c r="B3188">
        <v>159.90432200000001</v>
      </c>
      <c r="C3188">
        <v>6.3690049999999996</v>
      </c>
      <c r="D3188">
        <v>156.69081599999998</v>
      </c>
      <c r="E3188">
        <v>9.7262789999999999</v>
      </c>
      <c r="L3188">
        <v>169.890895</v>
      </c>
      <c r="M3188">
        <v>4.8878069999999996</v>
      </c>
    </row>
    <row r="3189" spans="1:15" x14ac:dyDescent="0.25">
      <c r="A3189">
        <v>3188</v>
      </c>
      <c r="B3189">
        <v>159.90432200000001</v>
      </c>
      <c r="C3189">
        <v>6.3690049999999996</v>
      </c>
      <c r="D3189">
        <v>156.69081599999998</v>
      </c>
      <c r="E3189">
        <v>9.7262789999999999</v>
      </c>
      <c r="L3189">
        <v>169.890895</v>
      </c>
      <c r="M3189">
        <v>4.8878069999999996</v>
      </c>
    </row>
    <row r="3190" spans="1:15" x14ac:dyDescent="0.25">
      <c r="A3190">
        <v>3189</v>
      </c>
      <c r="B3190">
        <v>159.90432200000001</v>
      </c>
      <c r="C3190">
        <v>6.3690049999999996</v>
      </c>
      <c r="D3190">
        <v>156.69081599999998</v>
      </c>
      <c r="E3190">
        <v>9.7262789999999999</v>
      </c>
      <c r="L3190">
        <v>169.890895</v>
      </c>
      <c r="M3190">
        <v>4.8878069999999996</v>
      </c>
    </row>
    <row r="3191" spans="1:15" x14ac:dyDescent="0.25">
      <c r="A3191">
        <v>3190</v>
      </c>
      <c r="B3191">
        <v>159.90432200000001</v>
      </c>
      <c r="C3191">
        <v>6.3690049999999996</v>
      </c>
      <c r="D3191">
        <v>156.69081599999998</v>
      </c>
      <c r="E3191">
        <v>9.7262789999999999</v>
      </c>
      <c r="L3191">
        <v>169.890895</v>
      </c>
      <c r="M3191">
        <v>4.8878069999999996</v>
      </c>
    </row>
    <row r="3192" spans="1:15" x14ac:dyDescent="0.25">
      <c r="A3192">
        <v>3191</v>
      </c>
      <c r="B3192">
        <v>159.90432200000001</v>
      </c>
      <c r="C3192">
        <v>6.3690049999999996</v>
      </c>
      <c r="D3192">
        <v>156.69081599999998</v>
      </c>
      <c r="E3192">
        <v>9.7262789999999999</v>
      </c>
      <c r="L3192">
        <v>169.890895</v>
      </c>
      <c r="M3192">
        <v>4.8878069999999996</v>
      </c>
    </row>
    <row r="3193" spans="1:15" x14ac:dyDescent="0.25">
      <c r="A3193">
        <v>3192</v>
      </c>
      <c r="B3193">
        <v>159.90432200000001</v>
      </c>
      <c r="C3193">
        <v>6.3690049999999996</v>
      </c>
      <c r="D3193">
        <v>156.69081599999998</v>
      </c>
      <c r="E3193">
        <v>9.7262789999999999</v>
      </c>
      <c r="L3193">
        <v>169.890895</v>
      </c>
      <c r="M3193">
        <v>4.8878069999999996</v>
      </c>
      <c r="N3193">
        <v>165.94604900000002</v>
      </c>
      <c r="O3193">
        <v>8.5107309999999998</v>
      </c>
    </row>
    <row r="3194" spans="1:15" x14ac:dyDescent="0.25">
      <c r="A3194">
        <v>3193</v>
      </c>
      <c r="B3194">
        <v>160.06916000000001</v>
      </c>
      <c r="C3194">
        <v>6.4365019999999999</v>
      </c>
      <c r="D3194">
        <v>156.69081599999998</v>
      </c>
      <c r="E3194">
        <v>9.7262789999999999</v>
      </c>
      <c r="L3194">
        <v>169.890895</v>
      </c>
      <c r="M3194">
        <v>4.8878069999999996</v>
      </c>
      <c r="N3194">
        <v>165.93579399999999</v>
      </c>
      <c r="O3194">
        <v>8.5413409999999992</v>
      </c>
    </row>
    <row r="3195" spans="1:15" x14ac:dyDescent="0.25">
      <c r="A3195">
        <v>3194</v>
      </c>
      <c r="D3195">
        <v>156.69081599999998</v>
      </c>
      <c r="E3195">
        <v>9.7262789999999999</v>
      </c>
      <c r="L3195">
        <v>169.890895</v>
      </c>
      <c r="M3195">
        <v>4.8878069999999996</v>
      </c>
      <c r="N3195">
        <v>165.93579399999999</v>
      </c>
      <c r="O3195">
        <v>8.5413409999999992</v>
      </c>
    </row>
    <row r="3196" spans="1:15" x14ac:dyDescent="0.25">
      <c r="A3196">
        <v>3195</v>
      </c>
      <c r="D3196">
        <v>156.69081599999998</v>
      </c>
      <c r="E3196">
        <v>9.7262789999999999</v>
      </c>
      <c r="L3196">
        <v>169.890895</v>
      </c>
      <c r="M3196">
        <v>4.8878069999999996</v>
      </c>
      <c r="N3196">
        <v>165.93579399999999</v>
      </c>
      <c r="O3196">
        <v>8.5413409999999992</v>
      </c>
    </row>
    <row r="3197" spans="1:15" x14ac:dyDescent="0.25">
      <c r="A3197">
        <v>3196</v>
      </c>
      <c r="D3197">
        <v>156.69081599999998</v>
      </c>
      <c r="E3197">
        <v>9.7262789999999999</v>
      </c>
      <c r="L3197">
        <v>169.890895</v>
      </c>
      <c r="M3197">
        <v>4.8878069999999996</v>
      </c>
      <c r="N3197">
        <v>165.93579399999999</v>
      </c>
      <c r="O3197">
        <v>8.5413409999999992</v>
      </c>
    </row>
    <row r="3198" spans="1:15" x14ac:dyDescent="0.25">
      <c r="A3198">
        <v>3197</v>
      </c>
      <c r="D3198">
        <v>156.69081599999998</v>
      </c>
      <c r="E3198">
        <v>9.7262789999999999</v>
      </c>
      <c r="L3198">
        <v>169.890895</v>
      </c>
      <c r="M3198">
        <v>4.8878069999999996</v>
      </c>
      <c r="N3198">
        <v>165.93579399999999</v>
      </c>
      <c r="O3198">
        <v>8.5413409999999992</v>
      </c>
    </row>
    <row r="3199" spans="1:15" x14ac:dyDescent="0.25">
      <c r="A3199">
        <v>3198</v>
      </c>
      <c r="D3199">
        <v>156.69081599999998</v>
      </c>
      <c r="E3199">
        <v>9.7262789999999999</v>
      </c>
      <c r="L3199">
        <v>169.890895</v>
      </c>
      <c r="M3199">
        <v>4.8878069999999996</v>
      </c>
      <c r="N3199">
        <v>165.93579399999999</v>
      </c>
      <c r="O3199">
        <v>8.5413409999999992</v>
      </c>
    </row>
    <row r="3200" spans="1:15" x14ac:dyDescent="0.25">
      <c r="A3200">
        <v>3199</v>
      </c>
      <c r="D3200">
        <v>156.69081599999998</v>
      </c>
      <c r="E3200">
        <v>9.7262789999999999</v>
      </c>
      <c r="L3200">
        <v>169.890895</v>
      </c>
      <c r="M3200">
        <v>4.8878069999999996</v>
      </c>
      <c r="N3200">
        <v>165.93579399999999</v>
      </c>
      <c r="O3200">
        <v>8.5413409999999992</v>
      </c>
    </row>
    <row r="3201" spans="1:15" x14ac:dyDescent="0.25">
      <c r="A3201">
        <v>3200</v>
      </c>
      <c r="D3201">
        <v>156.69081599999998</v>
      </c>
      <c r="E3201">
        <v>9.7262789999999999</v>
      </c>
      <c r="L3201">
        <v>169.890895</v>
      </c>
      <c r="M3201">
        <v>4.8878069999999996</v>
      </c>
      <c r="N3201">
        <v>165.93579399999999</v>
      </c>
      <c r="O3201">
        <v>8.5413409999999992</v>
      </c>
    </row>
    <row r="3202" spans="1:15" x14ac:dyDescent="0.25">
      <c r="A3202">
        <v>3201</v>
      </c>
      <c r="D3202">
        <v>156.69081599999998</v>
      </c>
      <c r="E3202">
        <v>9.7262789999999999</v>
      </c>
      <c r="L3202">
        <v>169.96553299999999</v>
      </c>
      <c r="M3202">
        <v>4.9301000000000004</v>
      </c>
      <c r="N3202">
        <v>165.93579399999999</v>
      </c>
      <c r="O3202">
        <v>8.5413409999999992</v>
      </c>
    </row>
    <row r="3203" spans="1:15" x14ac:dyDescent="0.25">
      <c r="A3203">
        <v>3202</v>
      </c>
      <c r="D3203">
        <v>156.69081599999998</v>
      </c>
      <c r="E3203">
        <v>9.7262789999999999</v>
      </c>
      <c r="N3203">
        <v>165.93579399999999</v>
      </c>
      <c r="O3203">
        <v>8.5413409999999992</v>
      </c>
    </row>
    <row r="3204" spans="1:15" x14ac:dyDescent="0.25">
      <c r="A3204">
        <v>3203</v>
      </c>
      <c r="D3204">
        <v>156.69081599999998</v>
      </c>
      <c r="E3204">
        <v>9.7262789999999999</v>
      </c>
      <c r="N3204">
        <v>165.93579399999999</v>
      </c>
      <c r="O3204">
        <v>8.5413409999999992</v>
      </c>
    </row>
    <row r="3205" spans="1:15" x14ac:dyDescent="0.25">
      <c r="A3205">
        <v>3204</v>
      </c>
      <c r="D3205">
        <v>156.69081599999998</v>
      </c>
      <c r="E3205">
        <v>9.7262789999999999</v>
      </c>
      <c r="N3205">
        <v>165.93579399999999</v>
      </c>
      <c r="O3205">
        <v>8.5413409999999992</v>
      </c>
    </row>
    <row r="3206" spans="1:15" x14ac:dyDescent="0.25">
      <c r="A3206">
        <v>3205</v>
      </c>
      <c r="D3206">
        <v>156.69081599999998</v>
      </c>
      <c r="E3206">
        <v>9.7262789999999999</v>
      </c>
      <c r="N3206">
        <v>165.93579399999999</v>
      </c>
      <c r="O3206">
        <v>8.5413409999999992</v>
      </c>
    </row>
    <row r="3207" spans="1:15" x14ac:dyDescent="0.25">
      <c r="A3207">
        <v>3206</v>
      </c>
      <c r="B3207">
        <v>152.10176999999999</v>
      </c>
      <c r="C3207">
        <v>7.8321430000000003</v>
      </c>
      <c r="D3207">
        <v>156.69081599999998</v>
      </c>
      <c r="E3207">
        <v>9.7262789999999999</v>
      </c>
      <c r="N3207">
        <v>165.93579399999999</v>
      </c>
      <c r="O3207">
        <v>8.5413409999999992</v>
      </c>
    </row>
    <row r="3208" spans="1:15" x14ac:dyDescent="0.25">
      <c r="A3208">
        <v>3207</v>
      </c>
      <c r="B3208">
        <v>152.043609</v>
      </c>
      <c r="C3208">
        <v>7.7513820000000004</v>
      </c>
      <c r="D3208">
        <v>156.69081599999998</v>
      </c>
      <c r="E3208">
        <v>9.7262789999999999</v>
      </c>
      <c r="N3208">
        <v>165.93579399999999</v>
      </c>
      <c r="O3208">
        <v>8.5413409999999992</v>
      </c>
    </row>
    <row r="3209" spans="1:15" x14ac:dyDescent="0.25">
      <c r="A3209">
        <v>3208</v>
      </c>
      <c r="B3209">
        <v>152.043609</v>
      </c>
      <c r="C3209">
        <v>7.7513820000000004</v>
      </c>
      <c r="D3209">
        <v>156.69081599999998</v>
      </c>
      <c r="E3209">
        <v>9.7262789999999999</v>
      </c>
      <c r="N3209">
        <v>165.93579399999999</v>
      </c>
      <c r="O3209">
        <v>8.5413409999999992</v>
      </c>
    </row>
    <row r="3210" spans="1:15" x14ac:dyDescent="0.25">
      <c r="A3210">
        <v>3209</v>
      </c>
      <c r="B3210">
        <v>152.043609</v>
      </c>
      <c r="C3210">
        <v>7.7513820000000004</v>
      </c>
      <c r="D3210">
        <v>156.69081599999998</v>
      </c>
      <c r="E3210">
        <v>9.7262789999999999</v>
      </c>
      <c r="N3210">
        <v>165.93579399999999</v>
      </c>
      <c r="O3210">
        <v>8.5413409999999992</v>
      </c>
    </row>
    <row r="3211" spans="1:15" x14ac:dyDescent="0.25">
      <c r="A3211">
        <v>3210</v>
      </c>
      <c r="B3211">
        <v>152.043609</v>
      </c>
      <c r="C3211">
        <v>7.7513820000000004</v>
      </c>
      <c r="D3211">
        <v>156.69081599999998</v>
      </c>
      <c r="E3211">
        <v>9.7262789999999999</v>
      </c>
      <c r="N3211">
        <v>165.93579399999999</v>
      </c>
      <c r="O3211">
        <v>8.5413409999999992</v>
      </c>
    </row>
    <row r="3212" spans="1:15" x14ac:dyDescent="0.25">
      <c r="A3212">
        <v>3211</v>
      </c>
      <c r="B3212">
        <v>152.043609</v>
      </c>
      <c r="C3212">
        <v>7.7513820000000004</v>
      </c>
      <c r="D3212">
        <v>156.69081599999998</v>
      </c>
      <c r="E3212">
        <v>9.7262789999999999</v>
      </c>
      <c r="N3212">
        <v>165.93579399999999</v>
      </c>
      <c r="O3212">
        <v>8.5413409999999992</v>
      </c>
    </row>
    <row r="3213" spans="1:15" x14ac:dyDescent="0.25">
      <c r="A3213">
        <v>3212</v>
      </c>
      <c r="B3213">
        <v>152.043609</v>
      </c>
      <c r="C3213">
        <v>7.7513820000000004</v>
      </c>
      <c r="D3213">
        <v>156.69081599999998</v>
      </c>
      <c r="E3213">
        <v>9.7262789999999999</v>
      </c>
      <c r="N3213">
        <v>165.93579399999999</v>
      </c>
      <c r="O3213">
        <v>8.5413409999999992</v>
      </c>
    </row>
    <row r="3214" spans="1:15" x14ac:dyDescent="0.25">
      <c r="A3214">
        <v>3213</v>
      </c>
      <c r="B3214">
        <v>152.043609</v>
      </c>
      <c r="C3214">
        <v>7.7513820000000004</v>
      </c>
      <c r="D3214">
        <v>156.69081599999998</v>
      </c>
      <c r="E3214">
        <v>9.7262789999999999</v>
      </c>
      <c r="N3214">
        <v>165.93579399999999</v>
      </c>
      <c r="O3214">
        <v>8.5413409999999992</v>
      </c>
    </row>
    <row r="3215" spans="1:15" x14ac:dyDescent="0.25">
      <c r="A3215">
        <v>3214</v>
      </c>
      <c r="B3215">
        <v>152.043609</v>
      </c>
      <c r="C3215">
        <v>7.7513820000000004</v>
      </c>
      <c r="D3215">
        <v>156.69081599999998</v>
      </c>
      <c r="E3215">
        <v>9.7262789999999999</v>
      </c>
      <c r="N3215">
        <v>165.93579399999999</v>
      </c>
      <c r="O3215">
        <v>8.5413409999999992</v>
      </c>
    </row>
    <row r="3216" spans="1:15" x14ac:dyDescent="0.25">
      <c r="A3216">
        <v>3215</v>
      </c>
      <c r="B3216">
        <v>152.043609</v>
      </c>
      <c r="C3216">
        <v>7.7513820000000004</v>
      </c>
      <c r="D3216">
        <v>156.69081599999998</v>
      </c>
      <c r="E3216">
        <v>9.7262789999999999</v>
      </c>
      <c r="N3216">
        <v>165.93579399999999</v>
      </c>
      <c r="O3216">
        <v>8.5413409999999992</v>
      </c>
    </row>
    <row r="3217" spans="1:15" x14ac:dyDescent="0.25">
      <c r="A3217">
        <v>3216</v>
      </c>
      <c r="B3217">
        <v>152.043609</v>
      </c>
      <c r="C3217">
        <v>7.7513820000000004</v>
      </c>
      <c r="D3217">
        <v>156.69081599999998</v>
      </c>
      <c r="E3217">
        <v>9.7262789999999999</v>
      </c>
      <c r="N3217">
        <v>165.93579399999999</v>
      </c>
      <c r="O3217">
        <v>8.5413409999999992</v>
      </c>
    </row>
    <row r="3218" spans="1:15" x14ac:dyDescent="0.25">
      <c r="A3218">
        <v>3217</v>
      </c>
      <c r="B3218">
        <v>152.043609</v>
      </c>
      <c r="C3218">
        <v>7.7513820000000004</v>
      </c>
      <c r="D3218">
        <v>156.69081599999998</v>
      </c>
      <c r="E3218">
        <v>9.7262789999999999</v>
      </c>
      <c r="F3218">
        <v>161.17941000000002</v>
      </c>
      <c r="G3218">
        <v>5.7068969999999997</v>
      </c>
      <c r="N3218">
        <v>165.93579399999999</v>
      </c>
      <c r="O3218">
        <v>8.5413409999999992</v>
      </c>
    </row>
    <row r="3219" spans="1:15" x14ac:dyDescent="0.25">
      <c r="A3219">
        <v>3218</v>
      </c>
      <c r="B3219">
        <v>152.043609</v>
      </c>
      <c r="C3219">
        <v>7.7513820000000004</v>
      </c>
      <c r="D3219">
        <v>156.95105699999999</v>
      </c>
      <c r="E3219">
        <v>9.7023010000000003</v>
      </c>
      <c r="F3219">
        <v>161.041405</v>
      </c>
      <c r="G3219">
        <v>5.6777660000000001</v>
      </c>
      <c r="N3219">
        <v>165.93579399999999</v>
      </c>
      <c r="O3219">
        <v>8.5413409999999992</v>
      </c>
    </row>
    <row r="3220" spans="1:15" x14ac:dyDescent="0.25">
      <c r="A3220">
        <v>3219</v>
      </c>
      <c r="B3220">
        <v>152.043609</v>
      </c>
      <c r="C3220">
        <v>7.7513820000000004</v>
      </c>
      <c r="F3220">
        <v>161.041405</v>
      </c>
      <c r="G3220">
        <v>5.6777660000000001</v>
      </c>
      <c r="N3220">
        <v>165.93579399999999</v>
      </c>
      <c r="O3220">
        <v>8.5413409999999992</v>
      </c>
    </row>
    <row r="3221" spans="1:15" x14ac:dyDescent="0.25">
      <c r="A3221">
        <v>3220</v>
      </c>
      <c r="B3221">
        <v>152.043609</v>
      </c>
      <c r="C3221">
        <v>7.7513820000000004</v>
      </c>
      <c r="F3221">
        <v>161.041405</v>
      </c>
      <c r="G3221">
        <v>5.6777660000000001</v>
      </c>
      <c r="N3221">
        <v>165.93579399999999</v>
      </c>
      <c r="O3221">
        <v>8.5413409999999992</v>
      </c>
    </row>
    <row r="3222" spans="1:15" x14ac:dyDescent="0.25">
      <c r="A3222">
        <v>3221</v>
      </c>
      <c r="B3222">
        <v>152.043609</v>
      </c>
      <c r="C3222">
        <v>7.7513820000000004</v>
      </c>
      <c r="F3222">
        <v>161.041405</v>
      </c>
      <c r="G3222">
        <v>5.6777660000000001</v>
      </c>
      <c r="N3222">
        <v>165.93579399999999</v>
      </c>
      <c r="O3222">
        <v>8.5413409999999992</v>
      </c>
    </row>
    <row r="3223" spans="1:15" x14ac:dyDescent="0.25">
      <c r="A3223">
        <v>3222</v>
      </c>
      <c r="B3223">
        <v>152.043609</v>
      </c>
      <c r="C3223">
        <v>7.7513820000000004</v>
      </c>
      <c r="F3223">
        <v>161.041405</v>
      </c>
      <c r="G3223">
        <v>5.6777660000000001</v>
      </c>
      <c r="N3223">
        <v>165.93579399999999</v>
      </c>
      <c r="O3223">
        <v>8.5413409999999992</v>
      </c>
    </row>
    <row r="3224" spans="1:15" x14ac:dyDescent="0.25">
      <c r="A3224">
        <v>3223</v>
      </c>
      <c r="B3224">
        <v>152.043609</v>
      </c>
      <c r="C3224">
        <v>7.7513820000000004</v>
      </c>
      <c r="F3224">
        <v>161.041405</v>
      </c>
      <c r="G3224">
        <v>5.6777660000000001</v>
      </c>
      <c r="N3224">
        <v>165.93579399999999</v>
      </c>
      <c r="O3224">
        <v>8.5413409999999992</v>
      </c>
    </row>
    <row r="3225" spans="1:15" x14ac:dyDescent="0.25">
      <c r="A3225">
        <v>3224</v>
      </c>
      <c r="B3225">
        <v>152.043609</v>
      </c>
      <c r="C3225">
        <v>7.7513820000000004</v>
      </c>
      <c r="F3225">
        <v>161.041405</v>
      </c>
      <c r="G3225">
        <v>5.6777660000000001</v>
      </c>
      <c r="N3225">
        <v>165.93579399999999</v>
      </c>
      <c r="O3225">
        <v>8.5413409999999992</v>
      </c>
    </row>
    <row r="3226" spans="1:15" x14ac:dyDescent="0.25">
      <c r="A3226">
        <v>3225</v>
      </c>
      <c r="B3226">
        <v>152.043609</v>
      </c>
      <c r="C3226">
        <v>7.7513820000000004</v>
      </c>
      <c r="F3226">
        <v>161.041405</v>
      </c>
      <c r="G3226">
        <v>5.6777660000000001</v>
      </c>
      <c r="N3226">
        <v>165.93349899999998</v>
      </c>
      <c r="O3226">
        <v>8.5357289999999999</v>
      </c>
    </row>
    <row r="3227" spans="1:15" x14ac:dyDescent="0.25">
      <c r="A3227">
        <v>3226</v>
      </c>
      <c r="B3227">
        <v>152.043609</v>
      </c>
      <c r="C3227">
        <v>7.7513820000000004</v>
      </c>
      <c r="F3227">
        <v>161.041405</v>
      </c>
      <c r="G3227">
        <v>5.6777660000000001</v>
      </c>
      <c r="N3227">
        <v>165.94604900000002</v>
      </c>
      <c r="O3227">
        <v>8.5107309999999998</v>
      </c>
    </row>
    <row r="3228" spans="1:15" x14ac:dyDescent="0.25">
      <c r="A3228">
        <v>3227</v>
      </c>
      <c r="B3228">
        <v>152.043609</v>
      </c>
      <c r="C3228">
        <v>7.7513820000000004</v>
      </c>
      <c r="F3228">
        <v>161.041405</v>
      </c>
      <c r="G3228">
        <v>5.6777660000000001</v>
      </c>
    </row>
    <row r="3229" spans="1:15" x14ac:dyDescent="0.25">
      <c r="A3229">
        <v>3228</v>
      </c>
      <c r="B3229">
        <v>152.043609</v>
      </c>
      <c r="C3229">
        <v>7.7513820000000004</v>
      </c>
      <c r="D3229">
        <v>149.60480699999999</v>
      </c>
      <c r="E3229">
        <v>9.8563749999999999</v>
      </c>
      <c r="F3229">
        <v>161.041405</v>
      </c>
      <c r="G3229">
        <v>5.6777660000000001</v>
      </c>
    </row>
    <row r="3230" spans="1:15" x14ac:dyDescent="0.25">
      <c r="A3230">
        <v>3229</v>
      </c>
      <c r="B3230">
        <v>152.043609</v>
      </c>
      <c r="C3230">
        <v>7.7513820000000004</v>
      </c>
      <c r="D3230">
        <v>149.621082</v>
      </c>
      <c r="E3230">
        <v>9.8250489999999999</v>
      </c>
      <c r="F3230">
        <v>161.041405</v>
      </c>
      <c r="G3230">
        <v>5.6777660000000001</v>
      </c>
    </row>
    <row r="3231" spans="1:15" x14ac:dyDescent="0.25">
      <c r="A3231">
        <v>3230</v>
      </c>
      <c r="B3231">
        <v>152.043609</v>
      </c>
      <c r="C3231">
        <v>7.7513820000000004</v>
      </c>
      <c r="D3231">
        <v>149.621082</v>
      </c>
      <c r="E3231">
        <v>9.8250489999999999</v>
      </c>
      <c r="F3231">
        <v>161.041405</v>
      </c>
      <c r="G3231">
        <v>5.6777660000000001</v>
      </c>
    </row>
    <row r="3232" spans="1:15" x14ac:dyDescent="0.25">
      <c r="A3232">
        <v>3231</v>
      </c>
      <c r="B3232">
        <v>152.043609</v>
      </c>
      <c r="C3232">
        <v>7.7513820000000004</v>
      </c>
      <c r="D3232">
        <v>149.621082</v>
      </c>
      <c r="E3232">
        <v>9.8250489999999999</v>
      </c>
      <c r="F3232">
        <v>161.041405</v>
      </c>
      <c r="G3232">
        <v>5.6777660000000001</v>
      </c>
    </row>
    <row r="3233" spans="1:9" x14ac:dyDescent="0.25">
      <c r="A3233">
        <v>3232</v>
      </c>
      <c r="B3233">
        <v>152.043609</v>
      </c>
      <c r="C3233">
        <v>7.7513820000000004</v>
      </c>
      <c r="D3233">
        <v>149.621082</v>
      </c>
      <c r="E3233">
        <v>9.8250489999999999</v>
      </c>
      <c r="F3233">
        <v>161.041405</v>
      </c>
      <c r="G3233">
        <v>5.6777660000000001</v>
      </c>
    </row>
    <row r="3234" spans="1:9" x14ac:dyDescent="0.25">
      <c r="A3234">
        <v>3233</v>
      </c>
      <c r="B3234">
        <v>152.043609</v>
      </c>
      <c r="C3234">
        <v>7.7513820000000004</v>
      </c>
      <c r="D3234">
        <v>149.621082</v>
      </c>
      <c r="E3234">
        <v>9.8250489999999999</v>
      </c>
      <c r="F3234">
        <v>161.041405</v>
      </c>
      <c r="G3234">
        <v>5.6777660000000001</v>
      </c>
    </row>
    <row r="3235" spans="1:9" x14ac:dyDescent="0.25">
      <c r="A3235">
        <v>3234</v>
      </c>
      <c r="B3235">
        <v>152.043609</v>
      </c>
      <c r="C3235">
        <v>7.7513820000000004</v>
      </c>
      <c r="D3235">
        <v>149.621082</v>
      </c>
      <c r="E3235">
        <v>9.8250489999999999</v>
      </c>
      <c r="F3235">
        <v>161.041405</v>
      </c>
      <c r="G3235">
        <v>5.6777660000000001</v>
      </c>
    </row>
    <row r="3236" spans="1:9" x14ac:dyDescent="0.25">
      <c r="A3236">
        <v>3235</v>
      </c>
      <c r="B3236">
        <v>152.043609</v>
      </c>
      <c r="C3236">
        <v>7.7513820000000004</v>
      </c>
      <c r="D3236">
        <v>149.621082</v>
      </c>
      <c r="E3236">
        <v>9.8250489999999999</v>
      </c>
      <c r="F3236">
        <v>161.041405</v>
      </c>
      <c r="G3236">
        <v>5.6777660000000001</v>
      </c>
    </row>
    <row r="3237" spans="1:9" x14ac:dyDescent="0.25">
      <c r="A3237">
        <v>3236</v>
      </c>
      <c r="B3237">
        <v>152.043609</v>
      </c>
      <c r="C3237">
        <v>7.7513820000000004</v>
      </c>
      <c r="D3237">
        <v>149.621082</v>
      </c>
      <c r="E3237">
        <v>9.8250489999999999</v>
      </c>
      <c r="F3237">
        <v>161.041405</v>
      </c>
      <c r="G3237">
        <v>5.6777660000000001</v>
      </c>
    </row>
    <row r="3238" spans="1:9" x14ac:dyDescent="0.25">
      <c r="A3238">
        <v>3237</v>
      </c>
      <c r="B3238">
        <v>152.043609</v>
      </c>
      <c r="C3238">
        <v>7.7513820000000004</v>
      </c>
      <c r="D3238">
        <v>149.621082</v>
      </c>
      <c r="E3238">
        <v>9.8250489999999999</v>
      </c>
      <c r="F3238">
        <v>161.041405</v>
      </c>
      <c r="G3238">
        <v>5.6777660000000001</v>
      </c>
    </row>
    <row r="3239" spans="1:9" x14ac:dyDescent="0.25">
      <c r="A3239">
        <v>3238</v>
      </c>
      <c r="B3239">
        <v>152.08049499999998</v>
      </c>
      <c r="C3239">
        <v>7.8321430000000003</v>
      </c>
      <c r="D3239">
        <v>149.621082</v>
      </c>
      <c r="E3239">
        <v>9.8250489999999999</v>
      </c>
      <c r="F3239">
        <v>161.041405</v>
      </c>
      <c r="G3239">
        <v>5.6777660000000001</v>
      </c>
    </row>
    <row r="3240" spans="1:9" x14ac:dyDescent="0.25">
      <c r="A3240">
        <v>3239</v>
      </c>
      <c r="D3240">
        <v>149.621082</v>
      </c>
      <c r="E3240">
        <v>9.8250489999999999</v>
      </c>
      <c r="F3240">
        <v>161.041405</v>
      </c>
      <c r="G3240">
        <v>5.6777660000000001</v>
      </c>
    </row>
    <row r="3241" spans="1:9" x14ac:dyDescent="0.25">
      <c r="A3241">
        <v>3240</v>
      </c>
      <c r="D3241">
        <v>149.621082</v>
      </c>
      <c r="E3241">
        <v>9.8250489999999999</v>
      </c>
      <c r="F3241">
        <v>161.041405</v>
      </c>
      <c r="G3241">
        <v>5.6777660000000001</v>
      </c>
      <c r="H3241">
        <v>156.05789099999998</v>
      </c>
      <c r="I3241">
        <v>9.0160610000000005</v>
      </c>
    </row>
    <row r="3242" spans="1:9" x14ac:dyDescent="0.25">
      <c r="A3242">
        <v>3241</v>
      </c>
      <c r="D3242">
        <v>149.621082</v>
      </c>
      <c r="E3242">
        <v>9.8250489999999999</v>
      </c>
      <c r="F3242">
        <v>161.041405</v>
      </c>
      <c r="G3242">
        <v>5.6777660000000001</v>
      </c>
      <c r="H3242">
        <v>155.99865800000001</v>
      </c>
      <c r="I3242">
        <v>9.0350900000000003</v>
      </c>
    </row>
    <row r="3243" spans="1:9" x14ac:dyDescent="0.25">
      <c r="A3243">
        <v>3242</v>
      </c>
      <c r="D3243">
        <v>149.621082</v>
      </c>
      <c r="E3243">
        <v>9.8250489999999999</v>
      </c>
      <c r="F3243">
        <v>161.041405</v>
      </c>
      <c r="G3243">
        <v>5.6777660000000001</v>
      </c>
      <c r="H3243">
        <v>155.99865800000001</v>
      </c>
      <c r="I3243">
        <v>9.0350900000000003</v>
      </c>
    </row>
    <row r="3244" spans="1:9" x14ac:dyDescent="0.25">
      <c r="A3244">
        <v>3243</v>
      </c>
      <c r="D3244">
        <v>149.621082</v>
      </c>
      <c r="E3244">
        <v>9.8250489999999999</v>
      </c>
      <c r="F3244">
        <v>161.041405</v>
      </c>
      <c r="G3244">
        <v>5.6777660000000001</v>
      </c>
      <c r="H3244">
        <v>155.99865800000001</v>
      </c>
      <c r="I3244">
        <v>9.0350900000000003</v>
      </c>
    </row>
    <row r="3245" spans="1:9" x14ac:dyDescent="0.25">
      <c r="A3245">
        <v>3244</v>
      </c>
      <c r="D3245">
        <v>149.621082</v>
      </c>
      <c r="E3245">
        <v>9.8250489999999999</v>
      </c>
      <c r="F3245">
        <v>161.041405</v>
      </c>
      <c r="G3245">
        <v>5.6777660000000001</v>
      </c>
      <c r="H3245">
        <v>155.99865800000001</v>
      </c>
      <c r="I3245">
        <v>9.0350900000000003</v>
      </c>
    </row>
    <row r="3246" spans="1:9" x14ac:dyDescent="0.25">
      <c r="A3246">
        <v>3245</v>
      </c>
      <c r="D3246">
        <v>149.621082</v>
      </c>
      <c r="E3246">
        <v>9.8250489999999999</v>
      </c>
      <c r="F3246">
        <v>161.041405</v>
      </c>
      <c r="G3246">
        <v>5.6777660000000001</v>
      </c>
      <c r="H3246">
        <v>155.99865800000001</v>
      </c>
      <c r="I3246">
        <v>9.0350900000000003</v>
      </c>
    </row>
    <row r="3247" spans="1:9" x14ac:dyDescent="0.25">
      <c r="A3247">
        <v>3246</v>
      </c>
      <c r="D3247">
        <v>149.621082</v>
      </c>
      <c r="E3247">
        <v>9.8250489999999999</v>
      </c>
      <c r="F3247">
        <v>161.041405</v>
      </c>
      <c r="G3247">
        <v>5.6777660000000001</v>
      </c>
      <c r="H3247">
        <v>155.99865800000001</v>
      </c>
      <c r="I3247">
        <v>9.0350900000000003</v>
      </c>
    </row>
    <row r="3248" spans="1:9" x14ac:dyDescent="0.25">
      <c r="A3248">
        <v>3247</v>
      </c>
      <c r="B3248">
        <v>133.48102600000001</v>
      </c>
      <c r="C3248">
        <v>5.7149999999999999</v>
      </c>
      <c r="D3248">
        <v>149.621082</v>
      </c>
      <c r="E3248">
        <v>9.8250489999999999</v>
      </c>
      <c r="F3248">
        <v>161.041405</v>
      </c>
      <c r="G3248">
        <v>5.6777660000000001</v>
      </c>
      <c r="H3248">
        <v>155.99865800000001</v>
      </c>
      <c r="I3248">
        <v>9.0350900000000003</v>
      </c>
    </row>
    <row r="3249" spans="1:9" x14ac:dyDescent="0.25">
      <c r="A3249">
        <v>3248</v>
      </c>
      <c r="B3249">
        <v>133.420975</v>
      </c>
      <c r="C3249">
        <v>5.6780609999999996</v>
      </c>
      <c r="D3249">
        <v>149.621082</v>
      </c>
      <c r="E3249">
        <v>9.8250489999999999</v>
      </c>
      <c r="F3249">
        <v>161.17941000000002</v>
      </c>
      <c r="G3249">
        <v>5.7068969999999997</v>
      </c>
      <c r="H3249">
        <v>155.99865800000001</v>
      </c>
      <c r="I3249">
        <v>9.0350900000000003</v>
      </c>
    </row>
    <row r="3250" spans="1:9" x14ac:dyDescent="0.25">
      <c r="A3250">
        <v>3249</v>
      </c>
      <c r="B3250">
        <v>133.420975</v>
      </c>
      <c r="C3250">
        <v>5.6780609999999996</v>
      </c>
      <c r="D3250">
        <v>149.621082</v>
      </c>
      <c r="E3250">
        <v>9.8250489999999999</v>
      </c>
      <c r="H3250">
        <v>155.99865800000001</v>
      </c>
      <c r="I3250">
        <v>9.0350900000000003</v>
      </c>
    </row>
    <row r="3251" spans="1:9" x14ac:dyDescent="0.25">
      <c r="A3251">
        <v>3250</v>
      </c>
      <c r="B3251">
        <v>133.420975</v>
      </c>
      <c r="C3251">
        <v>5.6780609999999996</v>
      </c>
      <c r="D3251">
        <v>149.621082</v>
      </c>
      <c r="E3251">
        <v>9.8250489999999999</v>
      </c>
      <c r="H3251">
        <v>155.99865800000001</v>
      </c>
      <c r="I3251">
        <v>9.0350900000000003</v>
      </c>
    </row>
    <row r="3252" spans="1:9" x14ac:dyDescent="0.25">
      <c r="A3252">
        <v>3251</v>
      </c>
      <c r="B3252">
        <v>133.420975</v>
      </c>
      <c r="C3252">
        <v>5.6780609999999996</v>
      </c>
      <c r="D3252">
        <v>149.621082</v>
      </c>
      <c r="E3252">
        <v>9.8250489999999999</v>
      </c>
      <c r="H3252">
        <v>155.99865800000001</v>
      </c>
      <c r="I3252">
        <v>9.0350900000000003</v>
      </c>
    </row>
    <row r="3253" spans="1:9" x14ac:dyDescent="0.25">
      <c r="A3253">
        <v>3252</v>
      </c>
      <c r="B3253">
        <v>133.420975</v>
      </c>
      <c r="C3253">
        <v>5.6780609999999996</v>
      </c>
      <c r="D3253">
        <v>149.621082</v>
      </c>
      <c r="E3253">
        <v>9.8250489999999999</v>
      </c>
      <c r="H3253">
        <v>155.99865800000001</v>
      </c>
      <c r="I3253">
        <v>9.0350900000000003</v>
      </c>
    </row>
    <row r="3254" spans="1:9" x14ac:dyDescent="0.25">
      <c r="A3254">
        <v>3253</v>
      </c>
      <c r="B3254">
        <v>133.420975</v>
      </c>
      <c r="C3254">
        <v>5.6780609999999996</v>
      </c>
      <c r="D3254">
        <v>149.621082</v>
      </c>
      <c r="E3254">
        <v>9.8250489999999999</v>
      </c>
      <c r="H3254">
        <v>155.99865800000001</v>
      </c>
      <c r="I3254">
        <v>9.0350900000000003</v>
      </c>
    </row>
    <row r="3255" spans="1:9" x14ac:dyDescent="0.25">
      <c r="A3255">
        <v>3254</v>
      </c>
      <c r="B3255">
        <v>133.420975</v>
      </c>
      <c r="C3255">
        <v>5.6780609999999996</v>
      </c>
      <c r="D3255">
        <v>149.621082</v>
      </c>
      <c r="E3255">
        <v>9.8250489999999999</v>
      </c>
      <c r="H3255">
        <v>155.99865800000001</v>
      </c>
      <c r="I3255">
        <v>9.0350900000000003</v>
      </c>
    </row>
    <row r="3256" spans="1:9" x14ac:dyDescent="0.25">
      <c r="A3256">
        <v>3255</v>
      </c>
      <c r="B3256">
        <v>133.420975</v>
      </c>
      <c r="C3256">
        <v>5.6780609999999996</v>
      </c>
      <c r="D3256">
        <v>149.621082</v>
      </c>
      <c r="E3256">
        <v>9.8250489999999999</v>
      </c>
      <c r="H3256">
        <v>155.99865800000001</v>
      </c>
      <c r="I3256">
        <v>9.0350900000000003</v>
      </c>
    </row>
    <row r="3257" spans="1:9" x14ac:dyDescent="0.25">
      <c r="A3257">
        <v>3256</v>
      </c>
      <c r="B3257">
        <v>133.420975</v>
      </c>
      <c r="C3257">
        <v>5.6780609999999996</v>
      </c>
      <c r="D3257">
        <v>149.60480699999999</v>
      </c>
      <c r="E3257">
        <v>9.8563749999999999</v>
      </c>
      <c r="H3257">
        <v>155.99865800000001</v>
      </c>
      <c r="I3257">
        <v>9.0350900000000003</v>
      </c>
    </row>
    <row r="3258" spans="1:9" x14ac:dyDescent="0.25">
      <c r="A3258">
        <v>3257</v>
      </c>
      <c r="B3258">
        <v>133.420975</v>
      </c>
      <c r="C3258">
        <v>5.6780609999999996</v>
      </c>
      <c r="H3258">
        <v>155.99865800000001</v>
      </c>
      <c r="I3258">
        <v>9.0350900000000003</v>
      </c>
    </row>
    <row r="3259" spans="1:9" x14ac:dyDescent="0.25">
      <c r="A3259">
        <v>3258</v>
      </c>
      <c r="B3259">
        <v>133.420975</v>
      </c>
      <c r="C3259">
        <v>5.6780609999999996</v>
      </c>
      <c r="H3259">
        <v>155.99865800000001</v>
      </c>
      <c r="I3259">
        <v>9.0350900000000003</v>
      </c>
    </row>
    <row r="3260" spans="1:9" x14ac:dyDescent="0.25">
      <c r="A3260">
        <v>3259</v>
      </c>
      <c r="B3260">
        <v>133.420975</v>
      </c>
      <c r="C3260">
        <v>5.6780609999999996</v>
      </c>
      <c r="H3260">
        <v>155.99865800000001</v>
      </c>
      <c r="I3260">
        <v>9.0350900000000003</v>
      </c>
    </row>
    <row r="3261" spans="1:9" x14ac:dyDescent="0.25">
      <c r="A3261">
        <v>3260</v>
      </c>
      <c r="B3261">
        <v>133.420975</v>
      </c>
      <c r="C3261">
        <v>5.6780609999999996</v>
      </c>
      <c r="H3261">
        <v>155.99865800000001</v>
      </c>
      <c r="I3261">
        <v>9.0350900000000003</v>
      </c>
    </row>
    <row r="3262" spans="1:9" x14ac:dyDescent="0.25">
      <c r="A3262">
        <v>3261</v>
      </c>
      <c r="B3262">
        <v>133.420975</v>
      </c>
      <c r="C3262">
        <v>5.6780609999999996</v>
      </c>
      <c r="H3262">
        <v>155.99865800000001</v>
      </c>
      <c r="I3262">
        <v>9.0350900000000003</v>
      </c>
    </row>
    <row r="3263" spans="1:9" x14ac:dyDescent="0.25">
      <c r="A3263">
        <v>3262</v>
      </c>
      <c r="B3263">
        <v>133.420975</v>
      </c>
      <c r="C3263">
        <v>5.6780609999999996</v>
      </c>
      <c r="H3263">
        <v>155.99865800000001</v>
      </c>
      <c r="I3263">
        <v>9.0350900000000003</v>
      </c>
    </row>
    <row r="3264" spans="1:9" x14ac:dyDescent="0.25">
      <c r="A3264">
        <v>3263</v>
      </c>
      <c r="B3264">
        <v>133.420975</v>
      </c>
      <c r="C3264">
        <v>5.6780609999999996</v>
      </c>
      <c r="H3264">
        <v>155.99865800000001</v>
      </c>
      <c r="I3264">
        <v>9.0350900000000003</v>
      </c>
    </row>
    <row r="3265" spans="1:13" x14ac:dyDescent="0.25">
      <c r="A3265">
        <v>3264</v>
      </c>
      <c r="B3265">
        <v>133.420975</v>
      </c>
      <c r="C3265">
        <v>5.6780609999999996</v>
      </c>
      <c r="H3265">
        <v>155.99865800000001</v>
      </c>
      <c r="I3265">
        <v>9.0350900000000003</v>
      </c>
      <c r="L3265">
        <v>150.88897500000002</v>
      </c>
      <c r="M3265">
        <v>4.9917809999999996</v>
      </c>
    </row>
    <row r="3266" spans="1:13" x14ac:dyDescent="0.25">
      <c r="A3266">
        <v>3265</v>
      </c>
      <c r="B3266">
        <v>133.420975</v>
      </c>
      <c r="C3266">
        <v>5.6780609999999996</v>
      </c>
      <c r="H3266">
        <v>155.99865800000001</v>
      </c>
      <c r="I3266">
        <v>9.0350900000000003</v>
      </c>
      <c r="L3266">
        <v>150.857089</v>
      </c>
      <c r="M3266">
        <v>4.9371919999999996</v>
      </c>
    </row>
    <row r="3267" spans="1:13" x14ac:dyDescent="0.25">
      <c r="A3267">
        <v>3266</v>
      </c>
      <c r="B3267">
        <v>133.420975</v>
      </c>
      <c r="C3267">
        <v>5.6780609999999996</v>
      </c>
      <c r="H3267">
        <v>156.05789099999998</v>
      </c>
      <c r="I3267">
        <v>9.0160610000000005</v>
      </c>
      <c r="L3267">
        <v>150.857089</v>
      </c>
      <c r="M3267">
        <v>4.9371919999999996</v>
      </c>
    </row>
    <row r="3268" spans="1:13" x14ac:dyDescent="0.25">
      <c r="A3268">
        <v>3267</v>
      </c>
      <c r="B3268">
        <v>133.420975</v>
      </c>
      <c r="C3268">
        <v>5.6780609999999996</v>
      </c>
      <c r="H3268">
        <v>156.05789099999998</v>
      </c>
      <c r="I3268">
        <v>9.0160610000000005</v>
      </c>
      <c r="L3268">
        <v>150.857089</v>
      </c>
      <c r="M3268">
        <v>4.9371919999999996</v>
      </c>
    </row>
    <row r="3269" spans="1:13" x14ac:dyDescent="0.25">
      <c r="A3269">
        <v>3268</v>
      </c>
      <c r="B3269">
        <v>133.420975</v>
      </c>
      <c r="C3269">
        <v>5.6780609999999996</v>
      </c>
      <c r="H3269">
        <v>156.05789099999998</v>
      </c>
      <c r="I3269">
        <v>9.0160610000000005</v>
      </c>
      <c r="L3269">
        <v>150.857089</v>
      </c>
      <c r="M3269">
        <v>4.9371919999999996</v>
      </c>
    </row>
    <row r="3270" spans="1:13" x14ac:dyDescent="0.25">
      <c r="A3270">
        <v>3269</v>
      </c>
      <c r="B3270">
        <v>133.420975</v>
      </c>
      <c r="C3270">
        <v>5.6780609999999996</v>
      </c>
      <c r="D3270">
        <v>127.20036</v>
      </c>
      <c r="E3270">
        <v>8.4303570000000008</v>
      </c>
      <c r="L3270">
        <v>150.857089</v>
      </c>
      <c r="M3270">
        <v>4.9371919999999996</v>
      </c>
    </row>
    <row r="3271" spans="1:13" x14ac:dyDescent="0.25">
      <c r="A3271">
        <v>3270</v>
      </c>
      <c r="B3271">
        <v>133.420975</v>
      </c>
      <c r="C3271">
        <v>5.6780609999999996</v>
      </c>
      <c r="D3271">
        <v>127.240814</v>
      </c>
      <c r="E3271">
        <v>8.4430610000000001</v>
      </c>
      <c r="L3271">
        <v>150.857089</v>
      </c>
      <c r="M3271">
        <v>4.9371919999999996</v>
      </c>
    </row>
    <row r="3272" spans="1:13" x14ac:dyDescent="0.25">
      <c r="A3272">
        <v>3271</v>
      </c>
      <c r="B3272">
        <v>133.420975</v>
      </c>
      <c r="C3272">
        <v>5.6780609999999996</v>
      </c>
      <c r="D3272">
        <v>127.240814</v>
      </c>
      <c r="E3272">
        <v>8.4430610000000001</v>
      </c>
      <c r="L3272">
        <v>150.857089</v>
      </c>
      <c r="M3272">
        <v>4.9371919999999996</v>
      </c>
    </row>
    <row r="3273" spans="1:13" x14ac:dyDescent="0.25">
      <c r="A3273">
        <v>3272</v>
      </c>
      <c r="B3273">
        <v>133.420975</v>
      </c>
      <c r="C3273">
        <v>5.6780609999999996</v>
      </c>
      <c r="D3273">
        <v>127.240814</v>
      </c>
      <c r="E3273">
        <v>8.4430610000000001</v>
      </c>
      <c r="L3273">
        <v>150.857089</v>
      </c>
      <c r="M3273">
        <v>4.9371919999999996</v>
      </c>
    </row>
    <row r="3274" spans="1:13" x14ac:dyDescent="0.25">
      <c r="A3274">
        <v>3273</v>
      </c>
      <c r="B3274">
        <v>133.420975</v>
      </c>
      <c r="C3274">
        <v>5.6780609999999996</v>
      </c>
      <c r="D3274">
        <v>127.240814</v>
      </c>
      <c r="E3274">
        <v>8.4430610000000001</v>
      </c>
      <c r="L3274">
        <v>150.857089</v>
      </c>
      <c r="M3274">
        <v>4.9371919999999996</v>
      </c>
    </row>
    <row r="3275" spans="1:13" x14ac:dyDescent="0.25">
      <c r="A3275">
        <v>3274</v>
      </c>
      <c r="B3275">
        <v>133.48102600000001</v>
      </c>
      <c r="C3275">
        <v>5.7149999999999999</v>
      </c>
      <c r="D3275">
        <v>127.240814</v>
      </c>
      <c r="E3275">
        <v>8.4430610000000001</v>
      </c>
      <c r="L3275">
        <v>150.857089</v>
      </c>
      <c r="M3275">
        <v>4.9371919999999996</v>
      </c>
    </row>
    <row r="3276" spans="1:13" x14ac:dyDescent="0.25">
      <c r="A3276">
        <v>3275</v>
      </c>
      <c r="D3276">
        <v>127.240814</v>
      </c>
      <c r="E3276">
        <v>8.4430610000000001</v>
      </c>
      <c r="L3276">
        <v>150.857089</v>
      </c>
      <c r="M3276">
        <v>4.9371919999999996</v>
      </c>
    </row>
    <row r="3277" spans="1:13" x14ac:dyDescent="0.25">
      <c r="A3277">
        <v>3276</v>
      </c>
      <c r="D3277">
        <v>127.240814</v>
      </c>
      <c r="E3277">
        <v>8.4430610000000001</v>
      </c>
      <c r="L3277">
        <v>150.857089</v>
      </c>
      <c r="M3277">
        <v>4.9371919999999996</v>
      </c>
    </row>
    <row r="3278" spans="1:13" x14ac:dyDescent="0.25">
      <c r="A3278">
        <v>3277</v>
      </c>
      <c r="D3278">
        <v>127.240814</v>
      </c>
      <c r="E3278">
        <v>8.4430610000000001</v>
      </c>
      <c r="L3278">
        <v>150.857089</v>
      </c>
      <c r="M3278">
        <v>4.9371919999999996</v>
      </c>
    </row>
    <row r="3279" spans="1:13" x14ac:dyDescent="0.25">
      <c r="A3279">
        <v>3278</v>
      </c>
      <c r="D3279">
        <v>127.240814</v>
      </c>
      <c r="E3279">
        <v>8.4430610000000001</v>
      </c>
      <c r="L3279">
        <v>150.857089</v>
      </c>
      <c r="M3279">
        <v>4.9371919999999996</v>
      </c>
    </row>
    <row r="3280" spans="1:13" x14ac:dyDescent="0.25">
      <c r="A3280">
        <v>3279</v>
      </c>
      <c r="D3280">
        <v>127.240814</v>
      </c>
      <c r="E3280">
        <v>8.4430610000000001</v>
      </c>
      <c r="L3280">
        <v>150.857089</v>
      </c>
      <c r="M3280">
        <v>4.9371919999999996</v>
      </c>
    </row>
    <row r="3281" spans="1:15" x14ac:dyDescent="0.25">
      <c r="A3281">
        <v>3280</v>
      </c>
      <c r="D3281">
        <v>127.240814</v>
      </c>
      <c r="E3281">
        <v>8.4430610000000001</v>
      </c>
      <c r="L3281">
        <v>150.857089</v>
      </c>
      <c r="M3281">
        <v>4.9371919999999996</v>
      </c>
    </row>
    <row r="3282" spans="1:15" x14ac:dyDescent="0.25">
      <c r="A3282">
        <v>3281</v>
      </c>
      <c r="D3282">
        <v>127.240814</v>
      </c>
      <c r="E3282">
        <v>8.4430610000000001</v>
      </c>
      <c r="L3282">
        <v>150.857089</v>
      </c>
      <c r="M3282">
        <v>4.9371919999999996</v>
      </c>
    </row>
    <row r="3283" spans="1:15" x14ac:dyDescent="0.25">
      <c r="A3283">
        <v>3282</v>
      </c>
      <c r="D3283">
        <v>127.240814</v>
      </c>
      <c r="E3283">
        <v>8.4430610000000001</v>
      </c>
      <c r="L3283">
        <v>150.857089</v>
      </c>
      <c r="M3283">
        <v>4.9371919999999996</v>
      </c>
    </row>
    <row r="3284" spans="1:15" x14ac:dyDescent="0.25">
      <c r="A3284">
        <v>3283</v>
      </c>
      <c r="D3284">
        <v>127.240814</v>
      </c>
      <c r="E3284">
        <v>8.4430610000000001</v>
      </c>
      <c r="L3284">
        <v>150.857089</v>
      </c>
      <c r="M3284">
        <v>4.9371919999999996</v>
      </c>
    </row>
    <row r="3285" spans="1:15" x14ac:dyDescent="0.25">
      <c r="A3285">
        <v>3284</v>
      </c>
      <c r="B3285">
        <v>122.87244800000001</v>
      </c>
      <c r="C3285">
        <v>4.6187750000000003</v>
      </c>
      <c r="D3285">
        <v>127.240814</v>
      </c>
      <c r="E3285">
        <v>8.4430610000000001</v>
      </c>
      <c r="L3285">
        <v>150.857089</v>
      </c>
      <c r="M3285">
        <v>4.9371919999999996</v>
      </c>
    </row>
    <row r="3286" spans="1:15" x14ac:dyDescent="0.25">
      <c r="A3286">
        <v>3285</v>
      </c>
      <c r="B3286">
        <v>122.642807</v>
      </c>
      <c r="C3286">
        <v>4.6412250000000004</v>
      </c>
      <c r="D3286">
        <v>127.240814</v>
      </c>
      <c r="E3286">
        <v>8.4430610000000001</v>
      </c>
      <c r="L3286">
        <v>150.857089</v>
      </c>
      <c r="M3286">
        <v>4.9371919999999996</v>
      </c>
    </row>
    <row r="3287" spans="1:15" x14ac:dyDescent="0.25">
      <c r="A3287">
        <v>3286</v>
      </c>
      <c r="B3287">
        <v>122.642807</v>
      </c>
      <c r="C3287">
        <v>4.6412250000000004</v>
      </c>
      <c r="D3287">
        <v>127.240814</v>
      </c>
      <c r="E3287">
        <v>8.4430610000000001</v>
      </c>
      <c r="L3287">
        <v>150.857089</v>
      </c>
      <c r="M3287">
        <v>4.9371919999999996</v>
      </c>
    </row>
    <row r="3288" spans="1:15" x14ac:dyDescent="0.25">
      <c r="A3288">
        <v>3287</v>
      </c>
      <c r="B3288">
        <v>122.642807</v>
      </c>
      <c r="C3288">
        <v>4.6412250000000004</v>
      </c>
      <c r="D3288">
        <v>127.240814</v>
      </c>
      <c r="E3288">
        <v>8.4430610000000001</v>
      </c>
      <c r="L3288">
        <v>150.857089</v>
      </c>
      <c r="M3288">
        <v>4.9371919999999996</v>
      </c>
      <c r="N3288">
        <v>133.313469</v>
      </c>
      <c r="O3288">
        <v>7.5092860000000003</v>
      </c>
    </row>
    <row r="3289" spans="1:15" x14ac:dyDescent="0.25">
      <c r="A3289">
        <v>3288</v>
      </c>
      <c r="B3289">
        <v>122.642807</v>
      </c>
      <c r="C3289">
        <v>4.6412250000000004</v>
      </c>
      <c r="D3289">
        <v>127.240814</v>
      </c>
      <c r="E3289">
        <v>8.4430610000000001</v>
      </c>
      <c r="L3289">
        <v>150.86770100000001</v>
      </c>
      <c r="M3289">
        <v>4.9917809999999996</v>
      </c>
      <c r="N3289">
        <v>133.313469</v>
      </c>
      <c r="O3289">
        <v>7.5092860000000003</v>
      </c>
    </row>
    <row r="3290" spans="1:15" x14ac:dyDescent="0.25">
      <c r="A3290">
        <v>3289</v>
      </c>
      <c r="B3290">
        <v>122.642807</v>
      </c>
      <c r="C3290">
        <v>4.6412250000000004</v>
      </c>
      <c r="D3290">
        <v>127.240814</v>
      </c>
      <c r="E3290">
        <v>8.4430610000000001</v>
      </c>
      <c r="N3290">
        <v>133.313469</v>
      </c>
      <c r="O3290">
        <v>7.5092860000000003</v>
      </c>
    </row>
    <row r="3291" spans="1:15" x14ac:dyDescent="0.25">
      <c r="A3291">
        <v>3290</v>
      </c>
      <c r="B3291">
        <v>122.642807</v>
      </c>
      <c r="C3291">
        <v>4.6412250000000004</v>
      </c>
      <c r="D3291">
        <v>127.240814</v>
      </c>
      <c r="E3291">
        <v>8.4430610000000001</v>
      </c>
      <c r="N3291">
        <v>133.313469</v>
      </c>
      <c r="O3291">
        <v>7.5092860000000003</v>
      </c>
    </row>
    <row r="3292" spans="1:15" x14ac:dyDescent="0.25">
      <c r="A3292">
        <v>3291</v>
      </c>
      <c r="B3292">
        <v>122.642807</v>
      </c>
      <c r="C3292">
        <v>4.6412250000000004</v>
      </c>
      <c r="D3292">
        <v>127.240814</v>
      </c>
      <c r="E3292">
        <v>8.4430610000000001</v>
      </c>
      <c r="N3292">
        <v>133.313469</v>
      </c>
      <c r="O3292">
        <v>7.5092860000000003</v>
      </c>
    </row>
    <row r="3293" spans="1:15" x14ac:dyDescent="0.25">
      <c r="A3293">
        <v>3292</v>
      </c>
      <c r="B3293">
        <v>122.642807</v>
      </c>
      <c r="C3293">
        <v>4.6412250000000004</v>
      </c>
      <c r="D3293">
        <v>127.240814</v>
      </c>
      <c r="E3293">
        <v>8.4430610000000001</v>
      </c>
      <c r="N3293">
        <v>133.313469</v>
      </c>
      <c r="O3293">
        <v>7.5092860000000003</v>
      </c>
    </row>
    <row r="3294" spans="1:15" x14ac:dyDescent="0.25">
      <c r="A3294">
        <v>3293</v>
      </c>
      <c r="B3294">
        <v>122.642807</v>
      </c>
      <c r="C3294">
        <v>4.6412250000000004</v>
      </c>
      <c r="D3294">
        <v>127.20036</v>
      </c>
      <c r="E3294">
        <v>8.4303570000000008</v>
      </c>
      <c r="N3294">
        <v>133.313469</v>
      </c>
      <c r="O3294">
        <v>7.5092860000000003</v>
      </c>
    </row>
    <row r="3295" spans="1:15" x14ac:dyDescent="0.25">
      <c r="A3295">
        <v>3294</v>
      </c>
      <c r="B3295">
        <v>122.642807</v>
      </c>
      <c r="C3295">
        <v>4.6412250000000004</v>
      </c>
      <c r="N3295">
        <v>133.313469</v>
      </c>
      <c r="O3295">
        <v>7.5092860000000003</v>
      </c>
    </row>
    <row r="3296" spans="1:15" x14ac:dyDescent="0.25">
      <c r="A3296">
        <v>3295</v>
      </c>
      <c r="B3296">
        <v>122.642807</v>
      </c>
      <c r="C3296">
        <v>4.6412250000000004</v>
      </c>
    </row>
    <row r="3297" spans="1:15" x14ac:dyDescent="0.25">
      <c r="A3297">
        <v>3296</v>
      </c>
      <c r="B3297">
        <v>122.642807</v>
      </c>
      <c r="C3297">
        <v>4.6412250000000004</v>
      </c>
    </row>
    <row r="3298" spans="1:15" x14ac:dyDescent="0.25">
      <c r="A3298">
        <v>3297</v>
      </c>
      <c r="B3298">
        <v>122.642807</v>
      </c>
      <c r="C3298">
        <v>4.6412250000000004</v>
      </c>
    </row>
    <row r="3299" spans="1:15" x14ac:dyDescent="0.25">
      <c r="A3299">
        <v>3298</v>
      </c>
      <c r="B3299">
        <v>122.642807</v>
      </c>
      <c r="C3299">
        <v>4.6412250000000004</v>
      </c>
    </row>
    <row r="3300" spans="1:15" x14ac:dyDescent="0.25">
      <c r="A3300">
        <v>3299</v>
      </c>
      <c r="B3300">
        <v>122.642807</v>
      </c>
      <c r="C3300">
        <v>4.6412250000000004</v>
      </c>
    </row>
    <row r="3301" spans="1:15" x14ac:dyDescent="0.25">
      <c r="A3301">
        <v>3300</v>
      </c>
      <c r="B3301">
        <v>122.642807</v>
      </c>
      <c r="C3301">
        <v>4.6412250000000004</v>
      </c>
    </row>
    <row r="3302" spans="1:15" x14ac:dyDescent="0.25">
      <c r="A3302">
        <v>3301</v>
      </c>
      <c r="B3302">
        <v>122.642807</v>
      </c>
      <c r="C3302">
        <v>4.6412250000000004</v>
      </c>
    </row>
    <row r="3303" spans="1:15" x14ac:dyDescent="0.25">
      <c r="A3303">
        <v>3302</v>
      </c>
      <c r="B3303">
        <v>122.642807</v>
      </c>
      <c r="C3303">
        <v>4.6412250000000004</v>
      </c>
      <c r="D3303">
        <v>116.45255299999999</v>
      </c>
      <c r="E3303">
        <v>8.9024999999999999</v>
      </c>
    </row>
    <row r="3304" spans="1:15" x14ac:dyDescent="0.25">
      <c r="A3304">
        <v>3303</v>
      </c>
      <c r="B3304">
        <v>122.642807</v>
      </c>
      <c r="C3304">
        <v>4.6412250000000004</v>
      </c>
      <c r="D3304">
        <v>116.46265400000001</v>
      </c>
      <c r="E3304">
        <v>8.8874490000000002</v>
      </c>
    </row>
    <row r="3305" spans="1:15" x14ac:dyDescent="0.25">
      <c r="A3305">
        <v>3304</v>
      </c>
      <c r="B3305">
        <v>122.642807</v>
      </c>
      <c r="C3305">
        <v>4.6412250000000004</v>
      </c>
      <c r="D3305">
        <v>116.46265400000001</v>
      </c>
      <c r="E3305">
        <v>8.8874490000000002</v>
      </c>
    </row>
    <row r="3306" spans="1:15" x14ac:dyDescent="0.25">
      <c r="A3306">
        <v>3305</v>
      </c>
      <c r="B3306">
        <v>122.642807</v>
      </c>
      <c r="C3306">
        <v>4.6412250000000004</v>
      </c>
      <c r="D3306">
        <v>116.46265400000001</v>
      </c>
      <c r="E3306">
        <v>8.8874490000000002</v>
      </c>
    </row>
    <row r="3307" spans="1:15" x14ac:dyDescent="0.25">
      <c r="A3307">
        <v>3306</v>
      </c>
      <c r="B3307">
        <v>122.642807</v>
      </c>
      <c r="C3307">
        <v>4.6412250000000004</v>
      </c>
      <c r="D3307">
        <v>116.46265400000001</v>
      </c>
      <c r="E3307">
        <v>8.8874490000000002</v>
      </c>
    </row>
    <row r="3308" spans="1:15" x14ac:dyDescent="0.25">
      <c r="A3308">
        <v>3307</v>
      </c>
      <c r="B3308">
        <v>122.642807</v>
      </c>
      <c r="C3308">
        <v>4.6412250000000004</v>
      </c>
      <c r="D3308">
        <v>116.46265400000001</v>
      </c>
      <c r="E3308">
        <v>8.8874490000000002</v>
      </c>
    </row>
    <row r="3309" spans="1:15" x14ac:dyDescent="0.25">
      <c r="A3309">
        <v>3308</v>
      </c>
      <c r="B3309">
        <v>122.87244800000001</v>
      </c>
      <c r="C3309">
        <v>4.6187750000000003</v>
      </c>
      <c r="D3309">
        <v>116.46265400000001</v>
      </c>
      <c r="E3309">
        <v>8.8874490000000002</v>
      </c>
      <c r="F3309">
        <v>127.53030800000001</v>
      </c>
      <c r="G3309">
        <v>3.4379080000000002</v>
      </c>
    </row>
    <row r="3310" spans="1:15" x14ac:dyDescent="0.25">
      <c r="A3310">
        <v>3309</v>
      </c>
      <c r="B3310">
        <v>122.87244800000001</v>
      </c>
      <c r="C3310">
        <v>4.6187750000000003</v>
      </c>
      <c r="D3310">
        <v>116.46265400000001</v>
      </c>
      <c r="E3310">
        <v>8.8874490000000002</v>
      </c>
      <c r="F3310">
        <v>127.53030800000001</v>
      </c>
      <c r="G3310">
        <v>3.4379080000000002</v>
      </c>
    </row>
    <row r="3311" spans="1:15" x14ac:dyDescent="0.25">
      <c r="A3311">
        <v>3310</v>
      </c>
      <c r="D3311">
        <v>116.46265400000001</v>
      </c>
      <c r="E3311">
        <v>8.8874490000000002</v>
      </c>
      <c r="F3311">
        <v>127.38913700000001</v>
      </c>
      <c r="G3311">
        <v>3.3574489999999999</v>
      </c>
    </row>
    <row r="3312" spans="1:15" x14ac:dyDescent="0.25">
      <c r="A3312">
        <v>3311</v>
      </c>
      <c r="D3312">
        <v>116.46265400000001</v>
      </c>
      <c r="E3312">
        <v>8.8874490000000002</v>
      </c>
      <c r="F3312">
        <v>127.38913700000001</v>
      </c>
      <c r="G3312">
        <v>3.3574489999999999</v>
      </c>
      <c r="N3312">
        <v>129.34418500000001</v>
      </c>
      <c r="O3312">
        <v>6.5817860000000001</v>
      </c>
    </row>
    <row r="3313" spans="1:15" x14ac:dyDescent="0.25">
      <c r="A3313">
        <v>3312</v>
      </c>
      <c r="D3313">
        <v>116.46265400000001</v>
      </c>
      <c r="E3313">
        <v>8.8874490000000002</v>
      </c>
      <c r="F3313">
        <v>127.38913700000001</v>
      </c>
      <c r="G3313">
        <v>3.3574489999999999</v>
      </c>
      <c r="N3313">
        <v>129.34418500000001</v>
      </c>
      <c r="O3313">
        <v>6.5817860000000001</v>
      </c>
    </row>
    <row r="3314" spans="1:15" x14ac:dyDescent="0.25">
      <c r="A3314">
        <v>3313</v>
      </c>
      <c r="D3314">
        <v>116.46265400000001</v>
      </c>
      <c r="E3314">
        <v>8.8874490000000002</v>
      </c>
      <c r="F3314">
        <v>127.38913700000001</v>
      </c>
      <c r="G3314">
        <v>3.3574489999999999</v>
      </c>
      <c r="N3314">
        <v>129.34418500000001</v>
      </c>
      <c r="O3314">
        <v>6.5817860000000001</v>
      </c>
    </row>
    <row r="3315" spans="1:15" x14ac:dyDescent="0.25">
      <c r="A3315">
        <v>3314</v>
      </c>
      <c r="D3315">
        <v>116.46265400000001</v>
      </c>
      <c r="E3315">
        <v>8.8874490000000002</v>
      </c>
      <c r="F3315">
        <v>127.38913700000001</v>
      </c>
      <c r="G3315">
        <v>3.3574489999999999</v>
      </c>
      <c r="N3315">
        <v>129.34418500000001</v>
      </c>
      <c r="O3315">
        <v>6.5817860000000001</v>
      </c>
    </row>
    <row r="3316" spans="1:15" x14ac:dyDescent="0.25">
      <c r="A3316">
        <v>3315</v>
      </c>
      <c r="D3316">
        <v>116.46265400000001</v>
      </c>
      <c r="E3316">
        <v>8.8874490000000002</v>
      </c>
      <c r="F3316">
        <v>127.38913700000001</v>
      </c>
      <c r="G3316">
        <v>3.3574489999999999</v>
      </c>
      <c r="N3316">
        <v>129.34418500000001</v>
      </c>
      <c r="O3316">
        <v>6.5817860000000001</v>
      </c>
    </row>
    <row r="3317" spans="1:15" x14ac:dyDescent="0.25">
      <c r="A3317">
        <v>3316</v>
      </c>
      <c r="D3317">
        <v>116.46265400000001</v>
      </c>
      <c r="E3317">
        <v>8.8874490000000002</v>
      </c>
      <c r="F3317">
        <v>127.38913700000001</v>
      </c>
      <c r="G3317">
        <v>3.3574489999999999</v>
      </c>
      <c r="N3317">
        <v>129.34418500000001</v>
      </c>
      <c r="O3317">
        <v>6.5817860000000001</v>
      </c>
    </row>
    <row r="3318" spans="1:15" x14ac:dyDescent="0.25">
      <c r="A3318">
        <v>3317</v>
      </c>
      <c r="D3318">
        <v>116.46265400000001</v>
      </c>
      <c r="E3318">
        <v>8.8874490000000002</v>
      </c>
      <c r="F3318">
        <v>127.38913700000001</v>
      </c>
      <c r="G3318">
        <v>3.3574489999999999</v>
      </c>
      <c r="N3318">
        <v>129.34418500000001</v>
      </c>
      <c r="O3318">
        <v>6.5817860000000001</v>
      </c>
    </row>
    <row r="3319" spans="1:15" x14ac:dyDescent="0.25">
      <c r="A3319">
        <v>3318</v>
      </c>
      <c r="D3319">
        <v>116.46265400000001</v>
      </c>
      <c r="E3319">
        <v>8.8874490000000002</v>
      </c>
      <c r="F3319">
        <v>127.38913700000001</v>
      </c>
      <c r="G3319">
        <v>3.3574489999999999</v>
      </c>
      <c r="N3319">
        <v>129.34418500000001</v>
      </c>
      <c r="O3319">
        <v>6.5817860000000001</v>
      </c>
    </row>
    <row r="3320" spans="1:15" x14ac:dyDescent="0.25">
      <c r="A3320">
        <v>3319</v>
      </c>
      <c r="D3320">
        <v>116.46265400000001</v>
      </c>
      <c r="E3320">
        <v>8.8874490000000002</v>
      </c>
      <c r="F3320">
        <v>127.38913700000001</v>
      </c>
      <c r="G3320">
        <v>3.3574489999999999</v>
      </c>
      <c r="N3320">
        <v>129.34418500000001</v>
      </c>
      <c r="O3320">
        <v>6.5817860000000001</v>
      </c>
    </row>
    <row r="3321" spans="1:15" x14ac:dyDescent="0.25">
      <c r="A3321">
        <v>3320</v>
      </c>
      <c r="D3321">
        <v>116.46265400000001</v>
      </c>
      <c r="E3321">
        <v>8.8874490000000002</v>
      </c>
      <c r="F3321">
        <v>127.38913700000001</v>
      </c>
      <c r="G3321">
        <v>3.3574489999999999</v>
      </c>
      <c r="N3321">
        <v>129.34418500000001</v>
      </c>
      <c r="O3321">
        <v>6.5817860000000001</v>
      </c>
    </row>
    <row r="3322" spans="1:15" x14ac:dyDescent="0.25">
      <c r="A3322">
        <v>3321</v>
      </c>
      <c r="D3322">
        <v>116.46265400000001</v>
      </c>
      <c r="E3322">
        <v>8.8874490000000002</v>
      </c>
      <c r="F3322">
        <v>127.38913700000001</v>
      </c>
      <c r="G3322">
        <v>3.3574489999999999</v>
      </c>
      <c r="N3322">
        <v>129.34418500000001</v>
      </c>
      <c r="O3322">
        <v>6.5817860000000001</v>
      </c>
    </row>
    <row r="3323" spans="1:15" x14ac:dyDescent="0.25">
      <c r="A3323">
        <v>3322</v>
      </c>
      <c r="D3323">
        <v>116.46265400000001</v>
      </c>
      <c r="E3323">
        <v>8.8874490000000002</v>
      </c>
      <c r="F3323">
        <v>127.38913700000001</v>
      </c>
      <c r="G3323">
        <v>3.3574489999999999</v>
      </c>
      <c r="N3323">
        <v>129.34418500000001</v>
      </c>
      <c r="O3323">
        <v>6.5817860000000001</v>
      </c>
    </row>
    <row r="3324" spans="1:15" x14ac:dyDescent="0.25">
      <c r="A3324">
        <v>3323</v>
      </c>
      <c r="D3324">
        <v>116.46265400000001</v>
      </c>
      <c r="E3324">
        <v>8.8874490000000002</v>
      </c>
      <c r="F3324">
        <v>127.38913700000001</v>
      </c>
      <c r="G3324">
        <v>3.3574489999999999</v>
      </c>
    </row>
    <row r="3325" spans="1:15" x14ac:dyDescent="0.25">
      <c r="A3325">
        <v>3324</v>
      </c>
      <c r="D3325">
        <v>116.46265400000001</v>
      </c>
      <c r="E3325">
        <v>8.8874490000000002</v>
      </c>
      <c r="F3325">
        <v>127.38913700000001</v>
      </c>
      <c r="G3325">
        <v>3.3574489999999999</v>
      </c>
    </row>
    <row r="3326" spans="1:15" x14ac:dyDescent="0.25">
      <c r="A3326">
        <v>3325</v>
      </c>
      <c r="D3326">
        <v>116.46265400000001</v>
      </c>
      <c r="E3326">
        <v>8.8874490000000002</v>
      </c>
      <c r="F3326">
        <v>127.38913700000001</v>
      </c>
      <c r="G3326">
        <v>3.3574489999999999</v>
      </c>
    </row>
    <row r="3327" spans="1:15" x14ac:dyDescent="0.25">
      <c r="A3327">
        <v>3326</v>
      </c>
      <c r="D3327">
        <v>116.46265400000001</v>
      </c>
      <c r="E3327">
        <v>8.8874490000000002</v>
      </c>
      <c r="F3327">
        <v>127.38913700000001</v>
      </c>
      <c r="G3327">
        <v>3.3574489999999999</v>
      </c>
    </row>
    <row r="3328" spans="1:15" x14ac:dyDescent="0.25">
      <c r="A3328">
        <v>3327</v>
      </c>
      <c r="B3328">
        <v>108.51469400000001</v>
      </c>
      <c r="C3328">
        <v>8.4306129999999992</v>
      </c>
      <c r="D3328">
        <v>116.46265400000001</v>
      </c>
      <c r="E3328">
        <v>8.8874490000000002</v>
      </c>
      <c r="F3328">
        <v>127.38913700000001</v>
      </c>
      <c r="G3328">
        <v>3.3574489999999999</v>
      </c>
    </row>
    <row r="3329" spans="1:9" x14ac:dyDescent="0.25">
      <c r="A3329">
        <v>3328</v>
      </c>
      <c r="B3329">
        <v>108.403778</v>
      </c>
      <c r="C3329">
        <v>8.4430610000000001</v>
      </c>
      <c r="D3329">
        <v>116.46265400000001</v>
      </c>
      <c r="E3329">
        <v>8.8874490000000002</v>
      </c>
      <c r="F3329">
        <v>127.38913700000001</v>
      </c>
      <c r="G3329">
        <v>3.3574489999999999</v>
      </c>
    </row>
    <row r="3330" spans="1:9" x14ac:dyDescent="0.25">
      <c r="A3330">
        <v>3329</v>
      </c>
      <c r="B3330">
        <v>108.403778</v>
      </c>
      <c r="C3330">
        <v>8.4430610000000001</v>
      </c>
      <c r="D3330">
        <v>116.46265400000001</v>
      </c>
      <c r="E3330">
        <v>8.8874490000000002</v>
      </c>
      <c r="F3330">
        <v>127.38913700000001</v>
      </c>
      <c r="G3330">
        <v>3.3574489999999999</v>
      </c>
    </row>
    <row r="3331" spans="1:9" x14ac:dyDescent="0.25">
      <c r="A3331">
        <v>3330</v>
      </c>
      <c r="B3331">
        <v>108.403778</v>
      </c>
      <c r="C3331">
        <v>8.4430610000000001</v>
      </c>
      <c r="D3331">
        <v>116.46265400000001</v>
      </c>
      <c r="E3331">
        <v>8.8874490000000002</v>
      </c>
      <c r="F3331">
        <v>127.38913700000001</v>
      </c>
      <c r="G3331">
        <v>3.3574489999999999</v>
      </c>
    </row>
    <row r="3332" spans="1:9" x14ac:dyDescent="0.25">
      <c r="A3332">
        <v>3331</v>
      </c>
      <c r="B3332">
        <v>108.403778</v>
      </c>
      <c r="C3332">
        <v>8.4430610000000001</v>
      </c>
      <c r="D3332">
        <v>116.46265400000001</v>
      </c>
      <c r="E3332">
        <v>8.8874490000000002</v>
      </c>
      <c r="F3332">
        <v>127.38913700000001</v>
      </c>
      <c r="G3332">
        <v>3.3574489999999999</v>
      </c>
    </row>
    <row r="3333" spans="1:9" x14ac:dyDescent="0.25">
      <c r="A3333">
        <v>3332</v>
      </c>
      <c r="B3333">
        <v>108.403778</v>
      </c>
      <c r="C3333">
        <v>8.4430610000000001</v>
      </c>
      <c r="D3333">
        <v>116.46265400000001</v>
      </c>
      <c r="E3333">
        <v>8.8874490000000002</v>
      </c>
      <c r="F3333">
        <v>127.38913700000001</v>
      </c>
      <c r="G3333">
        <v>3.3574489999999999</v>
      </c>
    </row>
    <row r="3334" spans="1:9" x14ac:dyDescent="0.25">
      <c r="A3334">
        <v>3333</v>
      </c>
      <c r="B3334">
        <v>108.403778</v>
      </c>
      <c r="C3334">
        <v>8.4430610000000001</v>
      </c>
      <c r="D3334">
        <v>116.45255299999999</v>
      </c>
      <c r="E3334">
        <v>8.9024999999999999</v>
      </c>
      <c r="F3334">
        <v>127.38913700000001</v>
      </c>
      <c r="G3334">
        <v>3.3574489999999999</v>
      </c>
    </row>
    <row r="3335" spans="1:9" x14ac:dyDescent="0.25">
      <c r="A3335">
        <v>3334</v>
      </c>
      <c r="B3335">
        <v>108.403778</v>
      </c>
      <c r="C3335">
        <v>8.4430610000000001</v>
      </c>
      <c r="D3335">
        <v>116.45255299999999</v>
      </c>
      <c r="E3335">
        <v>8.923724</v>
      </c>
      <c r="F3335">
        <v>127.38913700000001</v>
      </c>
      <c r="G3335">
        <v>3.3574489999999999</v>
      </c>
    </row>
    <row r="3336" spans="1:9" x14ac:dyDescent="0.25">
      <c r="A3336">
        <v>3335</v>
      </c>
      <c r="B3336">
        <v>108.403778</v>
      </c>
      <c r="C3336">
        <v>8.4430610000000001</v>
      </c>
      <c r="F3336">
        <v>127.38913700000001</v>
      </c>
      <c r="G3336">
        <v>3.3574489999999999</v>
      </c>
      <c r="H3336">
        <v>119.8424</v>
      </c>
      <c r="I3336">
        <v>7.6107139999999998</v>
      </c>
    </row>
    <row r="3337" spans="1:9" x14ac:dyDescent="0.25">
      <c r="A3337">
        <v>3336</v>
      </c>
      <c r="B3337">
        <v>108.403778</v>
      </c>
      <c r="C3337">
        <v>8.4430610000000001</v>
      </c>
      <c r="F3337">
        <v>127.38913700000001</v>
      </c>
      <c r="G3337">
        <v>3.3574489999999999</v>
      </c>
      <c r="H3337">
        <v>119.72576900000001</v>
      </c>
      <c r="I3337">
        <v>7.7517860000000001</v>
      </c>
    </row>
    <row r="3338" spans="1:9" x14ac:dyDescent="0.25">
      <c r="A3338">
        <v>3337</v>
      </c>
      <c r="B3338">
        <v>108.403778</v>
      </c>
      <c r="C3338">
        <v>8.4430610000000001</v>
      </c>
      <c r="F3338">
        <v>127.53030800000001</v>
      </c>
      <c r="G3338">
        <v>3.4379080000000002</v>
      </c>
      <c r="H3338">
        <v>119.72576900000001</v>
      </c>
      <c r="I3338">
        <v>7.7517860000000001</v>
      </c>
    </row>
    <row r="3339" spans="1:9" x14ac:dyDescent="0.25">
      <c r="A3339">
        <v>3338</v>
      </c>
      <c r="B3339">
        <v>108.403778</v>
      </c>
      <c r="C3339">
        <v>8.4430610000000001</v>
      </c>
      <c r="H3339">
        <v>119.72576900000001</v>
      </c>
      <c r="I3339">
        <v>7.7517860000000001</v>
      </c>
    </row>
    <row r="3340" spans="1:9" x14ac:dyDescent="0.25">
      <c r="A3340">
        <v>3339</v>
      </c>
      <c r="B3340">
        <v>108.403778</v>
      </c>
      <c r="C3340">
        <v>8.4430610000000001</v>
      </c>
      <c r="H3340">
        <v>119.72576900000001</v>
      </c>
      <c r="I3340">
        <v>7.7517860000000001</v>
      </c>
    </row>
    <row r="3341" spans="1:9" x14ac:dyDescent="0.25">
      <c r="A3341">
        <v>3340</v>
      </c>
      <c r="B3341">
        <v>108.403778</v>
      </c>
      <c r="C3341">
        <v>8.4430610000000001</v>
      </c>
      <c r="H3341">
        <v>119.72576900000001</v>
      </c>
      <c r="I3341">
        <v>7.7517860000000001</v>
      </c>
    </row>
    <row r="3342" spans="1:9" x14ac:dyDescent="0.25">
      <c r="A3342">
        <v>3341</v>
      </c>
      <c r="B3342">
        <v>108.403778</v>
      </c>
      <c r="C3342">
        <v>8.4430610000000001</v>
      </c>
      <c r="H3342">
        <v>119.72576900000001</v>
      </c>
      <c r="I3342">
        <v>7.7517860000000001</v>
      </c>
    </row>
    <row r="3343" spans="1:9" x14ac:dyDescent="0.25">
      <c r="A3343">
        <v>3342</v>
      </c>
      <c r="B3343">
        <v>108.403778</v>
      </c>
      <c r="C3343">
        <v>8.4430610000000001</v>
      </c>
      <c r="H3343">
        <v>119.72576900000001</v>
      </c>
      <c r="I3343">
        <v>7.7517860000000001</v>
      </c>
    </row>
    <row r="3344" spans="1:9" x14ac:dyDescent="0.25">
      <c r="A3344">
        <v>3343</v>
      </c>
      <c r="B3344">
        <v>108.403778</v>
      </c>
      <c r="C3344">
        <v>8.4430610000000001</v>
      </c>
      <c r="H3344">
        <v>119.72576900000001</v>
      </c>
      <c r="I3344">
        <v>7.7517860000000001</v>
      </c>
    </row>
    <row r="3345" spans="1:9" x14ac:dyDescent="0.25">
      <c r="A3345">
        <v>3344</v>
      </c>
      <c r="B3345">
        <v>108.403778</v>
      </c>
      <c r="C3345">
        <v>8.4430610000000001</v>
      </c>
      <c r="H3345">
        <v>119.72576900000001</v>
      </c>
      <c r="I3345">
        <v>7.7517860000000001</v>
      </c>
    </row>
    <row r="3346" spans="1:9" x14ac:dyDescent="0.25">
      <c r="A3346">
        <v>3345</v>
      </c>
      <c r="B3346">
        <v>108.403778</v>
      </c>
      <c r="C3346">
        <v>8.4430610000000001</v>
      </c>
      <c r="D3346">
        <v>102.498471</v>
      </c>
      <c r="E3346">
        <v>10.827144000000001</v>
      </c>
      <c r="H3346">
        <v>119.72576900000001</v>
      </c>
      <c r="I3346">
        <v>7.7517860000000001</v>
      </c>
    </row>
    <row r="3347" spans="1:9" x14ac:dyDescent="0.25">
      <c r="A3347">
        <v>3346</v>
      </c>
      <c r="B3347">
        <v>108.403778</v>
      </c>
      <c r="C3347">
        <v>8.4430610000000001</v>
      </c>
      <c r="D3347">
        <v>102.37199000000001</v>
      </c>
      <c r="E3347">
        <v>10.714286</v>
      </c>
      <c r="H3347">
        <v>119.72576900000001</v>
      </c>
      <c r="I3347">
        <v>7.7517860000000001</v>
      </c>
    </row>
    <row r="3348" spans="1:9" x14ac:dyDescent="0.25">
      <c r="A3348">
        <v>3347</v>
      </c>
      <c r="B3348">
        <v>108.403778</v>
      </c>
      <c r="C3348">
        <v>8.4430610000000001</v>
      </c>
      <c r="D3348">
        <v>102.37199000000001</v>
      </c>
      <c r="E3348">
        <v>10.714286</v>
      </c>
      <c r="H3348">
        <v>119.72576900000001</v>
      </c>
      <c r="I3348">
        <v>7.7517860000000001</v>
      </c>
    </row>
    <row r="3349" spans="1:9" x14ac:dyDescent="0.25">
      <c r="A3349">
        <v>3348</v>
      </c>
      <c r="B3349">
        <v>108.403778</v>
      </c>
      <c r="C3349">
        <v>8.4430610000000001</v>
      </c>
      <c r="D3349">
        <v>102.37199000000001</v>
      </c>
      <c r="E3349">
        <v>10.714286</v>
      </c>
      <c r="H3349">
        <v>119.72576900000001</v>
      </c>
      <c r="I3349">
        <v>7.7517860000000001</v>
      </c>
    </row>
    <row r="3350" spans="1:9" x14ac:dyDescent="0.25">
      <c r="A3350">
        <v>3349</v>
      </c>
      <c r="B3350">
        <v>108.403778</v>
      </c>
      <c r="C3350">
        <v>8.4430610000000001</v>
      </c>
      <c r="D3350">
        <v>102.37199000000001</v>
      </c>
      <c r="E3350">
        <v>10.714286</v>
      </c>
      <c r="H3350">
        <v>119.72576900000001</v>
      </c>
      <c r="I3350">
        <v>7.7517860000000001</v>
      </c>
    </row>
    <row r="3351" spans="1:9" x14ac:dyDescent="0.25">
      <c r="A3351">
        <v>3350</v>
      </c>
      <c r="B3351">
        <v>108.51469400000001</v>
      </c>
      <c r="C3351">
        <v>8.4306129999999992</v>
      </c>
      <c r="D3351">
        <v>102.37199000000001</v>
      </c>
      <c r="E3351">
        <v>10.714286</v>
      </c>
      <c r="H3351">
        <v>119.72576900000001</v>
      </c>
      <c r="I3351">
        <v>7.7517860000000001</v>
      </c>
    </row>
    <row r="3352" spans="1:9" x14ac:dyDescent="0.25">
      <c r="A3352">
        <v>3351</v>
      </c>
      <c r="D3352">
        <v>102.37199000000001</v>
      </c>
      <c r="E3352">
        <v>10.714286</v>
      </c>
      <c r="H3352">
        <v>119.72576900000001</v>
      </c>
      <c r="I3352">
        <v>7.7517860000000001</v>
      </c>
    </row>
    <row r="3353" spans="1:9" x14ac:dyDescent="0.25">
      <c r="A3353">
        <v>3352</v>
      </c>
      <c r="D3353">
        <v>102.37199000000001</v>
      </c>
      <c r="E3353">
        <v>10.714286</v>
      </c>
      <c r="H3353">
        <v>119.72576900000001</v>
      </c>
      <c r="I3353">
        <v>7.7517860000000001</v>
      </c>
    </row>
    <row r="3354" spans="1:9" x14ac:dyDescent="0.25">
      <c r="A3354">
        <v>3353</v>
      </c>
      <c r="D3354">
        <v>102.37199000000001</v>
      </c>
      <c r="E3354">
        <v>10.714286</v>
      </c>
      <c r="H3354">
        <v>119.72576900000001</v>
      </c>
      <c r="I3354">
        <v>7.7517860000000001</v>
      </c>
    </row>
    <row r="3355" spans="1:9" x14ac:dyDescent="0.25">
      <c r="A3355">
        <v>3354</v>
      </c>
      <c r="D3355">
        <v>102.37199000000001</v>
      </c>
      <c r="E3355">
        <v>10.714286</v>
      </c>
      <c r="H3355">
        <v>119.72576900000001</v>
      </c>
      <c r="I3355">
        <v>7.7517860000000001</v>
      </c>
    </row>
    <row r="3356" spans="1:9" x14ac:dyDescent="0.25">
      <c r="A3356">
        <v>3355</v>
      </c>
      <c r="D3356">
        <v>102.37199000000001</v>
      </c>
      <c r="E3356">
        <v>10.714286</v>
      </c>
      <c r="H3356">
        <v>119.72576900000001</v>
      </c>
      <c r="I3356">
        <v>7.7517860000000001</v>
      </c>
    </row>
    <row r="3357" spans="1:9" x14ac:dyDescent="0.25">
      <c r="A3357">
        <v>3356</v>
      </c>
      <c r="D3357">
        <v>102.37199000000001</v>
      </c>
      <c r="E3357">
        <v>10.714286</v>
      </c>
      <c r="H3357">
        <v>119.72576900000001</v>
      </c>
      <c r="I3357">
        <v>7.7517860000000001</v>
      </c>
    </row>
    <row r="3358" spans="1:9" x14ac:dyDescent="0.25">
      <c r="A3358">
        <v>3357</v>
      </c>
      <c r="D3358">
        <v>102.37199000000001</v>
      </c>
      <c r="E3358">
        <v>10.714286</v>
      </c>
      <c r="H3358">
        <v>119.72576900000001</v>
      </c>
      <c r="I3358">
        <v>7.7517860000000001</v>
      </c>
    </row>
    <row r="3359" spans="1:9" x14ac:dyDescent="0.25">
      <c r="A3359">
        <v>3358</v>
      </c>
      <c r="D3359">
        <v>102.37199000000001</v>
      </c>
      <c r="E3359">
        <v>10.714286</v>
      </c>
      <c r="H3359">
        <v>119.8424</v>
      </c>
      <c r="I3359">
        <v>7.6107139999999998</v>
      </c>
    </row>
    <row r="3360" spans="1:9" x14ac:dyDescent="0.25">
      <c r="A3360">
        <v>3359</v>
      </c>
      <c r="D3360">
        <v>102.37199000000001</v>
      </c>
      <c r="E3360">
        <v>10.714286</v>
      </c>
      <c r="H3360">
        <v>119.8424</v>
      </c>
      <c r="I3360">
        <v>7.6107139999999998</v>
      </c>
    </row>
    <row r="3361" spans="1:7" x14ac:dyDescent="0.25">
      <c r="A3361">
        <v>3360</v>
      </c>
      <c r="D3361">
        <v>102.37199000000001</v>
      </c>
      <c r="E3361">
        <v>10.714286</v>
      </c>
      <c r="F3361">
        <v>111.249695</v>
      </c>
      <c r="G3361">
        <v>7.0026029999999997</v>
      </c>
    </row>
    <row r="3362" spans="1:7" x14ac:dyDescent="0.25">
      <c r="A3362">
        <v>3361</v>
      </c>
      <c r="D3362">
        <v>102.37199000000001</v>
      </c>
      <c r="E3362">
        <v>10.714286</v>
      </c>
      <c r="F3362">
        <v>111.123062</v>
      </c>
      <c r="G3362">
        <v>6.8630620000000002</v>
      </c>
    </row>
    <row r="3363" spans="1:7" x14ac:dyDescent="0.25">
      <c r="A3363">
        <v>3362</v>
      </c>
      <c r="D3363">
        <v>102.37199000000001</v>
      </c>
      <c r="E3363">
        <v>10.714286</v>
      </c>
      <c r="F3363">
        <v>111.123062</v>
      </c>
      <c r="G3363">
        <v>6.8630620000000002</v>
      </c>
    </row>
    <row r="3364" spans="1:7" x14ac:dyDescent="0.25">
      <c r="A3364">
        <v>3363</v>
      </c>
      <c r="D3364">
        <v>102.37199000000001</v>
      </c>
      <c r="E3364">
        <v>10.714286</v>
      </c>
      <c r="F3364">
        <v>111.123062</v>
      </c>
      <c r="G3364">
        <v>6.8630620000000002</v>
      </c>
    </row>
    <row r="3365" spans="1:7" x14ac:dyDescent="0.25">
      <c r="A3365">
        <v>3364</v>
      </c>
      <c r="B3365">
        <v>94.556990000000013</v>
      </c>
      <c r="C3365">
        <v>7.9717349999999998</v>
      </c>
      <c r="D3365">
        <v>102.37199000000001</v>
      </c>
      <c r="E3365">
        <v>10.714286</v>
      </c>
      <c r="F3365">
        <v>111.123062</v>
      </c>
      <c r="G3365">
        <v>6.8630620000000002</v>
      </c>
    </row>
    <row r="3366" spans="1:7" x14ac:dyDescent="0.25">
      <c r="A3366">
        <v>3365</v>
      </c>
      <c r="B3366">
        <v>94.609743000000009</v>
      </c>
      <c r="C3366">
        <v>7.9986740000000003</v>
      </c>
      <c r="D3366">
        <v>102.37199000000001</v>
      </c>
      <c r="E3366">
        <v>10.714286</v>
      </c>
      <c r="F3366">
        <v>111.123062</v>
      </c>
      <c r="G3366">
        <v>6.8630620000000002</v>
      </c>
    </row>
    <row r="3367" spans="1:7" x14ac:dyDescent="0.25">
      <c r="A3367">
        <v>3366</v>
      </c>
      <c r="B3367">
        <v>94.609743000000009</v>
      </c>
      <c r="C3367">
        <v>7.9986740000000003</v>
      </c>
      <c r="D3367">
        <v>102.37199000000001</v>
      </c>
      <c r="E3367">
        <v>10.714286</v>
      </c>
      <c r="F3367">
        <v>111.123062</v>
      </c>
      <c r="G3367">
        <v>6.8630620000000002</v>
      </c>
    </row>
    <row r="3368" spans="1:7" x14ac:dyDescent="0.25">
      <c r="A3368">
        <v>3367</v>
      </c>
      <c r="B3368">
        <v>94.609743000000009</v>
      </c>
      <c r="C3368">
        <v>7.9986740000000003</v>
      </c>
      <c r="D3368">
        <v>102.37199000000001</v>
      </c>
      <c r="E3368">
        <v>10.714286</v>
      </c>
      <c r="F3368">
        <v>111.123062</v>
      </c>
      <c r="G3368">
        <v>6.8630620000000002</v>
      </c>
    </row>
    <row r="3369" spans="1:7" x14ac:dyDescent="0.25">
      <c r="A3369">
        <v>3368</v>
      </c>
      <c r="B3369">
        <v>94.609743000000009</v>
      </c>
      <c r="C3369">
        <v>7.9986740000000003</v>
      </c>
      <c r="D3369">
        <v>102.37199000000001</v>
      </c>
      <c r="E3369">
        <v>10.714286</v>
      </c>
      <c r="F3369">
        <v>111.123062</v>
      </c>
      <c r="G3369">
        <v>6.8630620000000002</v>
      </c>
    </row>
    <row r="3370" spans="1:7" x14ac:dyDescent="0.25">
      <c r="A3370">
        <v>3369</v>
      </c>
      <c r="B3370">
        <v>94.609743000000009</v>
      </c>
      <c r="C3370">
        <v>7.9986740000000003</v>
      </c>
      <c r="D3370">
        <v>102.37199000000001</v>
      </c>
      <c r="E3370">
        <v>10.714286</v>
      </c>
      <c r="F3370">
        <v>111.123062</v>
      </c>
      <c r="G3370">
        <v>6.8630620000000002</v>
      </c>
    </row>
    <row r="3371" spans="1:7" x14ac:dyDescent="0.25">
      <c r="A3371">
        <v>3370</v>
      </c>
      <c r="B3371">
        <v>94.609743000000009</v>
      </c>
      <c r="C3371">
        <v>7.9986740000000003</v>
      </c>
      <c r="D3371">
        <v>102.498471</v>
      </c>
      <c r="E3371">
        <v>10.827144000000001</v>
      </c>
      <c r="F3371">
        <v>111.123062</v>
      </c>
      <c r="G3371">
        <v>6.8630620000000002</v>
      </c>
    </row>
    <row r="3372" spans="1:7" x14ac:dyDescent="0.25">
      <c r="A3372">
        <v>3371</v>
      </c>
      <c r="B3372">
        <v>94.609743000000009</v>
      </c>
      <c r="C3372">
        <v>7.9986740000000003</v>
      </c>
      <c r="F3372">
        <v>111.123062</v>
      </c>
      <c r="G3372">
        <v>6.8630620000000002</v>
      </c>
    </row>
    <row r="3373" spans="1:7" x14ac:dyDescent="0.25">
      <c r="A3373">
        <v>3372</v>
      </c>
      <c r="B3373">
        <v>94.609743000000009</v>
      </c>
      <c r="C3373">
        <v>7.9986740000000003</v>
      </c>
      <c r="F3373">
        <v>111.123062</v>
      </c>
      <c r="G3373">
        <v>6.8630620000000002</v>
      </c>
    </row>
    <row r="3374" spans="1:7" x14ac:dyDescent="0.25">
      <c r="A3374">
        <v>3373</v>
      </c>
      <c r="B3374">
        <v>94.609743000000009</v>
      </c>
      <c r="C3374">
        <v>7.9986740000000003</v>
      </c>
      <c r="F3374">
        <v>111.123062</v>
      </c>
      <c r="G3374">
        <v>6.8630620000000002</v>
      </c>
    </row>
    <row r="3375" spans="1:7" x14ac:dyDescent="0.25">
      <c r="A3375">
        <v>3374</v>
      </c>
      <c r="B3375">
        <v>94.609743000000009</v>
      </c>
      <c r="C3375">
        <v>7.9986740000000003</v>
      </c>
      <c r="F3375">
        <v>111.123062</v>
      </c>
      <c r="G3375">
        <v>6.8630620000000002</v>
      </c>
    </row>
    <row r="3376" spans="1:7" x14ac:dyDescent="0.25">
      <c r="A3376">
        <v>3375</v>
      </c>
      <c r="B3376">
        <v>94.609743000000009</v>
      </c>
      <c r="C3376">
        <v>7.9986740000000003</v>
      </c>
      <c r="F3376">
        <v>111.123062</v>
      </c>
      <c r="G3376">
        <v>6.8630620000000002</v>
      </c>
    </row>
    <row r="3377" spans="1:9" x14ac:dyDescent="0.25">
      <c r="A3377">
        <v>3376</v>
      </c>
      <c r="B3377">
        <v>94.609743000000009</v>
      </c>
      <c r="C3377">
        <v>7.9986740000000003</v>
      </c>
      <c r="F3377">
        <v>111.123062</v>
      </c>
      <c r="G3377">
        <v>6.8630620000000002</v>
      </c>
    </row>
    <row r="3378" spans="1:9" x14ac:dyDescent="0.25">
      <c r="A3378">
        <v>3377</v>
      </c>
      <c r="B3378">
        <v>94.609743000000009</v>
      </c>
      <c r="C3378">
        <v>7.9986740000000003</v>
      </c>
      <c r="F3378">
        <v>111.123062</v>
      </c>
      <c r="G3378">
        <v>6.8630620000000002</v>
      </c>
    </row>
    <row r="3379" spans="1:9" x14ac:dyDescent="0.25">
      <c r="A3379">
        <v>3378</v>
      </c>
      <c r="B3379">
        <v>94.609743000000009</v>
      </c>
      <c r="C3379">
        <v>7.9986740000000003</v>
      </c>
      <c r="F3379">
        <v>111.123062</v>
      </c>
      <c r="G3379">
        <v>6.8630620000000002</v>
      </c>
    </row>
    <row r="3380" spans="1:9" x14ac:dyDescent="0.25">
      <c r="A3380">
        <v>3379</v>
      </c>
      <c r="B3380">
        <v>94.609743000000009</v>
      </c>
      <c r="C3380">
        <v>7.9986740000000003</v>
      </c>
      <c r="F3380">
        <v>111.123062</v>
      </c>
      <c r="G3380">
        <v>6.8630620000000002</v>
      </c>
    </row>
    <row r="3381" spans="1:9" x14ac:dyDescent="0.25">
      <c r="A3381">
        <v>3380</v>
      </c>
      <c r="B3381">
        <v>94.609743000000009</v>
      </c>
      <c r="C3381">
        <v>7.9986740000000003</v>
      </c>
      <c r="F3381">
        <v>111.123062</v>
      </c>
      <c r="G3381">
        <v>6.8630620000000002</v>
      </c>
    </row>
    <row r="3382" spans="1:9" x14ac:dyDescent="0.25">
      <c r="A3382">
        <v>3381</v>
      </c>
      <c r="B3382">
        <v>94.609743000000009</v>
      </c>
      <c r="C3382">
        <v>7.9986740000000003</v>
      </c>
      <c r="D3382">
        <v>88.58612500000001</v>
      </c>
      <c r="E3382">
        <v>9.5908160000000002</v>
      </c>
      <c r="F3382">
        <v>111.123062</v>
      </c>
      <c r="G3382">
        <v>6.8630620000000002</v>
      </c>
      <c r="H3382">
        <v>102.057705</v>
      </c>
      <c r="I3382">
        <v>9.7259189999999993</v>
      </c>
    </row>
    <row r="3383" spans="1:9" x14ac:dyDescent="0.25">
      <c r="A3383">
        <v>3382</v>
      </c>
      <c r="B3383">
        <v>94.609743000000009</v>
      </c>
      <c r="C3383">
        <v>7.9986740000000003</v>
      </c>
      <c r="D3383">
        <v>88.429592000000014</v>
      </c>
      <c r="E3383">
        <v>9.5292860000000008</v>
      </c>
      <c r="F3383">
        <v>111.249695</v>
      </c>
      <c r="G3383">
        <v>7.0026029999999997</v>
      </c>
      <c r="H3383">
        <v>101.92699100000002</v>
      </c>
      <c r="I3383">
        <v>9.7761739999999993</v>
      </c>
    </row>
    <row r="3384" spans="1:9" x14ac:dyDescent="0.25">
      <c r="A3384">
        <v>3383</v>
      </c>
      <c r="B3384">
        <v>94.609743000000009</v>
      </c>
      <c r="C3384">
        <v>7.9986740000000003</v>
      </c>
      <c r="D3384">
        <v>88.429592000000014</v>
      </c>
      <c r="E3384">
        <v>9.5292860000000008</v>
      </c>
      <c r="H3384">
        <v>101.92699100000002</v>
      </c>
      <c r="I3384">
        <v>9.7761739999999993</v>
      </c>
    </row>
    <row r="3385" spans="1:9" x14ac:dyDescent="0.25">
      <c r="A3385">
        <v>3384</v>
      </c>
      <c r="B3385">
        <v>94.609743000000009</v>
      </c>
      <c r="C3385">
        <v>7.9986740000000003</v>
      </c>
      <c r="D3385">
        <v>88.429592000000014</v>
      </c>
      <c r="E3385">
        <v>9.5292860000000008</v>
      </c>
      <c r="H3385">
        <v>101.92699100000002</v>
      </c>
      <c r="I3385">
        <v>9.7761739999999993</v>
      </c>
    </row>
    <row r="3386" spans="1:9" x14ac:dyDescent="0.25">
      <c r="A3386">
        <v>3385</v>
      </c>
      <c r="B3386">
        <v>94.609743000000009</v>
      </c>
      <c r="C3386">
        <v>7.9986740000000003</v>
      </c>
      <c r="D3386">
        <v>88.429592000000014</v>
      </c>
      <c r="E3386">
        <v>9.5292860000000008</v>
      </c>
      <c r="H3386">
        <v>101.92699100000002</v>
      </c>
      <c r="I3386">
        <v>9.7761739999999993</v>
      </c>
    </row>
    <row r="3387" spans="1:9" x14ac:dyDescent="0.25">
      <c r="A3387">
        <v>3386</v>
      </c>
      <c r="B3387">
        <v>94.609743000000009</v>
      </c>
      <c r="C3387">
        <v>7.9986740000000003</v>
      </c>
      <c r="D3387">
        <v>88.429592000000014</v>
      </c>
      <c r="E3387">
        <v>9.5292860000000008</v>
      </c>
      <c r="H3387">
        <v>101.92699100000002</v>
      </c>
      <c r="I3387">
        <v>9.7761739999999993</v>
      </c>
    </row>
    <row r="3388" spans="1:9" x14ac:dyDescent="0.25">
      <c r="A3388">
        <v>3387</v>
      </c>
      <c r="B3388">
        <v>94.556990000000013</v>
      </c>
      <c r="C3388">
        <v>7.9717349999999998</v>
      </c>
      <c r="D3388">
        <v>88.429592000000014</v>
      </c>
      <c r="E3388">
        <v>9.5292860000000008</v>
      </c>
      <c r="H3388">
        <v>101.92699100000002</v>
      </c>
      <c r="I3388">
        <v>9.7761739999999993</v>
      </c>
    </row>
    <row r="3389" spans="1:9" x14ac:dyDescent="0.25">
      <c r="A3389">
        <v>3388</v>
      </c>
      <c r="D3389">
        <v>88.429592000000014</v>
      </c>
      <c r="E3389">
        <v>9.5292860000000008</v>
      </c>
      <c r="H3389">
        <v>101.92699100000002</v>
      </c>
      <c r="I3389">
        <v>9.7761739999999993</v>
      </c>
    </row>
    <row r="3390" spans="1:9" x14ac:dyDescent="0.25">
      <c r="A3390">
        <v>3389</v>
      </c>
      <c r="D3390">
        <v>88.429592000000014</v>
      </c>
      <c r="E3390">
        <v>9.5292860000000008</v>
      </c>
      <c r="H3390">
        <v>101.92699100000002</v>
      </c>
      <c r="I3390">
        <v>9.7761739999999993</v>
      </c>
    </row>
    <row r="3391" spans="1:9" x14ac:dyDescent="0.25">
      <c r="A3391">
        <v>3390</v>
      </c>
      <c r="D3391">
        <v>88.429592000000014</v>
      </c>
      <c r="E3391">
        <v>9.5292860000000008</v>
      </c>
      <c r="H3391">
        <v>101.92699100000002</v>
      </c>
      <c r="I3391">
        <v>9.7761739999999993</v>
      </c>
    </row>
    <row r="3392" spans="1:9" x14ac:dyDescent="0.25">
      <c r="A3392">
        <v>3391</v>
      </c>
      <c r="D3392">
        <v>88.429592000000014</v>
      </c>
      <c r="E3392">
        <v>9.5292860000000008</v>
      </c>
      <c r="H3392">
        <v>101.92699100000002</v>
      </c>
      <c r="I3392">
        <v>9.7761739999999993</v>
      </c>
    </row>
    <row r="3393" spans="1:9" x14ac:dyDescent="0.25">
      <c r="A3393">
        <v>3392</v>
      </c>
      <c r="D3393">
        <v>88.429592000000014</v>
      </c>
      <c r="E3393">
        <v>9.5292860000000008</v>
      </c>
      <c r="H3393">
        <v>101.92699100000002</v>
      </c>
      <c r="I3393">
        <v>9.7761739999999993</v>
      </c>
    </row>
    <row r="3394" spans="1:9" x14ac:dyDescent="0.25">
      <c r="A3394">
        <v>3393</v>
      </c>
      <c r="D3394">
        <v>88.429592000000014</v>
      </c>
      <c r="E3394">
        <v>9.5292860000000008</v>
      </c>
      <c r="H3394">
        <v>101.92699100000002</v>
      </c>
      <c r="I3394">
        <v>9.7761739999999993</v>
      </c>
    </row>
    <row r="3395" spans="1:9" x14ac:dyDescent="0.25">
      <c r="A3395">
        <v>3394</v>
      </c>
      <c r="D3395">
        <v>88.429592000000014</v>
      </c>
      <c r="E3395">
        <v>9.5292860000000008</v>
      </c>
      <c r="H3395">
        <v>101.92699100000002</v>
      </c>
      <c r="I3395">
        <v>9.7761739999999993</v>
      </c>
    </row>
    <row r="3396" spans="1:9" x14ac:dyDescent="0.25">
      <c r="A3396">
        <v>3395</v>
      </c>
      <c r="D3396">
        <v>88.429592000000014</v>
      </c>
      <c r="E3396">
        <v>9.5292860000000008</v>
      </c>
      <c r="H3396">
        <v>101.92699100000002</v>
      </c>
      <c r="I3396">
        <v>9.7761739999999993</v>
      </c>
    </row>
    <row r="3397" spans="1:9" x14ac:dyDescent="0.25">
      <c r="A3397">
        <v>3396</v>
      </c>
      <c r="D3397">
        <v>88.429592000000014</v>
      </c>
      <c r="E3397">
        <v>9.5292860000000008</v>
      </c>
      <c r="H3397">
        <v>101.92699100000002</v>
      </c>
      <c r="I3397">
        <v>9.7761739999999993</v>
      </c>
    </row>
    <row r="3398" spans="1:9" x14ac:dyDescent="0.25">
      <c r="A3398">
        <v>3397</v>
      </c>
      <c r="D3398">
        <v>88.429592000000014</v>
      </c>
      <c r="E3398">
        <v>9.5292860000000008</v>
      </c>
      <c r="H3398">
        <v>101.92699100000002</v>
      </c>
      <c r="I3398">
        <v>9.7761739999999993</v>
      </c>
    </row>
    <row r="3399" spans="1:9" x14ac:dyDescent="0.25">
      <c r="A3399">
        <v>3398</v>
      </c>
      <c r="B3399">
        <v>81.674389000000005</v>
      </c>
      <c r="C3399">
        <v>6.9347960000000004</v>
      </c>
      <c r="D3399">
        <v>88.429592000000014</v>
      </c>
      <c r="E3399">
        <v>9.5292860000000008</v>
      </c>
      <c r="H3399">
        <v>101.92699100000002</v>
      </c>
      <c r="I3399">
        <v>9.7761739999999993</v>
      </c>
    </row>
    <row r="3400" spans="1:9" x14ac:dyDescent="0.25">
      <c r="A3400">
        <v>3399</v>
      </c>
      <c r="B3400">
        <v>81.65617300000001</v>
      </c>
      <c r="C3400">
        <v>6.8136739999999998</v>
      </c>
      <c r="D3400">
        <v>88.429592000000014</v>
      </c>
      <c r="E3400">
        <v>9.5292860000000008</v>
      </c>
      <c r="H3400">
        <v>101.92699100000002</v>
      </c>
      <c r="I3400">
        <v>9.7761739999999993</v>
      </c>
    </row>
    <row r="3401" spans="1:9" x14ac:dyDescent="0.25">
      <c r="A3401">
        <v>3400</v>
      </c>
      <c r="B3401">
        <v>81.65617300000001</v>
      </c>
      <c r="C3401">
        <v>6.8136739999999998</v>
      </c>
      <c r="D3401">
        <v>88.429592000000014</v>
      </c>
      <c r="E3401">
        <v>9.5292860000000008</v>
      </c>
      <c r="H3401">
        <v>101.92699100000002</v>
      </c>
      <c r="I3401">
        <v>9.7761739999999993</v>
      </c>
    </row>
    <row r="3402" spans="1:9" x14ac:dyDescent="0.25">
      <c r="A3402">
        <v>3401</v>
      </c>
      <c r="B3402">
        <v>81.65617300000001</v>
      </c>
      <c r="C3402">
        <v>6.8136739999999998</v>
      </c>
      <c r="D3402">
        <v>88.429592000000014</v>
      </c>
      <c r="E3402">
        <v>9.5292860000000008</v>
      </c>
      <c r="H3402">
        <v>101.92699100000002</v>
      </c>
      <c r="I3402">
        <v>9.7761739999999993</v>
      </c>
    </row>
    <row r="3403" spans="1:9" x14ac:dyDescent="0.25">
      <c r="A3403">
        <v>3402</v>
      </c>
      <c r="B3403">
        <v>81.65617300000001</v>
      </c>
      <c r="C3403">
        <v>6.8136739999999998</v>
      </c>
      <c r="D3403">
        <v>88.58612500000001</v>
      </c>
      <c r="E3403">
        <v>9.5908160000000002</v>
      </c>
      <c r="H3403">
        <v>101.92699100000002</v>
      </c>
      <c r="I3403">
        <v>9.7761739999999993</v>
      </c>
    </row>
    <row r="3404" spans="1:9" x14ac:dyDescent="0.25">
      <c r="A3404">
        <v>3403</v>
      </c>
      <c r="B3404">
        <v>81.65617300000001</v>
      </c>
      <c r="C3404">
        <v>6.8136739999999998</v>
      </c>
      <c r="D3404">
        <v>88.58612500000001</v>
      </c>
      <c r="E3404">
        <v>9.5908160000000002</v>
      </c>
      <c r="F3404">
        <v>92.980766000000017</v>
      </c>
      <c r="G3404">
        <v>6.2219389999999999</v>
      </c>
      <c r="H3404">
        <v>102.057705</v>
      </c>
      <c r="I3404">
        <v>9.7259189999999993</v>
      </c>
    </row>
    <row r="3405" spans="1:9" x14ac:dyDescent="0.25">
      <c r="A3405">
        <v>3404</v>
      </c>
      <c r="B3405">
        <v>81.65617300000001</v>
      </c>
      <c r="C3405">
        <v>6.8136739999999998</v>
      </c>
      <c r="F3405">
        <v>93.027601000000004</v>
      </c>
      <c r="G3405">
        <v>6.1224489999999996</v>
      </c>
    </row>
    <row r="3406" spans="1:9" x14ac:dyDescent="0.25">
      <c r="A3406">
        <v>3405</v>
      </c>
      <c r="B3406">
        <v>81.65617300000001</v>
      </c>
      <c r="C3406">
        <v>6.8136739999999998</v>
      </c>
      <c r="F3406">
        <v>93.027601000000004</v>
      </c>
      <c r="G3406">
        <v>6.1224489999999996</v>
      </c>
    </row>
    <row r="3407" spans="1:9" x14ac:dyDescent="0.25">
      <c r="A3407">
        <v>3406</v>
      </c>
      <c r="B3407">
        <v>81.65617300000001</v>
      </c>
      <c r="C3407">
        <v>6.8136739999999998</v>
      </c>
      <c r="F3407">
        <v>93.027601000000004</v>
      </c>
      <c r="G3407">
        <v>6.1224489999999996</v>
      </c>
    </row>
    <row r="3408" spans="1:9" x14ac:dyDescent="0.25">
      <c r="A3408">
        <v>3407</v>
      </c>
      <c r="B3408">
        <v>81.65617300000001</v>
      </c>
      <c r="C3408">
        <v>6.8136739999999998</v>
      </c>
      <c r="F3408">
        <v>93.027601000000004</v>
      </c>
      <c r="G3408">
        <v>6.1224489999999996</v>
      </c>
    </row>
    <row r="3409" spans="1:7" x14ac:dyDescent="0.25">
      <c r="A3409">
        <v>3408</v>
      </c>
      <c r="B3409">
        <v>81.65617300000001</v>
      </c>
      <c r="C3409">
        <v>6.8136739999999998</v>
      </c>
      <c r="F3409">
        <v>93.027601000000004</v>
      </c>
      <c r="G3409">
        <v>6.1224489999999996</v>
      </c>
    </row>
    <row r="3410" spans="1:7" x14ac:dyDescent="0.25">
      <c r="A3410">
        <v>3409</v>
      </c>
      <c r="B3410">
        <v>81.65617300000001</v>
      </c>
      <c r="C3410">
        <v>6.8136739999999998</v>
      </c>
      <c r="F3410">
        <v>93.027601000000004</v>
      </c>
      <c r="G3410">
        <v>6.1224489999999996</v>
      </c>
    </row>
    <row r="3411" spans="1:7" x14ac:dyDescent="0.25">
      <c r="A3411">
        <v>3410</v>
      </c>
      <c r="B3411">
        <v>81.65617300000001</v>
      </c>
      <c r="C3411">
        <v>6.8136739999999998</v>
      </c>
      <c r="F3411">
        <v>93.027601000000004</v>
      </c>
      <c r="G3411">
        <v>6.1224489999999996</v>
      </c>
    </row>
    <row r="3412" spans="1:7" x14ac:dyDescent="0.25">
      <c r="A3412">
        <v>3411</v>
      </c>
      <c r="B3412">
        <v>81.65617300000001</v>
      </c>
      <c r="C3412">
        <v>6.8136739999999998</v>
      </c>
      <c r="F3412">
        <v>93.027601000000004</v>
      </c>
      <c r="G3412">
        <v>6.1224489999999996</v>
      </c>
    </row>
    <row r="3413" spans="1:7" x14ac:dyDescent="0.25">
      <c r="A3413">
        <v>3412</v>
      </c>
      <c r="B3413">
        <v>81.65617300000001</v>
      </c>
      <c r="C3413">
        <v>6.8136739999999998</v>
      </c>
      <c r="F3413">
        <v>93.027601000000004</v>
      </c>
      <c r="G3413">
        <v>6.1224489999999996</v>
      </c>
    </row>
    <row r="3414" spans="1:7" x14ac:dyDescent="0.25">
      <c r="A3414">
        <v>3413</v>
      </c>
      <c r="B3414">
        <v>81.65617300000001</v>
      </c>
      <c r="C3414">
        <v>6.8136739999999998</v>
      </c>
      <c r="F3414">
        <v>93.027601000000004</v>
      </c>
      <c r="G3414">
        <v>6.1224489999999996</v>
      </c>
    </row>
    <row r="3415" spans="1:7" x14ac:dyDescent="0.25">
      <c r="A3415">
        <v>3414</v>
      </c>
      <c r="B3415">
        <v>81.65617300000001</v>
      </c>
      <c r="C3415">
        <v>6.8136739999999998</v>
      </c>
      <c r="D3415">
        <v>76.744286000000002</v>
      </c>
      <c r="E3415">
        <v>8.7069399999999995</v>
      </c>
      <c r="F3415">
        <v>93.027601000000004</v>
      </c>
      <c r="G3415">
        <v>6.1224489999999996</v>
      </c>
    </row>
    <row r="3416" spans="1:7" x14ac:dyDescent="0.25">
      <c r="A3416">
        <v>3415</v>
      </c>
      <c r="B3416">
        <v>81.65617300000001</v>
      </c>
      <c r="C3416">
        <v>6.8136739999999998</v>
      </c>
      <c r="D3416">
        <v>76.662653000000006</v>
      </c>
      <c r="E3416">
        <v>8.6899490000000004</v>
      </c>
      <c r="F3416">
        <v>93.027601000000004</v>
      </c>
      <c r="G3416">
        <v>6.1224489999999996</v>
      </c>
    </row>
    <row r="3417" spans="1:7" x14ac:dyDescent="0.25">
      <c r="A3417">
        <v>3416</v>
      </c>
      <c r="B3417">
        <v>81.65617300000001</v>
      </c>
      <c r="C3417">
        <v>6.8136739999999998</v>
      </c>
      <c r="D3417">
        <v>76.662653000000006</v>
      </c>
      <c r="E3417">
        <v>8.6899490000000004</v>
      </c>
      <c r="F3417">
        <v>93.027601000000004</v>
      </c>
      <c r="G3417">
        <v>6.1224489999999996</v>
      </c>
    </row>
    <row r="3418" spans="1:7" x14ac:dyDescent="0.25">
      <c r="A3418">
        <v>3417</v>
      </c>
      <c r="B3418">
        <v>81.65617300000001</v>
      </c>
      <c r="C3418">
        <v>6.8136739999999998</v>
      </c>
      <c r="D3418">
        <v>76.662653000000006</v>
      </c>
      <c r="E3418">
        <v>8.6899490000000004</v>
      </c>
      <c r="F3418">
        <v>93.027601000000004</v>
      </c>
      <c r="G3418">
        <v>6.1224489999999996</v>
      </c>
    </row>
    <row r="3419" spans="1:7" x14ac:dyDescent="0.25">
      <c r="A3419">
        <v>3418</v>
      </c>
      <c r="B3419">
        <v>81.65617300000001</v>
      </c>
      <c r="C3419">
        <v>6.8136739999999998</v>
      </c>
      <c r="D3419">
        <v>76.662653000000006</v>
      </c>
      <c r="E3419">
        <v>8.6899490000000004</v>
      </c>
      <c r="F3419">
        <v>93.027601000000004</v>
      </c>
      <c r="G3419">
        <v>6.1224489999999996</v>
      </c>
    </row>
    <row r="3420" spans="1:7" x14ac:dyDescent="0.25">
      <c r="A3420">
        <v>3419</v>
      </c>
      <c r="B3420">
        <v>81.65617300000001</v>
      </c>
      <c r="C3420">
        <v>6.8136739999999998</v>
      </c>
      <c r="D3420">
        <v>76.662653000000006</v>
      </c>
      <c r="E3420">
        <v>8.6899490000000004</v>
      </c>
      <c r="F3420">
        <v>93.027601000000004</v>
      </c>
      <c r="G3420">
        <v>6.1224489999999996</v>
      </c>
    </row>
    <row r="3421" spans="1:7" x14ac:dyDescent="0.25">
      <c r="A3421">
        <v>3420</v>
      </c>
      <c r="B3421">
        <v>81.674389000000005</v>
      </c>
      <c r="C3421">
        <v>6.9347960000000004</v>
      </c>
      <c r="D3421">
        <v>76.662653000000006</v>
      </c>
      <c r="E3421">
        <v>8.6899490000000004</v>
      </c>
      <c r="F3421">
        <v>93.027601000000004</v>
      </c>
      <c r="G3421">
        <v>6.1224489999999996</v>
      </c>
    </row>
    <row r="3422" spans="1:7" x14ac:dyDescent="0.25">
      <c r="A3422">
        <v>3421</v>
      </c>
      <c r="D3422">
        <v>76.662653000000006</v>
      </c>
      <c r="E3422">
        <v>8.6899490000000004</v>
      </c>
      <c r="F3422">
        <v>92.980766000000017</v>
      </c>
      <c r="G3422">
        <v>6.2219389999999999</v>
      </c>
    </row>
    <row r="3423" spans="1:7" x14ac:dyDescent="0.25">
      <c r="A3423">
        <v>3422</v>
      </c>
      <c r="D3423">
        <v>76.662653000000006</v>
      </c>
      <c r="E3423">
        <v>8.6899490000000004</v>
      </c>
      <c r="F3423">
        <v>92.980766000000017</v>
      </c>
      <c r="G3423">
        <v>6.2219389999999999</v>
      </c>
    </row>
    <row r="3424" spans="1:7" x14ac:dyDescent="0.25">
      <c r="A3424">
        <v>3423</v>
      </c>
      <c r="D3424">
        <v>76.662653000000006</v>
      </c>
      <c r="E3424">
        <v>8.6899490000000004</v>
      </c>
      <c r="F3424">
        <v>92.980766000000017</v>
      </c>
      <c r="G3424">
        <v>6.2219389999999999</v>
      </c>
    </row>
    <row r="3425" spans="1:15" x14ac:dyDescent="0.25">
      <c r="A3425">
        <v>3424</v>
      </c>
      <c r="D3425">
        <v>76.662653000000006</v>
      </c>
      <c r="E3425">
        <v>8.6899490000000004</v>
      </c>
      <c r="F3425">
        <v>92.980766000000017</v>
      </c>
      <c r="G3425">
        <v>6.2219389999999999</v>
      </c>
      <c r="N3425">
        <v>84.528061000000008</v>
      </c>
      <c r="O3425">
        <v>9.0254589999999997</v>
      </c>
    </row>
    <row r="3426" spans="1:15" x14ac:dyDescent="0.25">
      <c r="A3426">
        <v>3425</v>
      </c>
      <c r="D3426">
        <v>76.662653000000006</v>
      </c>
      <c r="E3426">
        <v>8.6899490000000004</v>
      </c>
      <c r="F3426">
        <v>92.980766000000017</v>
      </c>
      <c r="G3426">
        <v>6.2219389999999999</v>
      </c>
      <c r="N3426">
        <v>84.276531000000006</v>
      </c>
      <c r="O3426">
        <v>8.9861740000000001</v>
      </c>
    </row>
    <row r="3427" spans="1:15" x14ac:dyDescent="0.25">
      <c r="A3427">
        <v>3426</v>
      </c>
      <c r="D3427">
        <v>76.662653000000006</v>
      </c>
      <c r="E3427">
        <v>8.6899490000000004</v>
      </c>
      <c r="N3427">
        <v>84.276531000000006</v>
      </c>
      <c r="O3427">
        <v>8.9861740000000001</v>
      </c>
    </row>
    <row r="3428" spans="1:15" x14ac:dyDescent="0.25">
      <c r="A3428">
        <v>3427</v>
      </c>
      <c r="D3428">
        <v>76.662653000000006</v>
      </c>
      <c r="E3428">
        <v>8.6899490000000004</v>
      </c>
      <c r="N3428">
        <v>84.276531000000006</v>
      </c>
      <c r="O3428">
        <v>8.9861740000000001</v>
      </c>
    </row>
    <row r="3429" spans="1:15" x14ac:dyDescent="0.25">
      <c r="A3429">
        <v>3428</v>
      </c>
      <c r="D3429">
        <v>76.662653000000006</v>
      </c>
      <c r="E3429">
        <v>8.6899490000000004</v>
      </c>
      <c r="N3429">
        <v>84.276531000000006</v>
      </c>
      <c r="O3429">
        <v>8.9861740000000001</v>
      </c>
    </row>
    <row r="3430" spans="1:15" x14ac:dyDescent="0.25">
      <c r="A3430">
        <v>3429</v>
      </c>
      <c r="D3430">
        <v>76.662653000000006</v>
      </c>
      <c r="E3430">
        <v>8.6899490000000004</v>
      </c>
      <c r="N3430">
        <v>84.276531000000006</v>
      </c>
      <c r="O3430">
        <v>8.9861740000000001</v>
      </c>
    </row>
    <row r="3431" spans="1:15" x14ac:dyDescent="0.25">
      <c r="A3431">
        <v>3430</v>
      </c>
      <c r="D3431">
        <v>76.662653000000006</v>
      </c>
      <c r="E3431">
        <v>8.6899490000000004</v>
      </c>
      <c r="N3431">
        <v>84.276531000000006</v>
      </c>
      <c r="O3431">
        <v>8.9861740000000001</v>
      </c>
    </row>
    <row r="3432" spans="1:15" x14ac:dyDescent="0.25">
      <c r="A3432">
        <v>3431</v>
      </c>
      <c r="B3432">
        <v>71.360663000000002</v>
      </c>
      <c r="C3432">
        <v>7.6269900000000002</v>
      </c>
      <c r="D3432">
        <v>76.662653000000006</v>
      </c>
      <c r="E3432">
        <v>8.6899490000000004</v>
      </c>
      <c r="N3432">
        <v>84.276531000000006</v>
      </c>
      <c r="O3432">
        <v>8.9861740000000001</v>
      </c>
    </row>
    <row r="3433" spans="1:15" x14ac:dyDescent="0.25">
      <c r="A3433">
        <v>3432</v>
      </c>
      <c r="B3433">
        <v>71.360663000000002</v>
      </c>
      <c r="C3433">
        <v>7.6269900000000002</v>
      </c>
      <c r="D3433">
        <v>76.662653000000006</v>
      </c>
      <c r="E3433">
        <v>8.6899490000000004</v>
      </c>
      <c r="N3433">
        <v>84.276531000000006</v>
      </c>
      <c r="O3433">
        <v>8.9861740000000001</v>
      </c>
    </row>
    <row r="3434" spans="1:15" x14ac:dyDescent="0.25">
      <c r="A3434">
        <v>3433</v>
      </c>
      <c r="B3434">
        <v>71.323010000000011</v>
      </c>
      <c r="C3434">
        <v>7.6036729999999997</v>
      </c>
      <c r="D3434">
        <v>76.662653000000006</v>
      </c>
      <c r="E3434">
        <v>8.6899490000000004</v>
      </c>
      <c r="N3434">
        <v>84.276531000000006</v>
      </c>
      <c r="O3434">
        <v>8.9861740000000001</v>
      </c>
    </row>
    <row r="3435" spans="1:15" x14ac:dyDescent="0.25">
      <c r="A3435">
        <v>3434</v>
      </c>
      <c r="B3435">
        <v>71.323010000000011</v>
      </c>
      <c r="C3435">
        <v>7.6036729999999997</v>
      </c>
      <c r="D3435">
        <v>76.662653000000006</v>
      </c>
      <c r="E3435">
        <v>8.6899490000000004</v>
      </c>
      <c r="N3435">
        <v>84.276531000000006</v>
      </c>
      <c r="O3435">
        <v>8.9861740000000001</v>
      </c>
    </row>
    <row r="3436" spans="1:15" x14ac:dyDescent="0.25">
      <c r="A3436">
        <v>3435</v>
      </c>
      <c r="B3436">
        <v>71.323010000000011</v>
      </c>
      <c r="C3436">
        <v>7.6036729999999997</v>
      </c>
      <c r="D3436">
        <v>76.662653000000006</v>
      </c>
      <c r="E3436">
        <v>8.6899490000000004</v>
      </c>
      <c r="N3436">
        <v>84.276531000000006</v>
      </c>
      <c r="O3436">
        <v>8.9861740000000001</v>
      </c>
    </row>
    <row r="3437" spans="1:15" x14ac:dyDescent="0.25">
      <c r="A3437">
        <v>3436</v>
      </c>
      <c r="B3437">
        <v>71.323010000000011</v>
      </c>
      <c r="C3437">
        <v>7.6036729999999997</v>
      </c>
      <c r="D3437">
        <v>76.662653000000006</v>
      </c>
      <c r="E3437">
        <v>8.6899490000000004</v>
      </c>
      <c r="N3437">
        <v>84.276531000000006</v>
      </c>
      <c r="O3437">
        <v>8.9861740000000001</v>
      </c>
    </row>
    <row r="3438" spans="1:15" x14ac:dyDescent="0.25">
      <c r="A3438">
        <v>3437</v>
      </c>
      <c r="B3438">
        <v>71.323010000000011</v>
      </c>
      <c r="C3438">
        <v>7.6036729999999997</v>
      </c>
      <c r="D3438">
        <v>76.744286000000002</v>
      </c>
      <c r="E3438">
        <v>8.7069399999999995</v>
      </c>
      <c r="N3438">
        <v>84.276531000000006</v>
      </c>
      <c r="O3438">
        <v>8.9861740000000001</v>
      </c>
    </row>
    <row r="3439" spans="1:15" x14ac:dyDescent="0.25">
      <c r="A3439">
        <v>3438</v>
      </c>
      <c r="B3439">
        <v>71.323010000000011</v>
      </c>
      <c r="C3439">
        <v>7.6036729999999997</v>
      </c>
      <c r="N3439">
        <v>84.276531000000006</v>
      </c>
      <c r="O3439">
        <v>8.9861740000000001</v>
      </c>
    </row>
    <row r="3440" spans="1:15" x14ac:dyDescent="0.25">
      <c r="A3440">
        <v>3439</v>
      </c>
      <c r="B3440">
        <v>71.323010000000011</v>
      </c>
      <c r="C3440">
        <v>7.6036729999999997</v>
      </c>
      <c r="N3440">
        <v>84.276531000000006</v>
      </c>
      <c r="O3440">
        <v>8.9861740000000001</v>
      </c>
    </row>
    <row r="3441" spans="1:15" x14ac:dyDescent="0.25">
      <c r="A3441">
        <v>3440</v>
      </c>
      <c r="B3441">
        <v>71.323010000000011</v>
      </c>
      <c r="C3441">
        <v>7.6036729999999997</v>
      </c>
      <c r="N3441">
        <v>84.276531000000006</v>
      </c>
      <c r="O3441">
        <v>8.9861740000000001</v>
      </c>
    </row>
    <row r="3442" spans="1:15" x14ac:dyDescent="0.25">
      <c r="A3442">
        <v>3441</v>
      </c>
      <c r="B3442">
        <v>71.323010000000011</v>
      </c>
      <c r="C3442">
        <v>7.6036729999999997</v>
      </c>
      <c r="N3442">
        <v>84.276531000000006</v>
      </c>
      <c r="O3442">
        <v>8.9861740000000001</v>
      </c>
    </row>
    <row r="3443" spans="1:15" x14ac:dyDescent="0.25">
      <c r="A3443">
        <v>3442</v>
      </c>
      <c r="B3443">
        <v>71.323010000000011</v>
      </c>
      <c r="C3443">
        <v>7.6036729999999997</v>
      </c>
      <c r="N3443">
        <v>84.276531000000006</v>
      </c>
      <c r="O3443">
        <v>8.9861740000000001</v>
      </c>
    </row>
    <row r="3444" spans="1:15" x14ac:dyDescent="0.25">
      <c r="A3444">
        <v>3443</v>
      </c>
      <c r="B3444">
        <v>71.323010000000011</v>
      </c>
      <c r="C3444">
        <v>7.6036729999999997</v>
      </c>
      <c r="F3444">
        <v>79.178572000000003</v>
      </c>
      <c r="G3444">
        <v>5.9577049999999998</v>
      </c>
      <c r="N3444">
        <v>84.276531000000006</v>
      </c>
      <c r="O3444">
        <v>8.9861740000000001</v>
      </c>
    </row>
    <row r="3445" spans="1:15" x14ac:dyDescent="0.25">
      <c r="A3445">
        <v>3444</v>
      </c>
      <c r="B3445">
        <v>71.323010000000011</v>
      </c>
      <c r="C3445">
        <v>7.6036729999999997</v>
      </c>
      <c r="F3445">
        <v>79.13469400000001</v>
      </c>
      <c r="G3445">
        <v>5.826225</v>
      </c>
      <c r="N3445">
        <v>84.276531000000006</v>
      </c>
      <c r="O3445">
        <v>8.9861740000000001</v>
      </c>
    </row>
    <row r="3446" spans="1:15" x14ac:dyDescent="0.25">
      <c r="A3446">
        <v>3445</v>
      </c>
      <c r="B3446">
        <v>71.323010000000011</v>
      </c>
      <c r="C3446">
        <v>7.6036729999999997</v>
      </c>
      <c r="F3446">
        <v>79.13469400000001</v>
      </c>
      <c r="G3446">
        <v>5.826225</v>
      </c>
      <c r="N3446">
        <v>84.276531000000006</v>
      </c>
      <c r="O3446">
        <v>8.9861740000000001</v>
      </c>
    </row>
    <row r="3447" spans="1:15" x14ac:dyDescent="0.25">
      <c r="A3447">
        <v>3446</v>
      </c>
      <c r="B3447">
        <v>71.323010000000011</v>
      </c>
      <c r="C3447">
        <v>7.6036729999999997</v>
      </c>
      <c r="F3447">
        <v>79.13469400000001</v>
      </c>
      <c r="G3447">
        <v>5.826225</v>
      </c>
      <c r="N3447">
        <v>84.276531000000006</v>
      </c>
      <c r="O3447">
        <v>8.9861740000000001</v>
      </c>
    </row>
    <row r="3448" spans="1:15" x14ac:dyDescent="0.25">
      <c r="A3448">
        <v>3447</v>
      </c>
      <c r="B3448">
        <v>71.323010000000011</v>
      </c>
      <c r="C3448">
        <v>7.6036729999999997</v>
      </c>
      <c r="D3448">
        <v>69.200918000000001</v>
      </c>
      <c r="E3448">
        <v>10.882602</v>
      </c>
      <c r="F3448">
        <v>79.13469400000001</v>
      </c>
      <c r="G3448">
        <v>5.826225</v>
      </c>
      <c r="N3448">
        <v>84.276531000000006</v>
      </c>
      <c r="O3448">
        <v>8.9861740000000001</v>
      </c>
    </row>
    <row r="3449" spans="1:15" x14ac:dyDescent="0.25">
      <c r="A3449">
        <v>3448</v>
      </c>
      <c r="B3449">
        <v>71.323010000000011</v>
      </c>
      <c r="C3449">
        <v>7.6036729999999997</v>
      </c>
      <c r="D3449">
        <v>69.147602000000006</v>
      </c>
      <c r="E3449">
        <v>10.911785999999999</v>
      </c>
      <c r="F3449">
        <v>79.13469400000001</v>
      </c>
      <c r="G3449">
        <v>5.826225</v>
      </c>
      <c r="N3449">
        <v>84.276531000000006</v>
      </c>
      <c r="O3449">
        <v>8.9861740000000001</v>
      </c>
    </row>
    <row r="3450" spans="1:15" x14ac:dyDescent="0.25">
      <c r="A3450">
        <v>3449</v>
      </c>
      <c r="B3450">
        <v>71.323010000000011</v>
      </c>
      <c r="C3450">
        <v>7.6036729999999997</v>
      </c>
      <c r="D3450">
        <v>69.147602000000006</v>
      </c>
      <c r="E3450">
        <v>10.911785999999999</v>
      </c>
      <c r="F3450">
        <v>79.13469400000001</v>
      </c>
      <c r="G3450">
        <v>5.826225</v>
      </c>
      <c r="N3450">
        <v>84.276531000000006</v>
      </c>
      <c r="O3450">
        <v>8.9861740000000001</v>
      </c>
    </row>
    <row r="3451" spans="1:15" x14ac:dyDescent="0.25">
      <c r="A3451">
        <v>3450</v>
      </c>
      <c r="B3451">
        <v>71.323010000000011</v>
      </c>
      <c r="C3451">
        <v>7.6036729999999997</v>
      </c>
      <c r="D3451">
        <v>69.147602000000006</v>
      </c>
      <c r="E3451">
        <v>10.911785999999999</v>
      </c>
      <c r="F3451">
        <v>79.13469400000001</v>
      </c>
      <c r="G3451">
        <v>5.826225</v>
      </c>
      <c r="N3451">
        <v>84.276531000000006</v>
      </c>
      <c r="O3451">
        <v>8.9861740000000001</v>
      </c>
    </row>
    <row r="3452" spans="1:15" x14ac:dyDescent="0.25">
      <c r="A3452">
        <v>3451</v>
      </c>
      <c r="B3452">
        <v>71.323010000000011</v>
      </c>
      <c r="C3452">
        <v>7.6036729999999997</v>
      </c>
      <c r="D3452">
        <v>69.147602000000006</v>
      </c>
      <c r="E3452">
        <v>10.911785999999999</v>
      </c>
      <c r="F3452">
        <v>79.13469400000001</v>
      </c>
      <c r="G3452">
        <v>5.826225</v>
      </c>
      <c r="N3452">
        <v>84.528061000000008</v>
      </c>
      <c r="O3452">
        <v>9.0254589999999997</v>
      </c>
    </row>
    <row r="3453" spans="1:15" x14ac:dyDescent="0.25">
      <c r="A3453">
        <v>3452</v>
      </c>
      <c r="B3453">
        <v>71.323010000000011</v>
      </c>
      <c r="C3453">
        <v>7.6036729999999997</v>
      </c>
      <c r="D3453">
        <v>69.147602000000006</v>
      </c>
      <c r="E3453">
        <v>10.911785999999999</v>
      </c>
      <c r="F3453">
        <v>79.13469400000001</v>
      </c>
      <c r="G3453">
        <v>5.826225</v>
      </c>
    </row>
    <row r="3454" spans="1:15" x14ac:dyDescent="0.25">
      <c r="A3454">
        <v>3453</v>
      </c>
      <c r="B3454">
        <v>71.323010000000011</v>
      </c>
      <c r="C3454">
        <v>7.6036729999999997</v>
      </c>
      <c r="D3454">
        <v>69.147602000000006</v>
      </c>
      <c r="E3454">
        <v>10.911785999999999</v>
      </c>
      <c r="F3454">
        <v>79.13469400000001</v>
      </c>
      <c r="G3454">
        <v>5.826225</v>
      </c>
    </row>
    <row r="3455" spans="1:15" x14ac:dyDescent="0.25">
      <c r="A3455">
        <v>3454</v>
      </c>
      <c r="B3455">
        <v>71.323010000000011</v>
      </c>
      <c r="C3455">
        <v>7.6036729999999997</v>
      </c>
      <c r="D3455">
        <v>69.147602000000006</v>
      </c>
      <c r="E3455">
        <v>10.911785999999999</v>
      </c>
      <c r="F3455">
        <v>79.13469400000001</v>
      </c>
      <c r="G3455">
        <v>5.826225</v>
      </c>
    </row>
    <row r="3456" spans="1:15" x14ac:dyDescent="0.25">
      <c r="A3456">
        <v>3455</v>
      </c>
      <c r="B3456">
        <v>71.323010000000011</v>
      </c>
      <c r="C3456">
        <v>7.6036729999999997</v>
      </c>
      <c r="D3456">
        <v>69.147602000000006</v>
      </c>
      <c r="E3456">
        <v>10.911785999999999</v>
      </c>
      <c r="F3456">
        <v>79.13469400000001</v>
      </c>
      <c r="G3456">
        <v>5.826225</v>
      </c>
    </row>
    <row r="3457" spans="1:7" x14ac:dyDescent="0.25">
      <c r="A3457">
        <v>3456</v>
      </c>
      <c r="B3457">
        <v>71.323010000000011</v>
      </c>
      <c r="C3457">
        <v>7.6036729999999997</v>
      </c>
      <c r="D3457">
        <v>69.147602000000006</v>
      </c>
      <c r="E3457">
        <v>10.911785999999999</v>
      </c>
      <c r="F3457">
        <v>79.13469400000001</v>
      </c>
      <c r="G3457">
        <v>5.826225</v>
      </c>
    </row>
    <row r="3458" spans="1:7" x14ac:dyDescent="0.25">
      <c r="A3458">
        <v>3457</v>
      </c>
      <c r="B3458">
        <v>71.323010000000011</v>
      </c>
      <c r="C3458">
        <v>7.6036729999999997</v>
      </c>
      <c r="D3458">
        <v>69.147602000000006</v>
      </c>
      <c r="E3458">
        <v>10.911785999999999</v>
      </c>
      <c r="F3458">
        <v>79.13469400000001</v>
      </c>
      <c r="G3458">
        <v>5.826225</v>
      </c>
    </row>
    <row r="3459" spans="1:7" x14ac:dyDescent="0.25">
      <c r="A3459">
        <v>3458</v>
      </c>
      <c r="B3459">
        <v>71.323010000000011</v>
      </c>
      <c r="C3459">
        <v>7.6036729999999997</v>
      </c>
      <c r="D3459">
        <v>69.147602000000006</v>
      </c>
      <c r="E3459">
        <v>10.911785999999999</v>
      </c>
      <c r="F3459">
        <v>79.13469400000001</v>
      </c>
      <c r="G3459">
        <v>5.826225</v>
      </c>
    </row>
    <row r="3460" spans="1:7" x14ac:dyDescent="0.25">
      <c r="A3460">
        <v>3459</v>
      </c>
      <c r="B3460">
        <v>71.360663000000002</v>
      </c>
      <c r="C3460">
        <v>7.6269900000000002</v>
      </c>
      <c r="D3460">
        <v>69.147602000000006</v>
      </c>
      <c r="E3460">
        <v>10.911785999999999</v>
      </c>
      <c r="F3460">
        <v>79.13469400000001</v>
      </c>
      <c r="G3460">
        <v>5.826225</v>
      </c>
    </row>
    <row r="3461" spans="1:7" x14ac:dyDescent="0.25">
      <c r="A3461">
        <v>3460</v>
      </c>
      <c r="D3461">
        <v>69.147602000000006</v>
      </c>
      <c r="E3461">
        <v>10.911785999999999</v>
      </c>
      <c r="F3461">
        <v>79.13469400000001</v>
      </c>
      <c r="G3461">
        <v>5.826225</v>
      </c>
    </row>
    <row r="3462" spans="1:7" x14ac:dyDescent="0.25">
      <c r="A3462">
        <v>3461</v>
      </c>
      <c r="D3462">
        <v>69.147602000000006</v>
      </c>
      <c r="E3462">
        <v>10.911785999999999</v>
      </c>
      <c r="F3462">
        <v>79.13469400000001</v>
      </c>
      <c r="G3462">
        <v>5.826225</v>
      </c>
    </row>
    <row r="3463" spans="1:7" x14ac:dyDescent="0.25">
      <c r="A3463">
        <v>3462</v>
      </c>
      <c r="D3463">
        <v>69.147602000000006</v>
      </c>
      <c r="E3463">
        <v>10.911785999999999</v>
      </c>
      <c r="F3463">
        <v>79.13469400000001</v>
      </c>
      <c r="G3463">
        <v>5.826225</v>
      </c>
    </row>
    <row r="3464" spans="1:7" x14ac:dyDescent="0.25">
      <c r="A3464">
        <v>3463</v>
      </c>
      <c r="D3464">
        <v>69.147602000000006</v>
      </c>
      <c r="E3464">
        <v>10.911785999999999</v>
      </c>
      <c r="F3464">
        <v>79.13469400000001</v>
      </c>
      <c r="G3464">
        <v>5.826225</v>
      </c>
    </row>
    <row r="3465" spans="1:7" x14ac:dyDescent="0.25">
      <c r="A3465">
        <v>3464</v>
      </c>
      <c r="D3465">
        <v>69.147602000000006</v>
      </c>
      <c r="E3465">
        <v>10.911785999999999</v>
      </c>
      <c r="F3465">
        <v>79.13469400000001</v>
      </c>
      <c r="G3465">
        <v>5.826225</v>
      </c>
    </row>
    <row r="3466" spans="1:7" x14ac:dyDescent="0.25">
      <c r="A3466">
        <v>3465</v>
      </c>
      <c r="D3466">
        <v>69.147602000000006</v>
      </c>
      <c r="E3466">
        <v>10.911785999999999</v>
      </c>
      <c r="F3466">
        <v>79.13469400000001</v>
      </c>
      <c r="G3466">
        <v>5.826225</v>
      </c>
    </row>
    <row r="3467" spans="1:7" x14ac:dyDescent="0.25">
      <c r="A3467">
        <v>3466</v>
      </c>
      <c r="D3467">
        <v>69.147602000000006</v>
      </c>
      <c r="E3467">
        <v>10.911785999999999</v>
      </c>
      <c r="F3467">
        <v>79.13469400000001</v>
      </c>
      <c r="G3467">
        <v>5.826225</v>
      </c>
    </row>
    <row r="3468" spans="1:7" x14ac:dyDescent="0.25">
      <c r="A3468">
        <v>3467</v>
      </c>
      <c r="D3468">
        <v>69.147602000000006</v>
      </c>
      <c r="E3468">
        <v>10.911785999999999</v>
      </c>
      <c r="F3468">
        <v>79.13469400000001</v>
      </c>
      <c r="G3468">
        <v>5.826225</v>
      </c>
    </row>
    <row r="3469" spans="1:7" x14ac:dyDescent="0.25">
      <c r="A3469">
        <v>3468</v>
      </c>
      <c r="D3469">
        <v>69.147602000000006</v>
      </c>
      <c r="E3469">
        <v>10.911785999999999</v>
      </c>
      <c r="F3469">
        <v>79.13469400000001</v>
      </c>
      <c r="G3469">
        <v>5.826225</v>
      </c>
    </row>
    <row r="3470" spans="1:7" x14ac:dyDescent="0.25">
      <c r="A3470">
        <v>3469</v>
      </c>
      <c r="B3470">
        <v>59.162895000000013</v>
      </c>
      <c r="C3470">
        <v>8.0624310000000001</v>
      </c>
      <c r="D3470">
        <v>69.147602000000006</v>
      </c>
      <c r="E3470">
        <v>10.911785999999999</v>
      </c>
      <c r="F3470">
        <v>79.13469400000001</v>
      </c>
      <c r="G3470">
        <v>5.826225</v>
      </c>
    </row>
    <row r="3471" spans="1:7" x14ac:dyDescent="0.25">
      <c r="A3471">
        <v>3470</v>
      </c>
      <c r="B3471">
        <v>58.92955700000001</v>
      </c>
      <c r="C3471">
        <v>8.0575399999999995</v>
      </c>
      <c r="D3471">
        <v>69.147602000000006</v>
      </c>
      <c r="E3471">
        <v>10.911785999999999</v>
      </c>
      <c r="F3471">
        <v>79.178572000000003</v>
      </c>
      <c r="G3471">
        <v>5.9577049999999998</v>
      </c>
    </row>
    <row r="3472" spans="1:7" x14ac:dyDescent="0.25">
      <c r="A3472">
        <v>3471</v>
      </c>
      <c r="B3472">
        <v>58.92955700000001</v>
      </c>
      <c r="C3472">
        <v>8.0575399999999995</v>
      </c>
      <c r="D3472">
        <v>69.147602000000006</v>
      </c>
      <c r="E3472">
        <v>10.911785999999999</v>
      </c>
      <c r="F3472">
        <v>79.178572000000003</v>
      </c>
      <c r="G3472">
        <v>5.9577049999999998</v>
      </c>
    </row>
    <row r="3473" spans="1:9" x14ac:dyDescent="0.25">
      <c r="A3473">
        <v>3472</v>
      </c>
      <c r="B3473">
        <v>58.92955700000001</v>
      </c>
      <c r="C3473">
        <v>8.0575399999999995</v>
      </c>
      <c r="D3473">
        <v>69.147602000000006</v>
      </c>
      <c r="E3473">
        <v>10.911785999999999</v>
      </c>
      <c r="H3473">
        <v>72.151020000000003</v>
      </c>
      <c r="I3473">
        <v>9.3826029999999996</v>
      </c>
    </row>
    <row r="3474" spans="1:9" x14ac:dyDescent="0.25">
      <c r="A3474">
        <v>3473</v>
      </c>
      <c r="B3474">
        <v>58.92955700000001</v>
      </c>
      <c r="C3474">
        <v>8.0575399999999995</v>
      </c>
      <c r="D3474">
        <v>69.200918000000001</v>
      </c>
      <c r="E3474">
        <v>10.882602</v>
      </c>
      <c r="H3474">
        <v>72.11408200000001</v>
      </c>
      <c r="I3474">
        <v>9.3811739999999997</v>
      </c>
    </row>
    <row r="3475" spans="1:9" x14ac:dyDescent="0.25">
      <c r="A3475">
        <v>3474</v>
      </c>
      <c r="B3475">
        <v>58.92955700000001</v>
      </c>
      <c r="C3475">
        <v>8.0575399999999995</v>
      </c>
      <c r="H3475">
        <v>72.11408200000001</v>
      </c>
      <c r="I3475">
        <v>9.3811739999999997</v>
      </c>
    </row>
    <row r="3476" spans="1:9" x14ac:dyDescent="0.25">
      <c r="A3476">
        <v>3475</v>
      </c>
      <c r="B3476">
        <v>58.92955700000001</v>
      </c>
      <c r="C3476">
        <v>8.0575399999999995</v>
      </c>
      <c r="H3476">
        <v>72.11408200000001</v>
      </c>
      <c r="I3476">
        <v>9.3811739999999997</v>
      </c>
    </row>
    <row r="3477" spans="1:9" x14ac:dyDescent="0.25">
      <c r="A3477">
        <v>3476</v>
      </c>
      <c r="B3477">
        <v>58.92955700000001</v>
      </c>
      <c r="C3477">
        <v>8.0575399999999995</v>
      </c>
      <c r="H3477">
        <v>72.11408200000001</v>
      </c>
      <c r="I3477">
        <v>9.3811739999999997</v>
      </c>
    </row>
    <row r="3478" spans="1:9" x14ac:dyDescent="0.25">
      <c r="A3478">
        <v>3477</v>
      </c>
      <c r="B3478">
        <v>58.92955700000001</v>
      </c>
      <c r="C3478">
        <v>8.0575399999999995</v>
      </c>
      <c r="H3478">
        <v>72.11408200000001</v>
      </c>
      <c r="I3478">
        <v>9.3811739999999997</v>
      </c>
    </row>
    <row r="3479" spans="1:9" x14ac:dyDescent="0.25">
      <c r="A3479">
        <v>3478</v>
      </c>
      <c r="B3479">
        <v>58.92955700000001</v>
      </c>
      <c r="C3479">
        <v>8.0575399999999995</v>
      </c>
      <c r="H3479">
        <v>72.11408200000001</v>
      </c>
      <c r="I3479">
        <v>9.3811739999999997</v>
      </c>
    </row>
    <row r="3480" spans="1:9" x14ac:dyDescent="0.25">
      <c r="A3480">
        <v>3479</v>
      </c>
      <c r="B3480">
        <v>58.92955700000001</v>
      </c>
      <c r="C3480">
        <v>8.0575399999999995</v>
      </c>
      <c r="H3480">
        <v>72.11408200000001</v>
      </c>
      <c r="I3480">
        <v>9.3811739999999997</v>
      </c>
    </row>
    <row r="3481" spans="1:9" x14ac:dyDescent="0.25">
      <c r="A3481">
        <v>3480</v>
      </c>
      <c r="B3481">
        <v>58.92955700000001</v>
      </c>
      <c r="C3481">
        <v>8.0575399999999995</v>
      </c>
      <c r="H3481">
        <v>72.11408200000001</v>
      </c>
      <c r="I3481">
        <v>9.3811739999999997</v>
      </c>
    </row>
    <row r="3482" spans="1:9" x14ac:dyDescent="0.25">
      <c r="A3482">
        <v>3481</v>
      </c>
      <c r="B3482">
        <v>58.92955700000001</v>
      </c>
      <c r="C3482">
        <v>8.0575399999999995</v>
      </c>
      <c r="H3482">
        <v>72.11408200000001</v>
      </c>
      <c r="I3482">
        <v>9.3811739999999997</v>
      </c>
    </row>
    <row r="3483" spans="1:9" x14ac:dyDescent="0.25">
      <c r="A3483">
        <v>3482</v>
      </c>
      <c r="B3483">
        <v>58.92955700000001</v>
      </c>
      <c r="C3483">
        <v>8.0575399999999995</v>
      </c>
      <c r="H3483">
        <v>72.11408200000001</v>
      </c>
      <c r="I3483">
        <v>9.3811739999999997</v>
      </c>
    </row>
    <row r="3484" spans="1:9" x14ac:dyDescent="0.25">
      <c r="A3484">
        <v>3483</v>
      </c>
      <c r="B3484">
        <v>58.92955700000001</v>
      </c>
      <c r="C3484">
        <v>8.0575399999999995</v>
      </c>
      <c r="H3484">
        <v>72.11408200000001</v>
      </c>
      <c r="I3484">
        <v>9.3811739999999997</v>
      </c>
    </row>
    <row r="3485" spans="1:9" x14ac:dyDescent="0.25">
      <c r="A3485">
        <v>3484</v>
      </c>
      <c r="B3485">
        <v>58.92955700000001</v>
      </c>
      <c r="C3485">
        <v>8.0575399999999995</v>
      </c>
      <c r="H3485">
        <v>72.11408200000001</v>
      </c>
      <c r="I3485">
        <v>9.3811739999999997</v>
      </c>
    </row>
    <row r="3486" spans="1:9" x14ac:dyDescent="0.25">
      <c r="A3486">
        <v>3485</v>
      </c>
      <c r="B3486">
        <v>58.92955700000001</v>
      </c>
      <c r="C3486">
        <v>8.0575399999999995</v>
      </c>
      <c r="H3486">
        <v>72.11408200000001</v>
      </c>
      <c r="I3486">
        <v>9.3811739999999997</v>
      </c>
    </row>
    <row r="3487" spans="1:9" x14ac:dyDescent="0.25">
      <c r="A3487">
        <v>3486</v>
      </c>
      <c r="B3487">
        <v>58.92955700000001</v>
      </c>
      <c r="C3487">
        <v>8.0575399999999995</v>
      </c>
      <c r="H3487">
        <v>72.11408200000001</v>
      </c>
      <c r="I3487">
        <v>9.3811739999999997</v>
      </c>
    </row>
    <row r="3488" spans="1:9" x14ac:dyDescent="0.25">
      <c r="A3488">
        <v>3487</v>
      </c>
      <c r="B3488">
        <v>58.92955700000001</v>
      </c>
      <c r="C3488">
        <v>8.0575399999999995</v>
      </c>
      <c r="D3488">
        <v>52.013263000000009</v>
      </c>
      <c r="E3488">
        <v>10.5433</v>
      </c>
      <c r="H3488">
        <v>72.11408200000001</v>
      </c>
      <c r="I3488">
        <v>9.3811739999999997</v>
      </c>
    </row>
    <row r="3489" spans="1:9" x14ac:dyDescent="0.25">
      <c r="A3489">
        <v>3488</v>
      </c>
      <c r="B3489">
        <v>58.92955700000001</v>
      </c>
      <c r="C3489">
        <v>8.0575399999999995</v>
      </c>
      <c r="D3489">
        <v>52.020961000000014</v>
      </c>
      <c r="E3489">
        <v>10.525138</v>
      </c>
      <c r="H3489">
        <v>72.11408200000001</v>
      </c>
      <c r="I3489">
        <v>9.3811739999999997</v>
      </c>
    </row>
    <row r="3490" spans="1:9" x14ac:dyDescent="0.25">
      <c r="A3490">
        <v>3489</v>
      </c>
      <c r="B3490">
        <v>58.92955700000001</v>
      </c>
      <c r="C3490">
        <v>8.0575399999999995</v>
      </c>
      <c r="D3490">
        <v>52.020961000000014</v>
      </c>
      <c r="E3490">
        <v>10.525138</v>
      </c>
      <c r="H3490">
        <v>72.11408200000001</v>
      </c>
      <c r="I3490">
        <v>9.3811739999999997</v>
      </c>
    </row>
    <row r="3491" spans="1:9" x14ac:dyDescent="0.25">
      <c r="A3491">
        <v>3490</v>
      </c>
      <c r="B3491">
        <v>58.92955700000001</v>
      </c>
      <c r="C3491">
        <v>8.0575399999999995</v>
      </c>
      <c r="D3491">
        <v>52.020961000000014</v>
      </c>
      <c r="E3491">
        <v>10.525138</v>
      </c>
      <c r="H3491">
        <v>72.11408200000001</v>
      </c>
      <c r="I3491">
        <v>9.3811739999999997</v>
      </c>
    </row>
    <row r="3492" spans="1:9" x14ac:dyDescent="0.25">
      <c r="A3492">
        <v>3491</v>
      </c>
      <c r="B3492">
        <v>58.92955700000001</v>
      </c>
      <c r="C3492">
        <v>8.0575399999999995</v>
      </c>
      <c r="D3492">
        <v>52.020961000000014</v>
      </c>
      <c r="E3492">
        <v>10.525138</v>
      </c>
      <c r="H3492">
        <v>72.11408200000001</v>
      </c>
      <c r="I3492">
        <v>9.3811739999999997</v>
      </c>
    </row>
    <row r="3493" spans="1:9" x14ac:dyDescent="0.25">
      <c r="A3493">
        <v>3492</v>
      </c>
      <c r="B3493">
        <v>59.162895000000013</v>
      </c>
      <c r="C3493">
        <v>8.0624310000000001</v>
      </c>
      <c r="D3493">
        <v>52.020961000000014</v>
      </c>
      <c r="E3493">
        <v>10.525138</v>
      </c>
      <c r="H3493">
        <v>72.11408200000001</v>
      </c>
      <c r="I3493">
        <v>9.3811739999999997</v>
      </c>
    </row>
    <row r="3494" spans="1:9" x14ac:dyDescent="0.25">
      <c r="A3494">
        <v>3493</v>
      </c>
      <c r="D3494">
        <v>52.020961000000014</v>
      </c>
      <c r="E3494">
        <v>10.525138</v>
      </c>
      <c r="H3494">
        <v>72.11408200000001</v>
      </c>
      <c r="I3494">
        <v>9.3811739999999997</v>
      </c>
    </row>
    <row r="3495" spans="1:9" x14ac:dyDescent="0.25">
      <c r="A3495">
        <v>3494</v>
      </c>
      <c r="D3495">
        <v>52.020961000000014</v>
      </c>
      <c r="E3495">
        <v>10.525138</v>
      </c>
      <c r="F3495">
        <v>62.355174000000012</v>
      </c>
      <c r="G3495">
        <v>5.3448409999999997</v>
      </c>
      <c r="H3495">
        <v>72.151020000000003</v>
      </c>
      <c r="I3495">
        <v>9.3826029999999996</v>
      </c>
    </row>
    <row r="3496" spans="1:9" x14ac:dyDescent="0.25">
      <c r="A3496">
        <v>3495</v>
      </c>
      <c r="D3496">
        <v>52.020961000000014</v>
      </c>
      <c r="E3496">
        <v>10.525138</v>
      </c>
      <c r="F3496">
        <v>62.156856000000012</v>
      </c>
      <c r="G3496">
        <v>5.2373820000000002</v>
      </c>
      <c r="H3496">
        <v>72.151020000000003</v>
      </c>
      <c r="I3496">
        <v>9.3826029999999996</v>
      </c>
    </row>
    <row r="3497" spans="1:9" x14ac:dyDescent="0.25">
      <c r="A3497">
        <v>3496</v>
      </c>
      <c r="D3497">
        <v>52.020961000000014</v>
      </c>
      <c r="E3497">
        <v>10.525138</v>
      </c>
      <c r="F3497">
        <v>62.156856000000012</v>
      </c>
      <c r="G3497">
        <v>5.2373820000000002</v>
      </c>
      <c r="H3497">
        <v>72.151020000000003</v>
      </c>
      <c r="I3497">
        <v>9.3826029999999996</v>
      </c>
    </row>
    <row r="3498" spans="1:9" x14ac:dyDescent="0.25">
      <c r="A3498">
        <v>3497</v>
      </c>
      <c r="D3498">
        <v>52.020961000000014</v>
      </c>
      <c r="E3498">
        <v>10.525138</v>
      </c>
      <c r="F3498">
        <v>62.156856000000012</v>
      </c>
      <c r="G3498">
        <v>5.2373820000000002</v>
      </c>
    </row>
    <row r="3499" spans="1:9" x14ac:dyDescent="0.25">
      <c r="A3499">
        <v>3498</v>
      </c>
      <c r="D3499">
        <v>52.020961000000014</v>
      </c>
      <c r="E3499">
        <v>10.525138</v>
      </c>
      <c r="F3499">
        <v>62.156856000000012</v>
      </c>
      <c r="G3499">
        <v>5.2373820000000002</v>
      </c>
    </row>
    <row r="3500" spans="1:9" x14ac:dyDescent="0.25">
      <c r="A3500">
        <v>3499</v>
      </c>
      <c r="D3500">
        <v>52.020961000000014</v>
      </c>
      <c r="E3500">
        <v>10.525138</v>
      </c>
      <c r="F3500">
        <v>62.156856000000012</v>
      </c>
      <c r="G3500">
        <v>5.2373820000000002</v>
      </c>
    </row>
    <row r="3501" spans="1:9" x14ac:dyDescent="0.25">
      <c r="A3501">
        <v>3500</v>
      </c>
      <c r="D3501">
        <v>52.020961000000014</v>
      </c>
      <c r="E3501">
        <v>10.525138</v>
      </c>
      <c r="F3501">
        <v>62.156856000000012</v>
      </c>
      <c r="G3501">
        <v>5.2373820000000002</v>
      </c>
    </row>
    <row r="3502" spans="1:9" x14ac:dyDescent="0.25">
      <c r="A3502">
        <v>3501</v>
      </c>
      <c r="D3502">
        <v>52.020961000000014</v>
      </c>
      <c r="E3502">
        <v>10.525138</v>
      </c>
      <c r="F3502">
        <v>62.156856000000012</v>
      </c>
      <c r="G3502">
        <v>5.2373820000000002</v>
      </c>
    </row>
    <row r="3503" spans="1:9" x14ac:dyDescent="0.25">
      <c r="A3503">
        <v>3502</v>
      </c>
      <c r="D3503">
        <v>52.020961000000014</v>
      </c>
      <c r="E3503">
        <v>10.525138</v>
      </c>
      <c r="F3503">
        <v>62.156856000000012</v>
      </c>
      <c r="G3503">
        <v>5.2373820000000002</v>
      </c>
    </row>
    <row r="3504" spans="1:9" x14ac:dyDescent="0.25">
      <c r="A3504">
        <v>3503</v>
      </c>
      <c r="D3504">
        <v>52.020961000000014</v>
      </c>
      <c r="E3504">
        <v>10.525138</v>
      </c>
      <c r="F3504">
        <v>62.156856000000012</v>
      </c>
      <c r="G3504">
        <v>5.2373820000000002</v>
      </c>
    </row>
    <row r="3505" spans="1:9" x14ac:dyDescent="0.25">
      <c r="A3505">
        <v>3504</v>
      </c>
      <c r="D3505">
        <v>52.020961000000014</v>
      </c>
      <c r="E3505">
        <v>10.525138</v>
      </c>
      <c r="F3505">
        <v>62.156856000000012</v>
      </c>
      <c r="G3505">
        <v>5.2373820000000002</v>
      </c>
    </row>
    <row r="3506" spans="1:9" x14ac:dyDescent="0.25">
      <c r="A3506">
        <v>3505</v>
      </c>
      <c r="D3506">
        <v>52.020961000000014</v>
      </c>
      <c r="E3506">
        <v>10.525138</v>
      </c>
      <c r="F3506">
        <v>62.156856000000012</v>
      </c>
      <c r="G3506">
        <v>5.2373820000000002</v>
      </c>
    </row>
    <row r="3507" spans="1:9" x14ac:dyDescent="0.25">
      <c r="A3507">
        <v>3506</v>
      </c>
      <c r="B3507">
        <v>43.63444100000001</v>
      </c>
      <c r="C3507">
        <v>7.4527520000000003</v>
      </c>
      <c r="D3507">
        <v>52.020961000000014</v>
      </c>
      <c r="E3507">
        <v>10.525138</v>
      </c>
      <c r="F3507">
        <v>62.156856000000012</v>
      </c>
      <c r="G3507">
        <v>5.2373820000000002</v>
      </c>
    </row>
    <row r="3508" spans="1:9" x14ac:dyDescent="0.25">
      <c r="A3508">
        <v>3507</v>
      </c>
      <c r="B3508">
        <v>43.59962800000001</v>
      </c>
      <c r="C3508">
        <v>7.45322</v>
      </c>
      <c r="D3508">
        <v>52.020961000000014</v>
      </c>
      <c r="E3508">
        <v>10.525138</v>
      </c>
      <c r="F3508">
        <v>62.156856000000012</v>
      </c>
      <c r="G3508">
        <v>5.2373820000000002</v>
      </c>
    </row>
    <row r="3509" spans="1:9" x14ac:dyDescent="0.25">
      <c r="A3509">
        <v>3508</v>
      </c>
      <c r="B3509">
        <v>43.59962800000001</v>
      </c>
      <c r="C3509">
        <v>7.45322</v>
      </c>
      <c r="D3509">
        <v>52.020961000000014</v>
      </c>
      <c r="E3509">
        <v>10.525138</v>
      </c>
      <c r="F3509">
        <v>62.156856000000012</v>
      </c>
      <c r="G3509">
        <v>5.2373820000000002</v>
      </c>
    </row>
    <row r="3510" spans="1:9" x14ac:dyDescent="0.25">
      <c r="A3510">
        <v>3509</v>
      </c>
      <c r="B3510">
        <v>43.59962800000001</v>
      </c>
      <c r="C3510">
        <v>7.45322</v>
      </c>
      <c r="D3510">
        <v>52.020961000000014</v>
      </c>
      <c r="E3510">
        <v>10.525138</v>
      </c>
      <c r="F3510">
        <v>62.156856000000012</v>
      </c>
      <c r="G3510">
        <v>5.2373820000000002</v>
      </c>
    </row>
    <row r="3511" spans="1:9" x14ac:dyDescent="0.25">
      <c r="A3511">
        <v>3510</v>
      </c>
      <c r="B3511">
        <v>43.59962800000001</v>
      </c>
      <c r="C3511">
        <v>7.45322</v>
      </c>
      <c r="D3511">
        <v>52.020961000000014</v>
      </c>
      <c r="E3511">
        <v>10.525138</v>
      </c>
      <c r="F3511">
        <v>62.156856000000012</v>
      </c>
      <c r="G3511">
        <v>5.2373820000000002</v>
      </c>
    </row>
    <row r="3512" spans="1:9" x14ac:dyDescent="0.25">
      <c r="A3512">
        <v>3511</v>
      </c>
      <c r="B3512">
        <v>43.59962800000001</v>
      </c>
      <c r="C3512">
        <v>7.45322</v>
      </c>
      <c r="D3512">
        <v>52.013263000000009</v>
      </c>
      <c r="E3512">
        <v>10.5433</v>
      </c>
      <c r="F3512">
        <v>62.156856000000012</v>
      </c>
      <c r="G3512">
        <v>5.2373820000000002</v>
      </c>
    </row>
    <row r="3513" spans="1:9" x14ac:dyDescent="0.25">
      <c r="A3513">
        <v>3512</v>
      </c>
      <c r="B3513">
        <v>43.59962800000001</v>
      </c>
      <c r="C3513">
        <v>7.45322</v>
      </c>
      <c r="F3513">
        <v>62.156856000000012</v>
      </c>
      <c r="G3513">
        <v>5.2373820000000002</v>
      </c>
    </row>
    <row r="3514" spans="1:9" x14ac:dyDescent="0.25">
      <c r="A3514">
        <v>3513</v>
      </c>
      <c r="B3514">
        <v>43.59962800000001</v>
      </c>
      <c r="C3514">
        <v>7.45322</v>
      </c>
      <c r="F3514">
        <v>62.156856000000012</v>
      </c>
      <c r="G3514">
        <v>5.2373820000000002</v>
      </c>
    </row>
    <row r="3515" spans="1:9" x14ac:dyDescent="0.25">
      <c r="A3515">
        <v>3514</v>
      </c>
      <c r="B3515">
        <v>43.59962800000001</v>
      </c>
      <c r="C3515">
        <v>7.45322</v>
      </c>
      <c r="F3515">
        <v>62.156856000000012</v>
      </c>
      <c r="G3515">
        <v>5.2373820000000002</v>
      </c>
    </row>
    <row r="3516" spans="1:9" x14ac:dyDescent="0.25">
      <c r="A3516">
        <v>3515</v>
      </c>
      <c r="B3516">
        <v>43.59962800000001</v>
      </c>
      <c r="C3516">
        <v>7.45322</v>
      </c>
      <c r="F3516">
        <v>62.156856000000012</v>
      </c>
      <c r="G3516">
        <v>5.2373820000000002</v>
      </c>
      <c r="H3516">
        <v>54.611427000000013</v>
      </c>
      <c r="I3516">
        <v>9.1698559999999993</v>
      </c>
    </row>
    <row r="3517" spans="1:9" x14ac:dyDescent="0.25">
      <c r="A3517">
        <v>3516</v>
      </c>
      <c r="B3517">
        <v>43.59962800000001</v>
      </c>
      <c r="C3517">
        <v>7.45322</v>
      </c>
      <c r="F3517">
        <v>62.156856000000012</v>
      </c>
      <c r="G3517">
        <v>5.2373820000000002</v>
      </c>
      <c r="H3517">
        <v>54.59279200000001</v>
      </c>
      <c r="I3517">
        <v>9.1654330000000002</v>
      </c>
    </row>
    <row r="3518" spans="1:9" x14ac:dyDescent="0.25">
      <c r="A3518">
        <v>3517</v>
      </c>
      <c r="B3518">
        <v>43.59962800000001</v>
      </c>
      <c r="C3518">
        <v>7.45322</v>
      </c>
      <c r="F3518">
        <v>62.355174000000012</v>
      </c>
      <c r="G3518">
        <v>5.3448409999999997</v>
      </c>
      <c r="H3518">
        <v>54.59279200000001</v>
      </c>
      <c r="I3518">
        <v>9.1654330000000002</v>
      </c>
    </row>
    <row r="3519" spans="1:9" x14ac:dyDescent="0.25">
      <c r="A3519">
        <v>3518</v>
      </c>
      <c r="B3519">
        <v>43.59962800000001</v>
      </c>
      <c r="C3519">
        <v>7.45322</v>
      </c>
      <c r="F3519">
        <v>62.355174000000012</v>
      </c>
      <c r="G3519">
        <v>5.3448409999999997</v>
      </c>
      <c r="H3519">
        <v>54.59279200000001</v>
      </c>
      <c r="I3519">
        <v>9.1654330000000002</v>
      </c>
    </row>
    <row r="3520" spans="1:9" x14ac:dyDescent="0.25">
      <c r="A3520">
        <v>3519</v>
      </c>
      <c r="B3520">
        <v>43.59962800000001</v>
      </c>
      <c r="C3520">
        <v>7.45322</v>
      </c>
      <c r="F3520">
        <v>62.355174000000012</v>
      </c>
      <c r="G3520">
        <v>5.3448409999999997</v>
      </c>
      <c r="H3520">
        <v>54.59279200000001</v>
      </c>
      <c r="I3520">
        <v>9.1654330000000002</v>
      </c>
    </row>
    <row r="3521" spans="1:9" x14ac:dyDescent="0.25">
      <c r="A3521">
        <v>3520</v>
      </c>
      <c r="B3521">
        <v>43.59962800000001</v>
      </c>
      <c r="C3521">
        <v>7.45322</v>
      </c>
      <c r="H3521">
        <v>54.59279200000001</v>
      </c>
      <c r="I3521">
        <v>9.1654330000000002</v>
      </c>
    </row>
    <row r="3522" spans="1:9" x14ac:dyDescent="0.25">
      <c r="A3522">
        <v>3521</v>
      </c>
      <c r="B3522">
        <v>43.59962800000001</v>
      </c>
      <c r="C3522">
        <v>7.45322</v>
      </c>
      <c r="H3522">
        <v>54.59279200000001</v>
      </c>
      <c r="I3522">
        <v>9.1654330000000002</v>
      </c>
    </row>
    <row r="3523" spans="1:9" x14ac:dyDescent="0.25">
      <c r="A3523">
        <v>3522</v>
      </c>
      <c r="B3523">
        <v>43.59962800000001</v>
      </c>
      <c r="C3523">
        <v>7.45322</v>
      </c>
      <c r="D3523">
        <v>36.900907000000011</v>
      </c>
      <c r="E3523">
        <v>10.232267</v>
      </c>
      <c r="H3523">
        <v>54.59279200000001</v>
      </c>
      <c r="I3523">
        <v>9.1654330000000002</v>
      </c>
    </row>
    <row r="3524" spans="1:9" x14ac:dyDescent="0.25">
      <c r="A3524">
        <v>3523</v>
      </c>
      <c r="B3524">
        <v>43.59962800000001</v>
      </c>
      <c r="C3524">
        <v>7.45322</v>
      </c>
      <c r="D3524">
        <v>36.892789000000008</v>
      </c>
      <c r="E3524">
        <v>10.223004</v>
      </c>
      <c r="H3524">
        <v>54.59279200000001</v>
      </c>
      <c r="I3524">
        <v>9.1654330000000002</v>
      </c>
    </row>
    <row r="3525" spans="1:9" x14ac:dyDescent="0.25">
      <c r="A3525">
        <v>3524</v>
      </c>
      <c r="B3525">
        <v>43.59962800000001</v>
      </c>
      <c r="C3525">
        <v>7.45322</v>
      </c>
      <c r="D3525">
        <v>36.892789000000008</v>
      </c>
      <c r="E3525">
        <v>10.223004</v>
      </c>
      <c r="H3525">
        <v>54.59279200000001</v>
      </c>
      <c r="I3525">
        <v>9.1654330000000002</v>
      </c>
    </row>
    <row r="3526" spans="1:9" x14ac:dyDescent="0.25">
      <c r="A3526">
        <v>3525</v>
      </c>
      <c r="B3526">
        <v>43.59962800000001</v>
      </c>
      <c r="C3526">
        <v>7.45322</v>
      </c>
      <c r="D3526">
        <v>36.892789000000008</v>
      </c>
      <c r="E3526">
        <v>10.223004</v>
      </c>
      <c r="H3526">
        <v>54.59279200000001</v>
      </c>
      <c r="I3526">
        <v>9.1654330000000002</v>
      </c>
    </row>
    <row r="3527" spans="1:9" x14ac:dyDescent="0.25">
      <c r="A3527">
        <v>3526</v>
      </c>
      <c r="B3527">
        <v>43.59962800000001</v>
      </c>
      <c r="C3527">
        <v>7.45322</v>
      </c>
      <c r="D3527">
        <v>36.892789000000008</v>
      </c>
      <c r="E3527">
        <v>10.223004</v>
      </c>
      <c r="H3527">
        <v>54.59279200000001</v>
      </c>
      <c r="I3527">
        <v>9.1654330000000002</v>
      </c>
    </row>
    <row r="3528" spans="1:9" x14ac:dyDescent="0.25">
      <c r="A3528">
        <v>3527</v>
      </c>
      <c r="B3528">
        <v>43.59962800000001</v>
      </c>
      <c r="C3528">
        <v>7.45322</v>
      </c>
      <c r="D3528">
        <v>36.892789000000008</v>
      </c>
      <c r="E3528">
        <v>10.223004</v>
      </c>
      <c r="H3528">
        <v>54.59279200000001</v>
      </c>
      <c r="I3528">
        <v>9.1654330000000002</v>
      </c>
    </row>
    <row r="3529" spans="1:9" x14ac:dyDescent="0.25">
      <c r="A3529">
        <v>3528</v>
      </c>
      <c r="B3529">
        <v>43.59962800000001</v>
      </c>
      <c r="C3529">
        <v>7.45322</v>
      </c>
      <c r="D3529">
        <v>36.892789000000008</v>
      </c>
      <c r="E3529">
        <v>10.223004</v>
      </c>
      <c r="H3529">
        <v>54.59279200000001</v>
      </c>
      <c r="I3529">
        <v>9.1654330000000002</v>
      </c>
    </row>
    <row r="3530" spans="1:9" x14ac:dyDescent="0.25">
      <c r="A3530">
        <v>3529</v>
      </c>
      <c r="B3530">
        <v>43.63444100000001</v>
      </c>
      <c r="C3530">
        <v>7.4527520000000003</v>
      </c>
      <c r="D3530">
        <v>36.892789000000008</v>
      </c>
      <c r="E3530">
        <v>10.223004</v>
      </c>
      <c r="H3530">
        <v>54.59279200000001</v>
      </c>
      <c r="I3530">
        <v>9.1654330000000002</v>
      </c>
    </row>
    <row r="3531" spans="1:9" x14ac:dyDescent="0.25">
      <c r="A3531">
        <v>3530</v>
      </c>
      <c r="D3531">
        <v>36.892789000000008</v>
      </c>
      <c r="E3531">
        <v>10.223004</v>
      </c>
      <c r="H3531">
        <v>54.59279200000001</v>
      </c>
      <c r="I3531">
        <v>9.1654330000000002</v>
      </c>
    </row>
    <row r="3532" spans="1:9" x14ac:dyDescent="0.25">
      <c r="A3532">
        <v>3531</v>
      </c>
      <c r="D3532">
        <v>36.892789000000008</v>
      </c>
      <c r="E3532">
        <v>10.223004</v>
      </c>
      <c r="H3532">
        <v>54.59279200000001</v>
      </c>
      <c r="I3532">
        <v>9.1654330000000002</v>
      </c>
    </row>
    <row r="3533" spans="1:9" x14ac:dyDescent="0.25">
      <c r="A3533">
        <v>3532</v>
      </c>
      <c r="D3533">
        <v>36.892789000000008</v>
      </c>
      <c r="E3533">
        <v>10.223004</v>
      </c>
      <c r="H3533">
        <v>54.59279200000001</v>
      </c>
      <c r="I3533">
        <v>9.1654330000000002</v>
      </c>
    </row>
    <row r="3534" spans="1:9" x14ac:dyDescent="0.25">
      <c r="A3534">
        <v>3533</v>
      </c>
      <c r="D3534">
        <v>36.892789000000008</v>
      </c>
      <c r="E3534">
        <v>10.223004</v>
      </c>
      <c r="H3534">
        <v>54.59279200000001</v>
      </c>
      <c r="I3534">
        <v>9.1654330000000002</v>
      </c>
    </row>
    <row r="3535" spans="1:9" x14ac:dyDescent="0.25">
      <c r="A3535">
        <v>3534</v>
      </c>
      <c r="D3535">
        <v>36.892789000000008</v>
      </c>
      <c r="E3535">
        <v>10.223004</v>
      </c>
      <c r="H3535">
        <v>54.59279200000001</v>
      </c>
      <c r="I3535">
        <v>9.1654330000000002</v>
      </c>
    </row>
    <row r="3536" spans="1:9" x14ac:dyDescent="0.25">
      <c r="A3536">
        <v>3535</v>
      </c>
      <c r="D3536">
        <v>36.892789000000008</v>
      </c>
      <c r="E3536">
        <v>10.223004</v>
      </c>
      <c r="H3536">
        <v>54.59279200000001</v>
      </c>
      <c r="I3536">
        <v>9.1654330000000002</v>
      </c>
    </row>
    <row r="3537" spans="1:9" x14ac:dyDescent="0.25">
      <c r="A3537">
        <v>3536</v>
      </c>
      <c r="D3537">
        <v>36.892789000000008</v>
      </c>
      <c r="E3537">
        <v>10.223004</v>
      </c>
      <c r="H3537">
        <v>54.59279200000001</v>
      </c>
      <c r="I3537">
        <v>9.1654330000000002</v>
      </c>
    </row>
    <row r="3538" spans="1:9" x14ac:dyDescent="0.25">
      <c r="A3538">
        <v>3537</v>
      </c>
      <c r="D3538">
        <v>36.892789000000008</v>
      </c>
      <c r="E3538">
        <v>10.223004</v>
      </c>
      <c r="H3538">
        <v>54.59279200000001</v>
      </c>
      <c r="I3538">
        <v>9.1654330000000002</v>
      </c>
    </row>
    <row r="3539" spans="1:9" x14ac:dyDescent="0.25">
      <c r="A3539">
        <v>3538</v>
      </c>
      <c r="D3539">
        <v>36.892789000000008</v>
      </c>
      <c r="E3539">
        <v>10.223004</v>
      </c>
      <c r="H3539">
        <v>54.59279200000001</v>
      </c>
      <c r="I3539">
        <v>9.1654330000000002</v>
      </c>
    </row>
    <row r="3540" spans="1:9" x14ac:dyDescent="0.25">
      <c r="A3540">
        <v>3539</v>
      </c>
      <c r="D3540">
        <v>36.892789000000008</v>
      </c>
      <c r="E3540">
        <v>10.223004</v>
      </c>
      <c r="F3540">
        <v>44.948715000000014</v>
      </c>
      <c r="G3540">
        <v>6.8038350000000003</v>
      </c>
      <c r="H3540">
        <v>54.611427000000013</v>
      </c>
      <c r="I3540">
        <v>9.1698559999999993</v>
      </c>
    </row>
    <row r="3541" spans="1:9" x14ac:dyDescent="0.25">
      <c r="A3541">
        <v>3540</v>
      </c>
      <c r="D3541">
        <v>36.892789000000008</v>
      </c>
      <c r="E3541">
        <v>10.223004</v>
      </c>
      <c r="F3541">
        <v>44.860301000000014</v>
      </c>
      <c r="G3541">
        <v>6.6474609999999998</v>
      </c>
    </row>
    <row r="3542" spans="1:9" x14ac:dyDescent="0.25">
      <c r="A3542">
        <v>3541</v>
      </c>
      <c r="B3542">
        <v>29.066869000000011</v>
      </c>
      <c r="C3542">
        <v>7.390879</v>
      </c>
      <c r="D3542">
        <v>36.892789000000008</v>
      </c>
      <c r="E3542">
        <v>10.223004</v>
      </c>
      <c r="F3542">
        <v>44.860301000000014</v>
      </c>
      <c r="G3542">
        <v>6.6474609999999998</v>
      </c>
    </row>
    <row r="3543" spans="1:9" x14ac:dyDescent="0.25">
      <c r="A3543">
        <v>3542</v>
      </c>
      <c r="B3543">
        <v>29.02612400000001</v>
      </c>
      <c r="C3543">
        <v>7.4028470000000004</v>
      </c>
      <c r="D3543">
        <v>36.892789000000008</v>
      </c>
      <c r="E3543">
        <v>10.223004</v>
      </c>
      <c r="F3543">
        <v>44.860301000000014</v>
      </c>
      <c r="G3543">
        <v>6.6474609999999998</v>
      </c>
    </row>
    <row r="3544" spans="1:9" x14ac:dyDescent="0.25">
      <c r="A3544">
        <v>3543</v>
      </c>
      <c r="B3544">
        <v>29.02612400000001</v>
      </c>
      <c r="C3544">
        <v>7.4028470000000004</v>
      </c>
      <c r="D3544">
        <v>36.892789000000008</v>
      </c>
      <c r="E3544">
        <v>10.223004</v>
      </c>
      <c r="F3544">
        <v>44.860301000000014</v>
      </c>
      <c r="G3544">
        <v>6.6474609999999998</v>
      </c>
    </row>
    <row r="3545" spans="1:9" x14ac:dyDescent="0.25">
      <c r="A3545">
        <v>3544</v>
      </c>
      <c r="B3545">
        <v>29.02612400000001</v>
      </c>
      <c r="C3545">
        <v>7.4028470000000004</v>
      </c>
      <c r="D3545">
        <v>36.892789000000008</v>
      </c>
      <c r="E3545">
        <v>10.223004</v>
      </c>
      <c r="F3545">
        <v>44.860301000000014</v>
      </c>
      <c r="G3545">
        <v>6.6474609999999998</v>
      </c>
    </row>
    <row r="3546" spans="1:9" x14ac:dyDescent="0.25">
      <c r="A3546">
        <v>3545</v>
      </c>
      <c r="B3546">
        <v>29.02612400000001</v>
      </c>
      <c r="C3546">
        <v>7.4028470000000004</v>
      </c>
      <c r="D3546">
        <v>36.892789000000008</v>
      </c>
      <c r="E3546">
        <v>10.223004</v>
      </c>
      <c r="F3546">
        <v>44.860301000000014</v>
      </c>
      <c r="G3546">
        <v>6.6474609999999998</v>
      </c>
    </row>
    <row r="3547" spans="1:9" x14ac:dyDescent="0.25">
      <c r="A3547">
        <v>3546</v>
      </c>
      <c r="B3547">
        <v>29.02612400000001</v>
      </c>
      <c r="C3547">
        <v>7.4028470000000004</v>
      </c>
      <c r="D3547">
        <v>36.892789000000008</v>
      </c>
      <c r="E3547">
        <v>10.223004</v>
      </c>
      <c r="F3547">
        <v>44.860301000000014</v>
      </c>
      <c r="G3547">
        <v>6.6474609999999998</v>
      </c>
    </row>
    <row r="3548" spans="1:9" x14ac:dyDescent="0.25">
      <c r="A3548">
        <v>3547</v>
      </c>
      <c r="B3548">
        <v>29.02612400000001</v>
      </c>
      <c r="C3548">
        <v>7.4028470000000004</v>
      </c>
      <c r="D3548">
        <v>36.900907000000011</v>
      </c>
      <c r="E3548">
        <v>10.232267</v>
      </c>
      <c r="F3548">
        <v>44.860301000000014</v>
      </c>
      <c r="G3548">
        <v>6.6474609999999998</v>
      </c>
    </row>
    <row r="3549" spans="1:9" x14ac:dyDescent="0.25">
      <c r="A3549">
        <v>3548</v>
      </c>
      <c r="B3549">
        <v>29.02612400000001</v>
      </c>
      <c r="C3549">
        <v>7.4028470000000004</v>
      </c>
      <c r="F3549">
        <v>44.860301000000014</v>
      </c>
      <c r="G3549">
        <v>6.6474609999999998</v>
      </c>
    </row>
    <row r="3550" spans="1:9" x14ac:dyDescent="0.25">
      <c r="A3550">
        <v>3549</v>
      </c>
      <c r="B3550">
        <v>29.02612400000001</v>
      </c>
      <c r="C3550">
        <v>7.4028470000000004</v>
      </c>
      <c r="F3550">
        <v>44.860301000000014</v>
      </c>
      <c r="G3550">
        <v>6.6474609999999998</v>
      </c>
    </row>
    <row r="3551" spans="1:9" x14ac:dyDescent="0.25">
      <c r="A3551">
        <v>3550</v>
      </c>
      <c r="B3551">
        <v>29.02612400000001</v>
      </c>
      <c r="C3551">
        <v>7.4028470000000004</v>
      </c>
      <c r="F3551">
        <v>44.860301000000014</v>
      </c>
      <c r="G3551">
        <v>6.6474609999999998</v>
      </c>
    </row>
    <row r="3552" spans="1:9" x14ac:dyDescent="0.25">
      <c r="A3552">
        <v>3551</v>
      </c>
      <c r="B3552">
        <v>29.02612400000001</v>
      </c>
      <c r="C3552">
        <v>7.4028470000000004</v>
      </c>
      <c r="F3552">
        <v>44.860301000000014</v>
      </c>
      <c r="G3552">
        <v>6.6474609999999998</v>
      </c>
    </row>
    <row r="3553" spans="1:15" x14ac:dyDescent="0.25">
      <c r="A3553">
        <v>3552</v>
      </c>
      <c r="B3553">
        <v>29.02612400000001</v>
      </c>
      <c r="C3553">
        <v>7.4028470000000004</v>
      </c>
      <c r="F3553">
        <v>44.860301000000014</v>
      </c>
      <c r="G3553">
        <v>6.6474609999999998</v>
      </c>
    </row>
    <row r="3554" spans="1:15" x14ac:dyDescent="0.25">
      <c r="A3554">
        <v>3553</v>
      </c>
      <c r="B3554">
        <v>29.02612400000001</v>
      </c>
      <c r="C3554">
        <v>7.4028470000000004</v>
      </c>
      <c r="F3554">
        <v>44.860301000000014</v>
      </c>
      <c r="G3554">
        <v>6.6474609999999998</v>
      </c>
    </row>
    <row r="3555" spans="1:15" x14ac:dyDescent="0.25">
      <c r="A3555">
        <v>3554</v>
      </c>
      <c r="B3555">
        <v>29.02612400000001</v>
      </c>
      <c r="C3555">
        <v>7.4028470000000004</v>
      </c>
      <c r="F3555">
        <v>44.860301000000014</v>
      </c>
      <c r="G3555">
        <v>6.6474609999999998</v>
      </c>
    </row>
    <row r="3556" spans="1:15" x14ac:dyDescent="0.25">
      <c r="A3556">
        <v>3555</v>
      </c>
      <c r="B3556">
        <v>29.02612400000001</v>
      </c>
      <c r="C3556">
        <v>7.4028470000000004</v>
      </c>
      <c r="F3556">
        <v>44.860301000000014</v>
      </c>
      <c r="G3556">
        <v>6.6474609999999998</v>
      </c>
    </row>
    <row r="3557" spans="1:15" x14ac:dyDescent="0.25">
      <c r="A3557">
        <v>3556</v>
      </c>
      <c r="B3557">
        <v>29.02612400000001</v>
      </c>
      <c r="C3557">
        <v>7.4028470000000004</v>
      </c>
      <c r="F3557">
        <v>44.860301000000014</v>
      </c>
      <c r="G3557">
        <v>6.6474609999999998</v>
      </c>
    </row>
    <row r="3558" spans="1:15" x14ac:dyDescent="0.25">
      <c r="A3558">
        <v>3557</v>
      </c>
      <c r="B3558">
        <v>29.02612400000001</v>
      </c>
      <c r="C3558">
        <v>7.4028470000000004</v>
      </c>
      <c r="D3558">
        <v>24.046590000000009</v>
      </c>
      <c r="E3558">
        <v>9.9681219999999993</v>
      </c>
      <c r="F3558">
        <v>44.860301000000014</v>
      </c>
      <c r="G3558">
        <v>6.6474609999999998</v>
      </c>
    </row>
    <row r="3559" spans="1:15" x14ac:dyDescent="0.25">
      <c r="A3559">
        <v>3558</v>
      </c>
      <c r="B3559">
        <v>29.02612400000001</v>
      </c>
      <c r="C3559">
        <v>7.4028470000000004</v>
      </c>
      <c r="D3559">
        <v>23.98341700000001</v>
      </c>
      <c r="E3559">
        <v>9.8704459999999994</v>
      </c>
      <c r="F3559">
        <v>44.860301000000014</v>
      </c>
      <c r="G3559">
        <v>6.6474609999999998</v>
      </c>
    </row>
    <row r="3560" spans="1:15" x14ac:dyDescent="0.25">
      <c r="A3560">
        <v>3559</v>
      </c>
      <c r="B3560">
        <v>29.02612400000001</v>
      </c>
      <c r="C3560">
        <v>7.4028470000000004</v>
      </c>
      <c r="D3560">
        <v>23.98341700000001</v>
      </c>
      <c r="E3560">
        <v>9.8704459999999994</v>
      </c>
      <c r="F3560">
        <v>44.860301000000014</v>
      </c>
      <c r="G3560">
        <v>6.6474609999999998</v>
      </c>
    </row>
    <row r="3561" spans="1:15" x14ac:dyDescent="0.25">
      <c r="A3561">
        <v>3560</v>
      </c>
      <c r="B3561">
        <v>29.02612400000001</v>
      </c>
      <c r="C3561">
        <v>7.4028470000000004</v>
      </c>
      <c r="D3561">
        <v>23.98341700000001</v>
      </c>
      <c r="E3561">
        <v>9.8704459999999994</v>
      </c>
      <c r="F3561">
        <v>44.948715000000014</v>
      </c>
      <c r="G3561">
        <v>6.8038350000000003</v>
      </c>
    </row>
    <row r="3562" spans="1:15" x14ac:dyDescent="0.25">
      <c r="A3562">
        <v>3561</v>
      </c>
      <c r="B3562">
        <v>29.02612400000001</v>
      </c>
      <c r="C3562">
        <v>7.4028470000000004</v>
      </c>
      <c r="D3562">
        <v>23.98341700000001</v>
      </c>
      <c r="E3562">
        <v>9.8704459999999994</v>
      </c>
      <c r="F3562">
        <v>44.948715000000014</v>
      </c>
      <c r="G3562">
        <v>6.8038350000000003</v>
      </c>
    </row>
    <row r="3563" spans="1:15" x14ac:dyDescent="0.25">
      <c r="A3563">
        <v>3562</v>
      </c>
      <c r="B3563">
        <v>29.02612400000001</v>
      </c>
      <c r="C3563">
        <v>7.4028470000000004</v>
      </c>
      <c r="D3563">
        <v>23.98341700000001</v>
      </c>
      <c r="E3563">
        <v>9.8704459999999994</v>
      </c>
      <c r="F3563">
        <v>44.948715000000014</v>
      </c>
      <c r="G3563">
        <v>6.8038350000000003</v>
      </c>
    </row>
    <row r="3564" spans="1:15" x14ac:dyDescent="0.25">
      <c r="A3564">
        <v>3563</v>
      </c>
      <c r="B3564">
        <v>29.02612400000001</v>
      </c>
      <c r="C3564">
        <v>7.4028470000000004</v>
      </c>
      <c r="D3564">
        <v>23.98341700000001</v>
      </c>
      <c r="E3564">
        <v>9.8704459999999994</v>
      </c>
      <c r="F3564">
        <v>44.948715000000014</v>
      </c>
      <c r="G3564">
        <v>6.8038350000000003</v>
      </c>
      <c r="N3564">
        <v>35.614471000000009</v>
      </c>
      <c r="O3564">
        <v>9.6764989999999997</v>
      </c>
    </row>
    <row r="3565" spans="1:15" x14ac:dyDescent="0.25">
      <c r="A3565">
        <v>3564</v>
      </c>
      <c r="B3565">
        <v>29.02612400000001</v>
      </c>
      <c r="C3565">
        <v>7.4028470000000004</v>
      </c>
      <c r="D3565">
        <v>23.98341700000001</v>
      </c>
      <c r="E3565">
        <v>9.8704459999999994</v>
      </c>
      <c r="F3565">
        <v>44.948715000000014</v>
      </c>
      <c r="G3565">
        <v>6.8038350000000003</v>
      </c>
      <c r="N3565">
        <v>35.614471000000009</v>
      </c>
      <c r="O3565">
        <v>9.6764989999999997</v>
      </c>
    </row>
    <row r="3566" spans="1:15" x14ac:dyDescent="0.25">
      <c r="A3566">
        <v>3565</v>
      </c>
      <c r="B3566">
        <v>29.066869000000011</v>
      </c>
      <c r="C3566">
        <v>7.390879</v>
      </c>
      <c r="D3566">
        <v>23.98341700000001</v>
      </c>
      <c r="E3566">
        <v>9.8704459999999994</v>
      </c>
      <c r="N3566">
        <v>35.614471000000009</v>
      </c>
      <c r="O3566">
        <v>9.6764989999999997</v>
      </c>
    </row>
    <row r="3567" spans="1:15" x14ac:dyDescent="0.25">
      <c r="A3567">
        <v>3566</v>
      </c>
      <c r="D3567">
        <v>23.98341700000001</v>
      </c>
      <c r="E3567">
        <v>9.8704459999999994</v>
      </c>
      <c r="N3567">
        <v>35.614471000000009</v>
      </c>
      <c r="O3567">
        <v>9.6764989999999997</v>
      </c>
    </row>
    <row r="3568" spans="1:15" x14ac:dyDescent="0.25">
      <c r="A3568">
        <v>3567</v>
      </c>
      <c r="D3568">
        <v>23.98341700000001</v>
      </c>
      <c r="E3568">
        <v>9.8704459999999994</v>
      </c>
      <c r="N3568">
        <v>35.614471000000009</v>
      </c>
      <c r="O3568">
        <v>9.6764989999999997</v>
      </c>
    </row>
    <row r="3569" spans="1:15" x14ac:dyDescent="0.25">
      <c r="A3569">
        <v>3568</v>
      </c>
      <c r="D3569">
        <v>23.98341700000001</v>
      </c>
      <c r="E3569">
        <v>9.8704459999999994</v>
      </c>
      <c r="N3569">
        <v>35.614471000000009</v>
      </c>
      <c r="O3569">
        <v>9.6764989999999997</v>
      </c>
    </row>
    <row r="3570" spans="1:15" x14ac:dyDescent="0.25">
      <c r="A3570">
        <v>3569</v>
      </c>
      <c r="D3570">
        <v>23.98341700000001</v>
      </c>
      <c r="E3570">
        <v>9.8704459999999994</v>
      </c>
      <c r="N3570">
        <v>35.614471000000009</v>
      </c>
      <c r="O3570">
        <v>9.6764989999999997</v>
      </c>
    </row>
    <row r="3571" spans="1:15" x14ac:dyDescent="0.25">
      <c r="A3571">
        <v>3570</v>
      </c>
      <c r="D3571">
        <v>23.98341700000001</v>
      </c>
      <c r="E3571">
        <v>9.8704459999999994</v>
      </c>
      <c r="N3571">
        <v>35.614471000000009</v>
      </c>
      <c r="O3571">
        <v>9.6764989999999997</v>
      </c>
    </row>
    <row r="3572" spans="1:15" x14ac:dyDescent="0.25">
      <c r="A3572">
        <v>3571</v>
      </c>
      <c r="D3572">
        <v>23.98341700000001</v>
      </c>
      <c r="E3572">
        <v>9.8704459999999994</v>
      </c>
      <c r="N3572">
        <v>35.614471000000009</v>
      </c>
      <c r="O3572">
        <v>9.6764989999999997</v>
      </c>
    </row>
    <row r="3573" spans="1:15" x14ac:dyDescent="0.25">
      <c r="A3573">
        <v>3572</v>
      </c>
      <c r="D3573">
        <v>23.98341700000001</v>
      </c>
      <c r="E3573">
        <v>9.8704459999999994</v>
      </c>
      <c r="N3573">
        <v>35.614471000000009</v>
      </c>
      <c r="O3573">
        <v>9.6764989999999997</v>
      </c>
    </row>
    <row r="3574" spans="1:15" x14ac:dyDescent="0.25">
      <c r="A3574">
        <v>3573</v>
      </c>
      <c r="D3574">
        <v>23.98341700000001</v>
      </c>
      <c r="E3574">
        <v>9.8704459999999994</v>
      </c>
      <c r="N3574">
        <v>35.614471000000009</v>
      </c>
      <c r="O3574">
        <v>9.6764989999999997</v>
      </c>
    </row>
    <row r="3575" spans="1:15" x14ac:dyDescent="0.25">
      <c r="A3575">
        <v>3574</v>
      </c>
      <c r="B3575">
        <v>18.909434000000012</v>
      </c>
      <c r="C3575">
        <v>6.665362</v>
      </c>
      <c r="D3575">
        <v>23.98341700000001</v>
      </c>
      <c r="E3575">
        <v>9.8704459999999994</v>
      </c>
      <c r="N3575">
        <v>35.614471000000009</v>
      </c>
      <c r="O3575">
        <v>9.6764989999999997</v>
      </c>
    </row>
    <row r="3576" spans="1:15" x14ac:dyDescent="0.25">
      <c r="A3576">
        <v>3575</v>
      </c>
      <c r="B3576">
        <v>18.991082000000013</v>
      </c>
      <c r="C3576">
        <v>6.6978340000000003</v>
      </c>
      <c r="D3576">
        <v>23.98341700000001</v>
      </c>
      <c r="E3576">
        <v>9.8704459999999994</v>
      </c>
      <c r="N3576">
        <v>35.614471000000009</v>
      </c>
      <c r="O3576">
        <v>9.6764989999999997</v>
      </c>
    </row>
    <row r="3577" spans="1:15" x14ac:dyDescent="0.25">
      <c r="A3577">
        <v>3576</v>
      </c>
      <c r="B3577">
        <v>18.991082000000013</v>
      </c>
      <c r="C3577">
        <v>6.6978340000000003</v>
      </c>
      <c r="D3577">
        <v>23.98341700000001</v>
      </c>
      <c r="E3577">
        <v>9.8704459999999994</v>
      </c>
      <c r="N3577">
        <v>35.614471000000009</v>
      </c>
      <c r="O3577">
        <v>9.6764989999999997</v>
      </c>
    </row>
    <row r="3578" spans="1:15" x14ac:dyDescent="0.25">
      <c r="A3578">
        <v>3577</v>
      </c>
      <c r="B3578">
        <v>18.991082000000013</v>
      </c>
      <c r="C3578">
        <v>6.6978340000000003</v>
      </c>
      <c r="D3578">
        <v>23.98341700000001</v>
      </c>
      <c r="E3578">
        <v>9.8704459999999994</v>
      </c>
      <c r="N3578">
        <v>35.614471000000009</v>
      </c>
      <c r="O3578">
        <v>9.6764989999999997</v>
      </c>
    </row>
    <row r="3579" spans="1:15" x14ac:dyDescent="0.25">
      <c r="A3579">
        <v>3578</v>
      </c>
      <c r="B3579">
        <v>18.991082000000013</v>
      </c>
      <c r="C3579">
        <v>6.6978340000000003</v>
      </c>
      <c r="D3579">
        <v>23.98341700000001</v>
      </c>
      <c r="E3579">
        <v>9.8704459999999994</v>
      </c>
      <c r="N3579">
        <v>35.614471000000009</v>
      </c>
      <c r="O3579">
        <v>9.6764989999999997</v>
      </c>
    </row>
    <row r="3580" spans="1:15" x14ac:dyDescent="0.25">
      <c r="A3580">
        <v>3579</v>
      </c>
      <c r="B3580">
        <v>18.991082000000013</v>
      </c>
      <c r="C3580">
        <v>6.6978340000000003</v>
      </c>
      <c r="D3580">
        <v>23.98341700000001</v>
      </c>
      <c r="E3580">
        <v>9.8704459999999994</v>
      </c>
      <c r="N3580">
        <v>35.614471000000009</v>
      </c>
      <c r="O3580">
        <v>9.6764989999999997</v>
      </c>
    </row>
    <row r="3581" spans="1:15" x14ac:dyDescent="0.25">
      <c r="A3581">
        <v>3580</v>
      </c>
      <c r="B3581">
        <v>18.991082000000013</v>
      </c>
      <c r="C3581">
        <v>6.6978340000000003</v>
      </c>
      <c r="D3581">
        <v>23.98341700000001</v>
      </c>
      <c r="E3581">
        <v>9.8704459999999994</v>
      </c>
      <c r="N3581">
        <v>35.614471000000009</v>
      </c>
      <c r="O3581">
        <v>9.6764989999999997</v>
      </c>
    </row>
    <row r="3582" spans="1:15" x14ac:dyDescent="0.25">
      <c r="A3582">
        <v>3581</v>
      </c>
      <c r="B3582">
        <v>18.991082000000013</v>
      </c>
      <c r="C3582">
        <v>6.6978340000000003</v>
      </c>
      <c r="D3582">
        <v>23.98341700000001</v>
      </c>
      <c r="E3582">
        <v>9.8704459999999994</v>
      </c>
      <c r="N3582">
        <v>35.614471000000009</v>
      </c>
      <c r="O3582">
        <v>9.6764989999999997</v>
      </c>
    </row>
    <row r="3583" spans="1:15" x14ac:dyDescent="0.25">
      <c r="A3583">
        <v>3582</v>
      </c>
      <c r="B3583">
        <v>18.991082000000013</v>
      </c>
      <c r="C3583">
        <v>6.6978340000000003</v>
      </c>
      <c r="D3583">
        <v>23.98341700000001</v>
      </c>
      <c r="E3583">
        <v>9.8704459999999994</v>
      </c>
      <c r="N3583">
        <v>35.614471000000009</v>
      </c>
      <c r="O3583">
        <v>9.6764989999999997</v>
      </c>
    </row>
    <row r="3584" spans="1:15" x14ac:dyDescent="0.25">
      <c r="A3584">
        <v>3583</v>
      </c>
      <c r="B3584">
        <v>18.991082000000013</v>
      </c>
      <c r="C3584">
        <v>6.6978340000000003</v>
      </c>
      <c r="D3584">
        <v>23.98341700000001</v>
      </c>
      <c r="E3584">
        <v>9.8704459999999994</v>
      </c>
      <c r="N3584">
        <v>35.614471000000009</v>
      </c>
      <c r="O3584">
        <v>9.6764989999999997</v>
      </c>
    </row>
    <row r="3585" spans="1:15" x14ac:dyDescent="0.25">
      <c r="A3585">
        <v>3584</v>
      </c>
      <c r="B3585">
        <v>18.991082000000013</v>
      </c>
      <c r="C3585">
        <v>6.6978340000000003</v>
      </c>
      <c r="D3585">
        <v>23.98341700000001</v>
      </c>
      <c r="E3585">
        <v>9.8704459999999994</v>
      </c>
      <c r="N3585">
        <v>35.614471000000009</v>
      </c>
      <c r="O3585">
        <v>9.6764989999999997</v>
      </c>
    </row>
    <row r="3586" spans="1:15" x14ac:dyDescent="0.25">
      <c r="A3586">
        <v>3585</v>
      </c>
      <c r="B3586">
        <v>18.991082000000013</v>
      </c>
      <c r="C3586">
        <v>6.6978340000000003</v>
      </c>
      <c r="D3586">
        <v>23.98341700000001</v>
      </c>
      <c r="E3586">
        <v>9.8704459999999994</v>
      </c>
      <c r="F3586">
        <v>29.087581000000014</v>
      </c>
      <c r="G3586">
        <v>5.622725</v>
      </c>
      <c r="N3586">
        <v>35.614471000000009</v>
      </c>
      <c r="O3586">
        <v>9.6764989999999997</v>
      </c>
    </row>
    <row r="3587" spans="1:15" x14ac:dyDescent="0.25">
      <c r="A3587">
        <v>3586</v>
      </c>
      <c r="B3587">
        <v>18.991082000000013</v>
      </c>
      <c r="C3587">
        <v>6.6978340000000003</v>
      </c>
      <c r="D3587">
        <v>24.046590000000009</v>
      </c>
      <c r="E3587">
        <v>9.9681219999999993</v>
      </c>
      <c r="F3587">
        <v>29.087581000000014</v>
      </c>
      <c r="G3587">
        <v>5.622725</v>
      </c>
      <c r="N3587">
        <v>35.614471000000009</v>
      </c>
      <c r="O3587">
        <v>9.6764989999999997</v>
      </c>
    </row>
    <row r="3588" spans="1:15" x14ac:dyDescent="0.25">
      <c r="A3588">
        <v>3587</v>
      </c>
      <c r="B3588">
        <v>18.991082000000013</v>
      </c>
      <c r="C3588">
        <v>6.6978340000000003</v>
      </c>
      <c r="F3588">
        <v>29.087581000000014</v>
      </c>
      <c r="G3588">
        <v>5.622725</v>
      </c>
      <c r="N3588">
        <v>35.614471000000009</v>
      </c>
      <c r="O3588">
        <v>9.6764989999999997</v>
      </c>
    </row>
    <row r="3589" spans="1:15" x14ac:dyDescent="0.25">
      <c r="A3589">
        <v>3588</v>
      </c>
      <c r="B3589">
        <v>18.991082000000013</v>
      </c>
      <c r="C3589">
        <v>6.6978340000000003</v>
      </c>
      <c r="F3589">
        <v>29.087581000000014</v>
      </c>
      <c r="G3589">
        <v>5.622725</v>
      </c>
      <c r="N3589">
        <v>35.614471000000009</v>
      </c>
      <c r="O3589">
        <v>9.6764989999999997</v>
      </c>
    </row>
    <row r="3590" spans="1:15" x14ac:dyDescent="0.25">
      <c r="A3590">
        <v>3589</v>
      </c>
      <c r="B3590">
        <v>18.887681000000015</v>
      </c>
      <c r="C3590">
        <v>6.665362</v>
      </c>
      <c r="F3590">
        <v>29.087581000000014</v>
      </c>
      <c r="G3590">
        <v>5.622725</v>
      </c>
      <c r="J3590">
        <v>38.216640000000012</v>
      </c>
      <c r="K3590">
        <v>14.089442</v>
      </c>
      <c r="N3590">
        <v>35.632058000000015</v>
      </c>
      <c r="O3590">
        <v>9.7089719999999993</v>
      </c>
    </row>
    <row r="3591" spans="1:15" x14ac:dyDescent="0.25">
      <c r="A3591">
        <v>3590</v>
      </c>
    </row>
    <row r="3592" spans="1:15" x14ac:dyDescent="0.25">
      <c r="A3592">
        <v>3591</v>
      </c>
    </row>
    <row r="3593" spans="1:15" x14ac:dyDescent="0.25">
      <c r="A3593">
        <v>3592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F296-9D76-4486-AA4A-84C3ED90977B}">
  <dimension ref="A1:DV3591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292</v>
      </c>
      <c r="K1">
        <v>80.177514792899402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293</v>
      </c>
      <c r="K2">
        <v>23.79603399433428</v>
      </c>
      <c r="M2" t="s">
        <v>291</v>
      </c>
      <c r="N2">
        <v>338</v>
      </c>
      <c r="R2" t="s">
        <v>238</v>
      </c>
      <c r="S2">
        <v>0.15279585798816564</v>
      </c>
      <c r="T2">
        <v>3.3352844081309049E-2</v>
      </c>
      <c r="W2" t="s">
        <v>221</v>
      </c>
      <c r="X2">
        <f>AVERAGE(Coordination!AT:AT)</f>
        <v>0.48433406654544819</v>
      </c>
      <c r="Y2">
        <f>STDEV(Coordination!AT:AT)</f>
        <v>6.1696200590824021E-2</v>
      </c>
      <c r="Z2" t="s">
        <v>224</v>
      </c>
      <c r="AA2">
        <f>AVERAGE(Coordination!AW:AW)</f>
        <v>0.51297115395638637</v>
      </c>
      <c r="AB2">
        <f>STDEV(Coordination!AW:AW)</f>
        <v>5.5954491854786105E-2</v>
      </c>
      <c r="AC2" t="s">
        <v>227</v>
      </c>
      <c r="AD2">
        <f>AVERAGE(Coordination!AZ:AZ)</f>
        <v>0.52764874163685171</v>
      </c>
      <c r="AE2">
        <f>STDEV(Coordination!AZ:AZ)</f>
        <v>0.30271073205626259</v>
      </c>
      <c r="AF2" t="s">
        <v>230</v>
      </c>
      <c r="AG2">
        <f>AVERAGE(Coordination!BC:BC)</f>
        <v>0.51549750848332232</v>
      </c>
      <c r="AH2">
        <f>STDEV(Coordination!BC:BC)</f>
        <v>0.28158331942384052</v>
      </c>
      <c r="AK2" t="s">
        <v>308</v>
      </c>
      <c r="AL2">
        <f>AVERAGE(Coordination!BQ:BQ)</f>
        <v>0.44832639477815311</v>
      </c>
      <c r="AM2">
        <f>STDEV(Coordination!BQ:BQ)</f>
        <v>3.6794165120913214E-2</v>
      </c>
      <c r="AN2" t="s">
        <v>311</v>
      </c>
      <c r="AO2">
        <f>AVERAGE(Coordination!BT:BT)</f>
        <v>0.4534842287027539</v>
      </c>
      <c r="AP2">
        <f>STDEV(Coordination!BT:BT)</f>
        <v>3.33502011929106E-2</v>
      </c>
      <c r="AQ2" t="s">
        <v>314</v>
      </c>
      <c r="AR2">
        <f>AVERAGE(Coordination!BW:BW)</f>
        <v>0.22678493480626105</v>
      </c>
      <c r="AS2">
        <f>STDEV(Coordination!BW:BW)</f>
        <v>0.12993293710433673</v>
      </c>
      <c r="AT2" t="s">
        <v>317</v>
      </c>
      <c r="AU2">
        <f>AVERAGE(Coordination!BZ:BZ)</f>
        <v>0.25258611698909267</v>
      </c>
      <c r="AV2">
        <f>STDEV(Coordination!BZ:BZ)</f>
        <v>0.13265886421667844</v>
      </c>
      <c r="AX2" t="s">
        <v>103</v>
      </c>
      <c r="AY2">
        <f>AVERAGE(Cycle!$CL:$CL)</f>
        <v>28.032967032967033</v>
      </c>
      <c r="AZ2">
        <f>STDEV(Cycle!$CL:$CL)</f>
        <v>5.8603195768955771</v>
      </c>
      <c r="BA2" t="s">
        <v>104</v>
      </c>
      <c r="BB2">
        <f>AVERAGE(Cycle!$CP:$CP)</f>
        <v>28.696629213483146</v>
      </c>
      <c r="BC2">
        <f>STDEV(Cycle!$CP:$CP)</f>
        <v>6.4674086674895239</v>
      </c>
      <c r="BD2" t="s">
        <v>105</v>
      </c>
      <c r="BE2">
        <f>AVERAGE(Cycle!$CT:$CT)</f>
        <v>25.6144578313253</v>
      </c>
      <c r="BF2">
        <f>STDEV(Cycle!$CT:$CT)</f>
        <v>6.4483526451811528</v>
      </c>
      <c r="BG2" t="s">
        <v>106</v>
      </c>
      <c r="BH2">
        <f>AVERAGE(Cycle!$CX:$CX)</f>
        <v>24.397435897435898</v>
      </c>
      <c r="BI2">
        <f>STDEV(Cycle!$CX:$CX)</f>
        <v>6.99227726795365</v>
      </c>
      <c r="BK2" t="s">
        <v>306</v>
      </c>
      <c r="BL2">
        <f>AVERAGE(Cycle!AO:AR)</f>
        <v>66.1642741735116</v>
      </c>
      <c r="BM2">
        <f>STDEV(Cycle!AO:AR)</f>
        <v>19.427931049622618</v>
      </c>
      <c r="BO2" t="s">
        <v>32</v>
      </c>
      <c r="BP2">
        <f>AVERAGE(Cycle!BF:BF)</f>
        <v>2.7647157802197802</v>
      </c>
      <c r="BQ2">
        <f>STDEV(Cycle!BF:BF)</f>
        <v>0.88506781595959239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</v>
      </c>
      <c r="BZ2">
        <f>STDEV(Cycle!DC:DC)</f>
        <v>0</v>
      </c>
      <c r="CA2" t="s">
        <v>143</v>
      </c>
      <c r="CB2">
        <f>AVERAGE(Cycle!DF:DF)</f>
        <v>0</v>
      </c>
      <c r="CC2">
        <f>STDEV(Cycle!DF:DF)</f>
        <v>0</v>
      </c>
      <c r="CD2" t="s">
        <v>146</v>
      </c>
      <c r="CE2">
        <f>AVERAGE(Cycle!DI:DI)</f>
        <v>33.48678075550815</v>
      </c>
      <c r="CF2">
        <f>STDEV(Cycle!DI:DI)</f>
        <v>26.490122010763784</v>
      </c>
      <c r="CG2" t="s">
        <v>149</v>
      </c>
      <c r="CH2">
        <f>AVERAGE(Cycle!DL:DL)</f>
        <v>26.728198746504777</v>
      </c>
      <c r="CI2">
        <f>STDEV(Cycle!DL:DL)</f>
        <v>24.36874410541369</v>
      </c>
      <c r="CK2" t="s">
        <v>152</v>
      </c>
      <c r="CL2">
        <f>AVERAGE(Cycle!DP:DP)</f>
        <v>59.185054687869574</v>
      </c>
      <c r="CM2">
        <f>STDEV(Cycle!DP:DP)</f>
        <v>13.368021405278238</v>
      </c>
      <c r="CN2" t="s">
        <v>155</v>
      </c>
      <c r="CO2">
        <f>AVERAGE(Cycle!DS:DS)</f>
        <v>59.201246029781387</v>
      </c>
      <c r="CP2">
        <f>STDEV(Cycle!DS:DS)</f>
        <v>13.418955633512189</v>
      </c>
      <c r="CQ2" t="s">
        <v>158</v>
      </c>
      <c r="CR2">
        <f>AVERAGE(Cycle!DV:DV)</f>
        <v>74.697913642399314</v>
      </c>
      <c r="CS2">
        <f>STDEV(Cycle!DV:DV)</f>
        <v>18.7741934938703</v>
      </c>
      <c r="CT2" t="s">
        <v>161</v>
      </c>
      <c r="CU2">
        <f>AVERAGE(Cycle!DY:DY)</f>
        <v>70.398042078524512</v>
      </c>
      <c r="CV2">
        <f>STDEV(Cycle!DY:DY)</f>
        <v>19.665627057607981</v>
      </c>
      <c r="CX2" t="s">
        <v>176</v>
      </c>
      <c r="CY2">
        <f>AVERAGE(Cycle!BV:BV)/200</f>
        <v>0</v>
      </c>
      <c r="CZ2">
        <f>STDEV(Cycle!BV:BV)/200</f>
        <v>0</v>
      </c>
      <c r="DA2" t="s">
        <v>177</v>
      </c>
      <c r="DB2">
        <f>AVERAGE(Cycle!BZ:BZ)/200</f>
        <v>0</v>
      </c>
      <c r="DC2">
        <f>STDEV(Cycle!BZ:BZ)/200</f>
        <v>0</v>
      </c>
      <c r="DD2" t="s">
        <v>178</v>
      </c>
      <c r="DE2">
        <f>AVERAGE(Cycle!CD:CD)/200</f>
        <v>2.6604938271604938E-2</v>
      </c>
      <c r="DF2">
        <f>STDEV(Cycle!CD:CD)/200</f>
        <v>2.0988496261253257E-2</v>
      </c>
      <c r="DG2" t="s">
        <v>179</v>
      </c>
      <c r="DH2">
        <f>AVERAGE(Cycle!CH:CH)/200</f>
        <v>2.5519480519480518E-2</v>
      </c>
      <c r="DI2">
        <f>STDEV(Cycle!CH:CH)/200</f>
        <v>2.2559634649436652E-2</v>
      </c>
      <c r="DK2" t="s">
        <v>192</v>
      </c>
      <c r="DL2">
        <f>AVERAGE(Cycle!CM:CM)/200</f>
        <v>8.5879120879120877E-2</v>
      </c>
      <c r="DM2">
        <f>STDEV(Cycle!CM:CM)/200</f>
        <v>3.3867334365083074E-2</v>
      </c>
      <c r="DN2" t="s">
        <v>193</v>
      </c>
      <c r="DO2">
        <f>AVERAGE(Cycle!CQ:CQ)/200</f>
        <v>8.792134831460674E-2</v>
      </c>
      <c r="DP2">
        <f>STDEV(Cycle!CQ:CQ)/200</f>
        <v>3.5176575599234532E-2</v>
      </c>
      <c r="DQ2" t="s">
        <v>194</v>
      </c>
      <c r="DR2">
        <f>AVERAGE(Cycle!CU:CU)/200</f>
        <v>9.5301204819277105E-2</v>
      </c>
      <c r="DS2">
        <f>STDEV(Cycle!CU:CU)/200</f>
        <v>3.2734607233413239E-2</v>
      </c>
      <c r="DT2" t="s">
        <v>195</v>
      </c>
      <c r="DU2">
        <f>AVERAGE(Cycle!CY:CY)/200</f>
        <v>8.7051282051282042E-2</v>
      </c>
      <c r="DV2">
        <f>STDEV(Cycle!CY:CY)/200</f>
        <v>3.4258716754421395E-2</v>
      </c>
    </row>
    <row r="3" spans="1:126" x14ac:dyDescent="0.25">
      <c r="A3">
        <v>2</v>
      </c>
      <c r="J3" t="s">
        <v>294</v>
      </c>
      <c r="K3">
        <v>40.54054054054054</v>
      </c>
      <c r="M3" t="s">
        <v>285</v>
      </c>
      <c r="N3">
        <v>1</v>
      </c>
      <c r="O3">
        <f t="shared" ref="O3:O9" si="0" xml:space="preserve"> (N3/N$2)*100</f>
        <v>0.29585798816568049</v>
      </c>
      <c r="R3" t="s">
        <v>241</v>
      </c>
      <c r="S3">
        <v>18.893236444941309</v>
      </c>
      <c r="W3" t="s">
        <v>222</v>
      </c>
      <c r="X3">
        <f>AVERAGE(Coordination!AU:AU)</f>
        <v>0.45060921890564248</v>
      </c>
      <c r="Y3">
        <f>STDEV(Coordination!AU:AU)</f>
        <v>0.3072970836393355</v>
      </c>
      <c r="Z3" t="s">
        <v>225</v>
      </c>
      <c r="AA3">
        <f>AVERAGE(Coordination!AX:AX)</f>
        <v>0.54230170316990345</v>
      </c>
      <c r="AB3">
        <f>STDEV(Coordination!AX:AX)</f>
        <v>0.25393278789248441</v>
      </c>
      <c r="AC3" t="s">
        <v>228</v>
      </c>
      <c r="AD3">
        <f>AVERAGE(Coordination!BA:BA)</f>
        <v>0.45616129559111035</v>
      </c>
      <c r="AE3">
        <f>STDEV(Coordination!BA:BA)</f>
        <v>0.26227802118186255</v>
      </c>
      <c r="AF3" t="s">
        <v>231</v>
      </c>
      <c r="AG3">
        <f>AVERAGE(Coordination!BD:BD)</f>
        <v>0.4665235076004029</v>
      </c>
      <c r="AH3">
        <f>STDEV(Coordination!BD:BD)</f>
        <v>0.28056964857886824</v>
      </c>
      <c r="AK3" t="s">
        <v>309</v>
      </c>
      <c r="AL3">
        <f>AVERAGE(Coordination!BR:BR)</f>
        <v>0.21393110448398392</v>
      </c>
      <c r="AM3">
        <f>STDEV(Coordination!BR:BR)</f>
        <v>0.11855520572955919</v>
      </c>
      <c r="AN3" t="s">
        <v>312</v>
      </c>
      <c r="AO3">
        <f>AVERAGE(Coordination!BU:BU)</f>
        <v>0.2750180604518902</v>
      </c>
      <c r="AP3">
        <f>STDEV(Coordination!BU:BU)</f>
        <v>0.12262280736711187</v>
      </c>
      <c r="AQ3" t="s">
        <v>315</v>
      </c>
      <c r="AR3">
        <f>AVERAGE(Coordination!BX:BX)</f>
        <v>0.26816944864676906</v>
      </c>
      <c r="AS3">
        <f>STDEV(Coordination!BX:BX)</f>
        <v>0.12794731185544506</v>
      </c>
      <c r="AT3" t="s">
        <v>318</v>
      </c>
      <c r="AU3">
        <f>AVERAGE(Coordination!CA:CA)</f>
        <v>0.25663408609175753</v>
      </c>
      <c r="AV3">
        <f>STDEV(Coordination!CA:CA)</f>
        <v>0.14117163933798257</v>
      </c>
      <c r="AX3" t="s">
        <v>107</v>
      </c>
      <c r="AY3">
        <f>AVERAGE(Cycle!$BU:$BU)</f>
        <v>10.977272727272727</v>
      </c>
      <c r="AZ3">
        <f>STDEV(Cycle!$BU:$BU)</f>
        <v>2.358536818615494</v>
      </c>
      <c r="BA3" t="s">
        <v>108</v>
      </c>
      <c r="BB3">
        <f>AVERAGE(Cycle!$BY:$BY)</f>
        <v>10.563218390804598</v>
      </c>
      <c r="BC3">
        <f>STDEV(Cycle!$BY:$BY)</f>
        <v>1.9511543954814761</v>
      </c>
      <c r="BD3" t="s">
        <v>109</v>
      </c>
      <c r="BE3">
        <f>AVERAGE(Cycle!$CC:$CC)</f>
        <v>16.444444444444443</v>
      </c>
      <c r="BF3">
        <f>STDEV(Cycle!$CC:$CC)</f>
        <v>4.9673936828079173</v>
      </c>
      <c r="BG3" t="s">
        <v>110</v>
      </c>
      <c r="BH3">
        <f>AVERAGE(Cycle!$CG:$CG)</f>
        <v>18.896103896103895</v>
      </c>
      <c r="BI3">
        <f>STDEV(Cycle!$CG:$CG)</f>
        <v>6.9973386211142623</v>
      </c>
      <c r="BK3" t="s">
        <v>302</v>
      </c>
      <c r="BL3">
        <v>64.950621050606699</v>
      </c>
      <c r="BO3" t="s">
        <v>33</v>
      </c>
      <c r="BP3">
        <f>AVERAGE(Cycle!BG:BG)</f>
        <v>3.2189512716049391</v>
      </c>
      <c r="BQ3">
        <f>STDEV(Cycle!BG:BG)</f>
        <v>0.89996268254334866</v>
      </c>
      <c r="BS3" t="s">
        <v>207</v>
      </c>
      <c r="BT3">
        <v>81</v>
      </c>
      <c r="BU3">
        <v>2.2670025188916876</v>
      </c>
      <c r="BV3">
        <v>0.40500000000000003</v>
      </c>
      <c r="BX3" t="s">
        <v>141</v>
      </c>
      <c r="BY3">
        <f>AVERAGE(Cycle!DD:DD)</f>
        <v>46.197611898647999</v>
      </c>
      <c r="BZ3">
        <f>STDEV(Cycle!DD:DD)</f>
        <v>39.126488002766621</v>
      </c>
      <c r="CA3" t="s">
        <v>144</v>
      </c>
      <c r="CB3">
        <f>AVERAGE(Cycle!DG:DG)</f>
        <v>32.479791919447102</v>
      </c>
      <c r="CC3">
        <f>STDEV(Cycle!DG:DG)</f>
        <v>36.979672324915136</v>
      </c>
      <c r="CD3" t="s">
        <v>147</v>
      </c>
      <c r="CE3">
        <f>AVERAGE(Cycle!DJ:DJ)</f>
        <v>21.600257748218986</v>
      </c>
      <c r="CF3">
        <f>STDEV(Cycle!DJ:DJ)</f>
        <v>24.869980729240766</v>
      </c>
      <c r="CG3" t="s">
        <v>150</v>
      </c>
      <c r="CH3">
        <f>AVERAGE(Cycle!DM:DM)</f>
        <v>24.811870346875398</v>
      </c>
      <c r="CI3">
        <f>STDEV(Cycle!DM:DM)</f>
        <v>20.926383088745023</v>
      </c>
      <c r="CK3" t="s">
        <v>153</v>
      </c>
      <c r="CL3">
        <f>AVERAGE(Cycle!DQ:DQ)</f>
        <v>62.269654107224774</v>
      </c>
      <c r="CM3">
        <f>STDEV(Cycle!DQ:DQ)</f>
        <v>23.373084889920314</v>
      </c>
      <c r="CN3" t="s">
        <v>156</v>
      </c>
      <c r="CO3">
        <f>AVERAGE(Cycle!DT:DT)</f>
        <v>57.319025489513777</v>
      </c>
      <c r="CP3">
        <f>STDEV(Cycle!DT:DT)</f>
        <v>20.979465662473338</v>
      </c>
      <c r="CQ3" t="s">
        <v>159</v>
      </c>
      <c r="CR3">
        <f>AVERAGE(Cycle!DW:DW)</f>
        <v>67.699430754860956</v>
      </c>
      <c r="CS3">
        <f>STDEV(Cycle!DW:DW)</f>
        <v>18.333912236450413</v>
      </c>
      <c r="CT3" t="s">
        <v>162</v>
      </c>
      <c r="CU3">
        <f>AVERAGE(Cycle!DZ:DZ)</f>
        <v>72.098089320398302</v>
      </c>
      <c r="CV3">
        <f>STDEV(Cycle!DZ:DZ)</f>
        <v>19.548718517521689</v>
      </c>
      <c r="CX3" t="s">
        <v>180</v>
      </c>
      <c r="CY3">
        <f>AVERAGE(Cycle!BW:BW)/200</f>
        <v>2.4886363636363637E-2</v>
      </c>
      <c r="CZ3">
        <f>STDEV(Cycle!BW:BW)/200</f>
        <v>2.153555297170897E-2</v>
      </c>
      <c r="DA3" t="s">
        <v>181</v>
      </c>
      <c r="DB3">
        <f>AVERAGE(Cycle!CA:CA)/200</f>
        <v>1.8218390804597702E-2</v>
      </c>
      <c r="DC3">
        <f>STDEV(Cycle!CA:CA)/200</f>
        <v>2.2059341367466664E-2</v>
      </c>
      <c r="DD3" t="s">
        <v>182</v>
      </c>
      <c r="DE3">
        <f>AVERAGE(Cycle!CE:CE)/200</f>
        <v>1.8827160493827159E-2</v>
      </c>
      <c r="DF3">
        <f>STDEV(Cycle!CE:CE)/200</f>
        <v>2.2210239825054115E-2</v>
      </c>
      <c r="DG3" t="s">
        <v>183</v>
      </c>
      <c r="DH3">
        <f>AVERAGE(Cycle!CI:CI)/200</f>
        <v>2.3116883116883119E-2</v>
      </c>
      <c r="DI3">
        <f>STDEV(Cycle!CI:CI)/200</f>
        <v>1.9517855540352104E-2</v>
      </c>
      <c r="DK3" t="s">
        <v>196</v>
      </c>
      <c r="DL3">
        <f>AVERAGE(Cycle!CN:CN)/200</f>
        <v>8.6923076923076922E-2</v>
      </c>
      <c r="DM3">
        <f>STDEV(Cycle!CN:CN)/200</f>
        <v>3.5821852662936464E-2</v>
      </c>
      <c r="DN3" t="s">
        <v>197</v>
      </c>
      <c r="DO3">
        <f>AVERAGE(Cycle!CR:CR)/200</f>
        <v>8.4325842696629211E-2</v>
      </c>
      <c r="DP3">
        <f>STDEV(Cycle!CR:CR)/200</f>
        <v>3.8065367008278984E-2</v>
      </c>
      <c r="DQ3" t="s">
        <v>198</v>
      </c>
      <c r="DR3">
        <f>AVERAGE(Cycle!CV:CV)/200</f>
        <v>8.9939759036144581E-2</v>
      </c>
      <c r="DS3">
        <f>STDEV(Cycle!CV:CV)/200</f>
        <v>3.4371481867892857E-2</v>
      </c>
      <c r="DT3" t="s">
        <v>199</v>
      </c>
      <c r="DU3">
        <f>AVERAGE(Cycle!CZ:CZ)/200</f>
        <v>8.6923076923076922E-2</v>
      </c>
      <c r="DV3">
        <f>STDEV(Cycle!CZ:CZ)/200</f>
        <v>3.3060656270059025E-2</v>
      </c>
    </row>
    <row r="4" spans="1:126" x14ac:dyDescent="0.25">
      <c r="A4">
        <v>3</v>
      </c>
      <c r="F4" t="s">
        <v>22</v>
      </c>
      <c r="J4" t="s">
        <v>295</v>
      </c>
      <c r="K4">
        <v>55.357142857142861</v>
      </c>
      <c r="M4" t="s">
        <v>286</v>
      </c>
      <c r="N4">
        <v>123</v>
      </c>
      <c r="O4">
        <f t="shared" si="0"/>
        <v>36.390532544378701</v>
      </c>
      <c r="W4" t="s">
        <v>223</v>
      </c>
      <c r="X4">
        <f>AVERAGE(Coordination!AV:AV)</f>
        <v>0.46095684280129429</v>
      </c>
      <c r="Y4">
        <f>STDEV(Coordination!AV:AV)</f>
        <v>0.27583942813497875</v>
      </c>
      <c r="Z4" t="s">
        <v>226</v>
      </c>
      <c r="AA4">
        <f>AVERAGE(Coordination!AY:AY)</f>
        <v>0.50253947246332831</v>
      </c>
      <c r="AB4">
        <f>STDEV(Coordination!AY:AY)</f>
        <v>0.28010177370339295</v>
      </c>
      <c r="AC4" t="s">
        <v>229</v>
      </c>
      <c r="AD4">
        <f>AVERAGE(Coordination!BB:BB)</f>
        <v>0.52123922887192664</v>
      </c>
      <c r="AE4">
        <f>STDEV(Coordination!BB:BB)</f>
        <v>0.14314831797957545</v>
      </c>
      <c r="AF4" t="s">
        <v>232</v>
      </c>
      <c r="AG4">
        <f>AVERAGE(Coordination!BE:BE)</f>
        <v>0.46748135377190903</v>
      </c>
      <c r="AH4">
        <f>STDEV(Coordination!BE:BE)</f>
        <v>0.14458589781034331</v>
      </c>
      <c r="AK4" t="s">
        <v>310</v>
      </c>
      <c r="AL4">
        <f>AVERAGE(Coordination!BS:BS)</f>
        <v>0.25370679188717149</v>
      </c>
      <c r="AM4">
        <f>STDEV(Coordination!BS:BS)</f>
        <v>0.12725274195021144</v>
      </c>
      <c r="AN4" t="s">
        <v>313</v>
      </c>
      <c r="AO4">
        <f>AVERAGE(Coordination!BV:BV)</f>
        <v>0.2571979210942365</v>
      </c>
      <c r="AP4">
        <f>STDEV(Coordination!BV:BV)</f>
        <v>0.13694845726256161</v>
      </c>
      <c r="AQ4" t="s">
        <v>316</v>
      </c>
      <c r="AR4">
        <f>AVERAGE(Coordination!BY:BY)</f>
        <v>0.40784902476858742</v>
      </c>
      <c r="AS4">
        <f>STDEV(Coordination!BY:BY)</f>
        <v>0.11112001477385751</v>
      </c>
      <c r="AT4" t="s">
        <v>319</v>
      </c>
      <c r="AU4">
        <f>AVERAGE(Coordination!CB:CB)</f>
        <v>0.40510338168745308</v>
      </c>
      <c r="AV4">
        <f>STDEV(Coordination!CB:CB)</f>
        <v>0.11338112630672159</v>
      </c>
      <c r="AX4" t="s">
        <v>112</v>
      </c>
      <c r="AY4">
        <f>AVERAGE(Cycle!$K$2:$K$99)</f>
        <v>5.4886363636363615E-2</v>
      </c>
      <c r="AZ4">
        <f>STDEV(Cycle!$K$2:$K$99)</f>
        <v>1.1792684093077523E-2</v>
      </c>
      <c r="BA4" t="s">
        <v>113</v>
      </c>
      <c r="BB4">
        <f>AVERAGE(Cycle!$L$2:$L$98)</f>
        <v>5.2816091954022974E-2</v>
      </c>
      <c r="BC4">
        <f>STDEV(Cycle!$L$2:$L$98)</f>
        <v>9.7557719774074552E-3</v>
      </c>
      <c r="BD4" t="s">
        <v>114</v>
      </c>
      <c r="BE4">
        <f>AVERAGE(Cycle!$M$2:$M$97)</f>
        <v>8.2222222222222238E-2</v>
      </c>
      <c r="BF4">
        <f>STDEV(Cycle!$M$2:$M$97)</f>
        <v>2.4836968414039474E-2</v>
      </c>
      <c r="BG4" t="s">
        <v>115</v>
      </c>
      <c r="BH4">
        <f>AVERAGE(Cycle!$N$2:$N$97)</f>
        <v>9.4480519480519484E-2</v>
      </c>
      <c r="BI4">
        <f>STDEV(Cycle!$N$2:$N$97)</f>
        <v>3.4986693105571322E-2</v>
      </c>
      <c r="BO4" t="s">
        <v>36</v>
      </c>
      <c r="BS4" t="s">
        <v>208</v>
      </c>
      <c r="BT4">
        <v>1550</v>
      </c>
      <c r="BU4">
        <v>43.380912398544638</v>
      </c>
      <c r="BV4">
        <v>7.75</v>
      </c>
      <c r="BX4" t="s">
        <v>142</v>
      </c>
      <c r="BY4">
        <f>AVERAGE(Cycle!DE:DE)</f>
        <v>41.049043239885485</v>
      </c>
      <c r="BZ4">
        <f>STDEV(Cycle!DE:DE)</f>
        <v>39.833382006562111</v>
      </c>
      <c r="CA4" t="s">
        <v>145</v>
      </c>
      <c r="CB4">
        <f>AVERAGE(Cycle!DH:DH)</f>
        <v>41.645519231726126</v>
      </c>
      <c r="CC4">
        <f>STDEV(Cycle!DH:DH)</f>
        <v>40.661041513573082</v>
      </c>
      <c r="CD4" t="s">
        <v>148</v>
      </c>
      <c r="CE4">
        <f>AVERAGE(Cycle!DK:DK)</f>
        <v>9.7547561148352333</v>
      </c>
      <c r="CF4">
        <f>STDEV(Cycle!DK:DK)</f>
        <v>23.205740309927268</v>
      </c>
      <c r="CG4" t="s">
        <v>151</v>
      </c>
      <c r="CH4">
        <f>AVERAGE(Cycle!DN:DN)</f>
        <v>8.01016938258282</v>
      </c>
      <c r="CI4">
        <f>STDEV(Cycle!DN:DN)</f>
        <v>20.647332057931049</v>
      </c>
      <c r="CK4" t="s">
        <v>154</v>
      </c>
      <c r="CL4">
        <f>AVERAGE(Cycle!DR:DR)</f>
        <v>54.077711413842763</v>
      </c>
      <c r="CM4">
        <f>STDEV(Cycle!DR:DR)</f>
        <v>23.491635449566534</v>
      </c>
      <c r="CN4" t="s">
        <v>157</v>
      </c>
      <c r="CO4">
        <f>AVERAGE(Cycle!DU:DU)</f>
        <v>55.85527616661777</v>
      </c>
      <c r="CP4">
        <f>STDEV(Cycle!DU:DU)</f>
        <v>24.275184333703208</v>
      </c>
      <c r="CQ4" t="s">
        <v>160</v>
      </c>
      <c r="CR4">
        <f>AVERAGE(Cycle!DX:DX)</f>
        <v>33.041462522980552</v>
      </c>
      <c r="CS4">
        <f>STDEV(Cycle!DX:DX)</f>
        <v>24.075845670130946</v>
      </c>
      <c r="CT4" t="s">
        <v>163</v>
      </c>
      <c r="CU4">
        <f>AVERAGE(Cycle!EA:EA)</f>
        <v>34.764185312459389</v>
      </c>
      <c r="CV4">
        <f>STDEV(Cycle!EA:EA)</f>
        <v>21.488693966240923</v>
      </c>
      <c r="CX4" t="s">
        <v>184</v>
      </c>
      <c r="CY4">
        <f>AVERAGE(Cycle!BX:BX)/200</f>
        <v>2.2613636363636364E-2</v>
      </c>
      <c r="CZ4">
        <f>STDEV(Cycle!BX:BX)/200</f>
        <v>2.2654035604139165E-2</v>
      </c>
      <c r="DA4" t="s">
        <v>185</v>
      </c>
      <c r="DB4">
        <f>AVERAGE(Cycle!CB:CB)/200</f>
        <v>2.045977011494253E-2</v>
      </c>
      <c r="DC4">
        <f>STDEV(Cycle!CB:CB)/200</f>
        <v>1.9790063631812543E-2</v>
      </c>
      <c r="DD4" t="s">
        <v>186</v>
      </c>
      <c r="DE4">
        <f>AVERAGE(Cycle!CF:CF)/200</f>
        <v>6.851851851851852E-3</v>
      </c>
      <c r="DF4">
        <f>STDEV(Cycle!CF:CF)/200</f>
        <v>1.8463552685704279E-2</v>
      </c>
      <c r="DG4" t="s">
        <v>187</v>
      </c>
      <c r="DH4">
        <f>AVERAGE(Cycle!CJ:CJ)/200</f>
        <v>7.1428571428571426E-3</v>
      </c>
      <c r="DI4">
        <f>STDEV(Cycle!CJ:CJ)/200</f>
        <v>1.8820980933741755E-2</v>
      </c>
      <c r="DK4" t="s">
        <v>200</v>
      </c>
      <c r="DL4">
        <f>AVERAGE(Cycle!CO:CO)/200</f>
        <v>7.7142857142857138E-2</v>
      </c>
      <c r="DM4">
        <f>STDEV(Cycle!CO:CO)/200</f>
        <v>3.8196442949157632E-2</v>
      </c>
      <c r="DN4" t="s">
        <v>201</v>
      </c>
      <c r="DO4">
        <f>AVERAGE(Cycle!CS:CS)/200</f>
        <v>7.9101123595505612E-2</v>
      </c>
      <c r="DP4">
        <f>STDEV(Cycle!CS:CS)/200</f>
        <v>3.7077635057409741E-2</v>
      </c>
      <c r="DQ4" t="s">
        <v>202</v>
      </c>
      <c r="DR4">
        <f>AVERAGE(Cycle!CW:CW)/200</f>
        <v>4.2771084337349399E-2</v>
      </c>
      <c r="DS4">
        <f>STDEV(Cycle!CW:CW)/200</f>
        <v>3.2396674513622242E-2</v>
      </c>
      <c r="DT4" t="s">
        <v>203</v>
      </c>
      <c r="DU4">
        <f>AVERAGE(Cycle!DA:DA)/200</f>
        <v>4.4551282051282053E-2</v>
      </c>
      <c r="DV4">
        <f>STDEV(Cycle!DA:DA)/200</f>
        <v>3.1686224396680909E-2</v>
      </c>
    </row>
    <row r="5" spans="1:126" x14ac:dyDescent="0.25">
      <c r="A5">
        <v>4</v>
      </c>
      <c r="B5" s="2">
        <v>1</v>
      </c>
      <c r="J5" t="s">
        <v>296</v>
      </c>
      <c r="K5">
        <v>0.36559139784946237</v>
      </c>
      <c r="M5" t="s">
        <v>287</v>
      </c>
      <c r="N5">
        <v>9</v>
      </c>
      <c r="O5">
        <f t="shared" si="0"/>
        <v>2.6627218934911245</v>
      </c>
      <c r="AX5" t="s">
        <v>116</v>
      </c>
      <c r="AY5">
        <f>AVERAGE(Cycle!$P$2:$P$99)</f>
        <v>0.14016483516483513</v>
      </c>
      <c r="AZ5">
        <f>STDEV(Cycle!$P$2:$P$99)</f>
        <v>2.9301597884477875E-2</v>
      </c>
      <c r="BA5" t="s">
        <v>117</v>
      </c>
      <c r="BB5">
        <f>AVERAGE(Cycle!$Q$2:$Q$99)</f>
        <v>0.14348314606741577</v>
      </c>
      <c r="BC5">
        <f>STDEV(Cycle!$Q$2:$Q$99)</f>
        <v>3.2337043337447448E-2</v>
      </c>
      <c r="BD5" t="s">
        <v>118</v>
      </c>
      <c r="BE5">
        <f>AVERAGE(Cycle!$R$2:$R$97)</f>
        <v>0.12807228915662652</v>
      </c>
      <c r="BF5">
        <f>STDEV(Cycle!$R$2:$R$97)</f>
        <v>3.2241763225905641E-2</v>
      </c>
      <c r="BG5" t="s">
        <v>119</v>
      </c>
      <c r="BH5">
        <f>AVERAGE(Cycle!$S$2:$S$97)</f>
        <v>0.12198717948717952</v>
      </c>
      <c r="BI5">
        <f>STDEV(Cycle!$S$2:$S$97)</f>
        <v>3.4961386339768169E-2</v>
      </c>
      <c r="BO5" t="s">
        <v>32</v>
      </c>
      <c r="BP5">
        <f>AVERAGE(Cycle!BI:BI)</f>
        <v>4.0072502999999999</v>
      </c>
      <c r="BQ5">
        <f>STDEV(Cycle!BI:BI)</f>
        <v>0.70793344900338229</v>
      </c>
      <c r="BS5" t="s">
        <v>209</v>
      </c>
      <c r="BT5">
        <v>1625</v>
      </c>
      <c r="BU5">
        <v>45.479988804925831</v>
      </c>
      <c r="BV5">
        <v>8.125</v>
      </c>
    </row>
    <row r="6" spans="1:126" x14ac:dyDescent="0.25">
      <c r="A6">
        <v>5</v>
      </c>
      <c r="B6" s="2">
        <v>1</v>
      </c>
      <c r="J6" t="s">
        <v>297</v>
      </c>
      <c r="K6">
        <v>0.63440860215053763</v>
      </c>
      <c r="M6" t="s">
        <v>288</v>
      </c>
      <c r="N6">
        <v>19</v>
      </c>
      <c r="O6">
        <f t="shared" si="0"/>
        <v>5.6213017751479288</v>
      </c>
      <c r="AX6" t="s">
        <v>120</v>
      </c>
      <c r="AY6">
        <f>AVERAGE(Cycle!$U$2:$U$99)</f>
        <v>0.19482954545454548</v>
      </c>
      <c r="AZ6">
        <f>STDEV(Cycle!$U$2:$U$99)</f>
        <v>2.9937183887289144E-2</v>
      </c>
      <c r="BA6" t="s">
        <v>121</v>
      </c>
      <c r="BB6">
        <f>AVERAGE(Cycle!$V$2:$V$98)</f>
        <v>0.19568965517241382</v>
      </c>
      <c r="BC6">
        <f>STDEV(Cycle!$V$2:$V$98)</f>
        <v>3.1780244830831819E-2</v>
      </c>
      <c r="BD6" t="s">
        <v>122</v>
      </c>
      <c r="BE6">
        <f>AVERAGE(Cycle!$W$2:$W$97)</f>
        <v>0.20987654320987653</v>
      </c>
      <c r="BF6">
        <f>STDEV(Cycle!$W$2:$W$97)</f>
        <v>3.9646684198067016E-2</v>
      </c>
      <c r="BG6" t="s">
        <v>123</v>
      </c>
      <c r="BH6">
        <f>AVERAGE(Cycle!$X$2:$X$97)</f>
        <v>0.21681818181818183</v>
      </c>
      <c r="BI6">
        <f>STDEV(Cycle!$X$2:$X$97)</f>
        <v>5.353251035652818E-2</v>
      </c>
      <c r="BO6" t="s">
        <v>33</v>
      </c>
      <c r="BP6">
        <f>AVERAGE(Cycle!BJ:BJ)</f>
        <v>3.8069343999999994</v>
      </c>
      <c r="BQ6">
        <f>STDEV(Cycle!BJ:BJ)</f>
        <v>1.0162156740834729</v>
      </c>
      <c r="BS6" t="s">
        <v>210</v>
      </c>
      <c r="BT6">
        <v>317</v>
      </c>
      <c r="BU6">
        <v>8.8720962776378389</v>
      </c>
      <c r="BV6">
        <v>1.585</v>
      </c>
    </row>
    <row r="7" spans="1:126" x14ac:dyDescent="0.25">
      <c r="A7">
        <v>6</v>
      </c>
      <c r="B7" s="2">
        <v>1</v>
      </c>
      <c r="M7" t="s">
        <v>289</v>
      </c>
      <c r="N7">
        <v>109</v>
      </c>
      <c r="O7">
        <f t="shared" si="0"/>
        <v>32.248520710059168</v>
      </c>
      <c r="AX7" t="s">
        <v>23</v>
      </c>
      <c r="AY7">
        <f>AVERAGE(Cycle!Z:Z)</f>
        <v>12.579126198609272</v>
      </c>
      <c r="AZ7">
        <f>STDEV(Cycle!Z:Z)</f>
        <v>2.8702931815639272</v>
      </c>
      <c r="BA7" t="s">
        <v>24</v>
      </c>
      <c r="BB7">
        <f>AVERAGE(Cycle!AA:AA)</f>
        <v>12.696896375571413</v>
      </c>
      <c r="BC7">
        <f>STDEV(Cycle!AA:AA)</f>
        <v>3.2846692061115119</v>
      </c>
      <c r="BD7" t="s">
        <v>25</v>
      </c>
      <c r="BE7">
        <f>AVERAGE(Cycle!AB:AB)</f>
        <v>13.704332588849361</v>
      </c>
      <c r="BF7">
        <f>STDEV(Cycle!AB:AB)</f>
        <v>4.0933968097266957</v>
      </c>
      <c r="BG7" t="s">
        <v>26</v>
      </c>
      <c r="BH7">
        <f>AVERAGE(Cycle!AC:AC)</f>
        <v>14.106881399354529</v>
      </c>
      <c r="BI7">
        <f>STDEV(Cycle!AC:AC)</f>
        <v>4.7061563431158957</v>
      </c>
      <c r="BO7" t="s">
        <v>39</v>
      </c>
      <c r="BS7" t="s">
        <v>211</v>
      </c>
      <c r="BT7">
        <v>3573</v>
      </c>
    </row>
    <row r="8" spans="1:126" x14ac:dyDescent="0.25">
      <c r="A8">
        <v>7</v>
      </c>
      <c r="B8" s="2">
        <v>1</v>
      </c>
      <c r="M8" t="s">
        <v>290</v>
      </c>
      <c r="N8">
        <v>10</v>
      </c>
      <c r="O8">
        <f t="shared" si="0"/>
        <v>2.9585798816568047</v>
      </c>
      <c r="AX8" t="s">
        <v>136</v>
      </c>
      <c r="AY8">
        <f>AVERAGE(Cycle!$AJ$2:$AJ$99)</f>
        <v>5.254804765218493</v>
      </c>
      <c r="AZ8">
        <f>STDEV(Cycle!$AJ$2:$AJ$99)</f>
        <v>0.81933227401750974</v>
      </c>
      <c r="BA8" t="s">
        <v>137</v>
      </c>
      <c r="BB8">
        <f>AVERAGE(Cycle!$AK$2:$AK$98)</f>
        <v>5.2398251291617752</v>
      </c>
      <c r="BC8">
        <f>STDEV(Cycle!$AK$2:$AK$98)</f>
        <v>0.82428425348307333</v>
      </c>
      <c r="BD8" t="s">
        <v>138</v>
      </c>
      <c r="BE8">
        <f>AVERAGE(Cycle!$AL$2:$AL$97)</f>
        <v>5.190889083462034</v>
      </c>
      <c r="BF8">
        <f>STDEV(Cycle!$AL$2:$AL$97)</f>
        <v>3.2653668224289238</v>
      </c>
      <c r="BG8" t="s">
        <v>139</v>
      </c>
      <c r="BH8">
        <f>AVERAGE(Cycle!$AM$2:$AM$97)</f>
        <v>5.0735434770745886</v>
      </c>
      <c r="BI8">
        <f>STDEV(Cycle!$AM$2:$AM$97)</f>
        <v>2.3746582708764703</v>
      </c>
      <c r="BO8" t="s">
        <v>40</v>
      </c>
      <c r="BP8">
        <f>AVERAGE(Cycle!BL:BL)</f>
        <v>8.5317290512600135</v>
      </c>
      <c r="BQ8">
        <f>STDEV(Cycle!BL:BL)</f>
        <v>4.4133553973432429</v>
      </c>
    </row>
    <row r="9" spans="1:126" x14ac:dyDescent="0.25">
      <c r="A9">
        <v>8</v>
      </c>
      <c r="B9" s="2">
        <v>1</v>
      </c>
      <c r="M9" t="s">
        <v>279</v>
      </c>
      <c r="N9">
        <v>67</v>
      </c>
      <c r="O9">
        <f t="shared" si="0"/>
        <v>19.822485207100591</v>
      </c>
      <c r="AX9" t="s">
        <v>128</v>
      </c>
      <c r="AY9">
        <v>5.8510638297872344</v>
      </c>
      <c r="BA9" t="s">
        <v>129</v>
      </c>
      <c r="BB9">
        <v>5.913978494623656</v>
      </c>
      <c r="BD9" t="s">
        <v>130</v>
      </c>
      <c r="BE9">
        <v>5.4590570719602978</v>
      </c>
      <c r="BG9" t="s">
        <v>131</v>
      </c>
      <c r="BH9">
        <v>5.432098765432098</v>
      </c>
      <c r="BO9" t="s">
        <v>41</v>
      </c>
      <c r="BP9">
        <f>AVERAGE(Cycle!BM:BM)</f>
        <v>7.1693666096112354</v>
      </c>
      <c r="BQ9">
        <f>STDEV(Cycle!BM:BM)</f>
        <v>4.0426130723897451</v>
      </c>
    </row>
    <row r="10" spans="1:126" x14ac:dyDescent="0.25">
      <c r="A10">
        <v>9</v>
      </c>
      <c r="B10" s="2">
        <v>1</v>
      </c>
      <c r="AX10" t="s">
        <v>91</v>
      </c>
      <c r="AY10">
        <f>AVERAGE(Cycle!$AV$2:$AV$96)</f>
        <v>28.635022702532353</v>
      </c>
      <c r="AZ10">
        <f>STDEV(Cycle!$AV$2:$AV$96)</f>
        <v>6.5759793508507336</v>
      </c>
      <c r="BA10" t="s">
        <v>92</v>
      </c>
      <c r="BB10">
        <f>AVERAGE(Cycle!$AW$2:$AW$96)</f>
        <v>27.630011680556823</v>
      </c>
      <c r="BC10">
        <f>STDEV(Cycle!$AW$2:$AW$96)</f>
        <v>6.393135169588926</v>
      </c>
      <c r="BD10" t="s">
        <v>93</v>
      </c>
      <c r="BE10">
        <f>AVERAGE(Cycle!$AX$2:$AX$96)</f>
        <v>39.228652094409568</v>
      </c>
      <c r="BF10">
        <f>STDEV(Cycle!$AX$2:$AX$96)</f>
        <v>10.113832503500555</v>
      </c>
      <c r="BG10" t="s">
        <v>94</v>
      </c>
      <c r="BH10">
        <f>AVERAGE(Cycle!$AY$2:$AY$96)</f>
        <v>43.408155447008497</v>
      </c>
      <c r="BI10">
        <f>STDEV(Cycle!$AY$2:$AY$96)</f>
        <v>9.6809308945326453</v>
      </c>
      <c r="BO10" t="s">
        <v>322</v>
      </c>
    </row>
    <row r="11" spans="1:126" x14ac:dyDescent="0.25">
      <c r="A11">
        <v>10</v>
      </c>
      <c r="B11" s="2">
        <v>1</v>
      </c>
      <c r="AX11" t="s">
        <v>95</v>
      </c>
      <c r="AY11">
        <f>AVERAGE(Cycle!$BA$2:$BA$96)</f>
        <v>71.364977297467661</v>
      </c>
      <c r="AZ11">
        <f>STDEV(Cycle!$BA$2:$BA$96)</f>
        <v>6.5759793508507336</v>
      </c>
      <c r="BA11" t="s">
        <v>96</v>
      </c>
      <c r="BB11">
        <f>AVERAGE(Cycle!$BB$2:$BB$96)</f>
        <v>72.369988319443195</v>
      </c>
      <c r="BC11">
        <f>STDEV(Cycle!$BB$2:$BB$96)</f>
        <v>6.3931351695889216</v>
      </c>
      <c r="BD11" t="s">
        <v>97</v>
      </c>
      <c r="BE11">
        <f>AVERAGE(Cycle!$BC$2:$BC$96)</f>
        <v>60.771347905590432</v>
      </c>
      <c r="BF11">
        <f>STDEV(Cycle!$BC$2:$BC$96)</f>
        <v>10.113832503500511</v>
      </c>
      <c r="BG11" t="s">
        <v>98</v>
      </c>
      <c r="BH11">
        <f>AVERAGE(Cycle!$BD$2:$BD$96)</f>
        <v>56.591844552991496</v>
      </c>
      <c r="BI11">
        <f>STDEV(Cycle!$BD$2:$BD$96)</f>
        <v>9.6809308945326649</v>
      </c>
      <c r="BO11" t="s">
        <v>323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BO12" t="s">
        <v>324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D13" s="3">
        <v>3</v>
      </c>
      <c r="BO13" t="s">
        <v>44</v>
      </c>
    </row>
    <row r="14" spans="1:126" x14ac:dyDescent="0.25">
      <c r="A14">
        <v>13</v>
      </c>
      <c r="B14" s="2">
        <v>1</v>
      </c>
      <c r="D14" s="3">
        <v>3</v>
      </c>
      <c r="BO14" t="s">
        <v>45</v>
      </c>
      <c r="BP14">
        <f>AVERAGE(Cycle!BO:BO)</f>
        <v>9.3944700507336147</v>
      </c>
      <c r="BQ14">
        <f>STDEV(Cycle!BO:BO)</f>
        <v>7.2956821702436416</v>
      </c>
    </row>
    <row r="15" spans="1:126" x14ac:dyDescent="0.25">
      <c r="A15">
        <v>14</v>
      </c>
      <c r="B15" s="2">
        <v>1</v>
      </c>
      <c r="D15" s="3">
        <v>3</v>
      </c>
      <c r="BO15" t="s">
        <v>46</v>
      </c>
      <c r="BP15">
        <f>AVERAGE(Cycle!BP:BP)</f>
        <v>8.5734547743688392</v>
      </c>
      <c r="BQ15">
        <f>STDEV(Cycle!BP:BP)</f>
        <v>3.9615305854508178</v>
      </c>
    </row>
    <row r="16" spans="1:126" x14ac:dyDescent="0.25">
      <c r="A16">
        <v>15</v>
      </c>
      <c r="B16" s="2">
        <v>1</v>
      </c>
      <c r="D16" s="3">
        <v>3</v>
      </c>
    </row>
    <row r="17" spans="1:4" x14ac:dyDescent="0.25">
      <c r="A17">
        <v>16</v>
      </c>
      <c r="B17" s="2">
        <v>1</v>
      </c>
      <c r="D17" s="3">
        <v>3</v>
      </c>
    </row>
    <row r="18" spans="1:4" x14ac:dyDescent="0.25">
      <c r="A18">
        <v>17</v>
      </c>
      <c r="B18" s="2">
        <v>1</v>
      </c>
      <c r="D18" s="3">
        <v>3</v>
      </c>
    </row>
    <row r="19" spans="1:4" x14ac:dyDescent="0.25">
      <c r="A19">
        <v>18</v>
      </c>
      <c r="B19" s="2">
        <v>1</v>
      </c>
      <c r="D19" s="3">
        <v>3</v>
      </c>
    </row>
    <row r="20" spans="1:4" x14ac:dyDescent="0.25">
      <c r="A20">
        <v>19</v>
      </c>
      <c r="B20" s="2">
        <v>1</v>
      </c>
      <c r="D20" s="3">
        <v>3</v>
      </c>
    </row>
    <row r="21" spans="1:4" x14ac:dyDescent="0.25">
      <c r="A21">
        <v>20</v>
      </c>
      <c r="B21" s="2">
        <v>1</v>
      </c>
      <c r="D21" s="3">
        <v>3</v>
      </c>
    </row>
    <row r="22" spans="1:4" x14ac:dyDescent="0.25">
      <c r="A22">
        <v>21</v>
      </c>
      <c r="B22" s="2">
        <v>1</v>
      </c>
      <c r="C22" s="4">
        <v>2</v>
      </c>
      <c r="D22" s="3">
        <v>3</v>
      </c>
    </row>
    <row r="23" spans="1:4" x14ac:dyDescent="0.25">
      <c r="A23">
        <v>22</v>
      </c>
      <c r="B23" s="2">
        <v>1</v>
      </c>
      <c r="C23" s="4">
        <v>2</v>
      </c>
      <c r="D23" s="3">
        <v>3</v>
      </c>
    </row>
    <row r="24" spans="1:4" x14ac:dyDescent="0.25">
      <c r="A24">
        <v>23</v>
      </c>
      <c r="B24" s="2">
        <v>1</v>
      </c>
      <c r="C24" s="4">
        <v>2</v>
      </c>
      <c r="D24" s="3">
        <v>3</v>
      </c>
    </row>
    <row r="25" spans="1:4" x14ac:dyDescent="0.25">
      <c r="A25">
        <v>24</v>
      </c>
      <c r="B25" s="2">
        <v>1</v>
      </c>
      <c r="C25" s="4">
        <v>2</v>
      </c>
      <c r="D25" s="3">
        <v>3</v>
      </c>
    </row>
    <row r="26" spans="1:4" x14ac:dyDescent="0.25">
      <c r="A26">
        <v>25</v>
      </c>
      <c r="B26" s="2">
        <v>1</v>
      </c>
      <c r="C26" s="4">
        <v>2</v>
      </c>
      <c r="D26" s="3">
        <v>3</v>
      </c>
    </row>
    <row r="27" spans="1:4" x14ac:dyDescent="0.25">
      <c r="A27">
        <v>26</v>
      </c>
      <c r="B27" s="2">
        <v>1</v>
      </c>
      <c r="C27" s="4">
        <v>2</v>
      </c>
      <c r="D27" s="3">
        <v>3</v>
      </c>
    </row>
    <row r="28" spans="1:4" x14ac:dyDescent="0.25">
      <c r="A28">
        <v>27</v>
      </c>
      <c r="B28" s="2">
        <v>1</v>
      </c>
      <c r="C28" s="4">
        <v>2</v>
      </c>
      <c r="D28" s="3">
        <v>3</v>
      </c>
    </row>
    <row r="29" spans="1:4" x14ac:dyDescent="0.25">
      <c r="A29">
        <v>28</v>
      </c>
      <c r="B29" s="2">
        <v>1</v>
      </c>
      <c r="C29" s="4">
        <v>2</v>
      </c>
      <c r="D29" s="3">
        <v>3</v>
      </c>
    </row>
    <row r="30" spans="1:4" x14ac:dyDescent="0.25">
      <c r="A30">
        <v>29</v>
      </c>
      <c r="B30" s="2">
        <v>1</v>
      </c>
      <c r="C30" s="4">
        <v>2</v>
      </c>
      <c r="D30" s="3">
        <v>3</v>
      </c>
    </row>
    <row r="31" spans="1:4" x14ac:dyDescent="0.25">
      <c r="A31">
        <v>30</v>
      </c>
      <c r="B31" s="2">
        <v>1</v>
      </c>
      <c r="C31" s="4">
        <v>2</v>
      </c>
      <c r="D31" s="3">
        <v>3</v>
      </c>
    </row>
    <row r="32" spans="1:4" x14ac:dyDescent="0.25">
      <c r="A32">
        <v>31</v>
      </c>
      <c r="B32" s="2">
        <v>1</v>
      </c>
      <c r="C32" s="4">
        <v>2</v>
      </c>
      <c r="D32" s="3">
        <v>3</v>
      </c>
    </row>
    <row r="33" spans="1:8" x14ac:dyDescent="0.25">
      <c r="A33">
        <v>32</v>
      </c>
      <c r="C33" s="4">
        <v>2</v>
      </c>
      <c r="D33" s="3">
        <v>3</v>
      </c>
    </row>
    <row r="34" spans="1:8" x14ac:dyDescent="0.25">
      <c r="A34">
        <v>33</v>
      </c>
      <c r="C34" s="4">
        <v>2</v>
      </c>
      <c r="D34" s="3">
        <v>3</v>
      </c>
    </row>
    <row r="35" spans="1:8" x14ac:dyDescent="0.25">
      <c r="A35">
        <v>34</v>
      </c>
      <c r="C35" s="4">
        <v>2</v>
      </c>
      <c r="D35" s="3">
        <v>3</v>
      </c>
    </row>
    <row r="36" spans="1:8" x14ac:dyDescent="0.25">
      <c r="A36">
        <v>35</v>
      </c>
      <c r="C36" s="4">
        <v>2</v>
      </c>
      <c r="D36" s="3">
        <v>3</v>
      </c>
    </row>
    <row r="37" spans="1:8" x14ac:dyDescent="0.25">
      <c r="A37">
        <v>36</v>
      </c>
      <c r="C37" s="4">
        <v>2</v>
      </c>
      <c r="D37" s="3">
        <v>3</v>
      </c>
    </row>
    <row r="38" spans="1:8" x14ac:dyDescent="0.25">
      <c r="A38">
        <v>37</v>
      </c>
      <c r="C38" s="4">
        <v>2</v>
      </c>
      <c r="H38" s="5" t="s">
        <v>233</v>
      </c>
    </row>
    <row r="39" spans="1:8" x14ac:dyDescent="0.25">
      <c r="A39">
        <v>38</v>
      </c>
      <c r="C39" s="4">
        <v>2</v>
      </c>
      <c r="H39" s="5" t="s">
        <v>233</v>
      </c>
    </row>
    <row r="40" spans="1:8" x14ac:dyDescent="0.25">
      <c r="A40">
        <v>39</v>
      </c>
      <c r="C40" s="4">
        <v>2</v>
      </c>
      <c r="H40" s="5" t="s">
        <v>233</v>
      </c>
    </row>
    <row r="41" spans="1:8" x14ac:dyDescent="0.25">
      <c r="A41">
        <v>40</v>
      </c>
      <c r="C41" s="4">
        <v>2</v>
      </c>
      <c r="H41" s="5" t="s">
        <v>233</v>
      </c>
    </row>
    <row r="42" spans="1:8" x14ac:dyDescent="0.25">
      <c r="A42">
        <v>41</v>
      </c>
      <c r="C42" s="4">
        <v>2</v>
      </c>
      <c r="H42" s="5" t="s">
        <v>233</v>
      </c>
    </row>
    <row r="43" spans="1:8" x14ac:dyDescent="0.25">
      <c r="A43">
        <v>42</v>
      </c>
      <c r="C43" s="4">
        <v>2</v>
      </c>
      <c r="H43" s="5" t="s">
        <v>233</v>
      </c>
    </row>
    <row r="44" spans="1:8" x14ac:dyDescent="0.25">
      <c r="A44">
        <v>43</v>
      </c>
      <c r="C44" s="4">
        <v>2</v>
      </c>
      <c r="H44" s="5" t="s">
        <v>233</v>
      </c>
    </row>
    <row r="45" spans="1:8" x14ac:dyDescent="0.25">
      <c r="A45">
        <v>44</v>
      </c>
      <c r="B45" s="2">
        <v>1</v>
      </c>
      <c r="C45" s="4">
        <v>2</v>
      </c>
      <c r="H45" s="5" t="s">
        <v>233</v>
      </c>
    </row>
    <row r="46" spans="1:8" x14ac:dyDescent="0.25">
      <c r="A46">
        <v>45</v>
      </c>
      <c r="B46" s="2">
        <v>1</v>
      </c>
      <c r="C46" s="4">
        <v>2</v>
      </c>
      <c r="H46" s="5" t="s">
        <v>233</v>
      </c>
    </row>
    <row r="47" spans="1:8" x14ac:dyDescent="0.25">
      <c r="A47">
        <v>46</v>
      </c>
      <c r="B47" s="2">
        <v>1</v>
      </c>
      <c r="C47" s="4">
        <v>2</v>
      </c>
      <c r="H47" s="5" t="s">
        <v>233</v>
      </c>
    </row>
    <row r="48" spans="1:8" x14ac:dyDescent="0.25">
      <c r="A48">
        <v>47</v>
      </c>
      <c r="B48" s="2">
        <v>1</v>
      </c>
      <c r="C48" s="4">
        <v>2</v>
      </c>
      <c r="H48" s="5" t="s">
        <v>233</v>
      </c>
    </row>
    <row r="49" spans="1:8" x14ac:dyDescent="0.25">
      <c r="A49">
        <v>48</v>
      </c>
      <c r="B49" s="2">
        <v>1</v>
      </c>
      <c r="C49" s="4">
        <v>2</v>
      </c>
      <c r="H49" s="5" t="s">
        <v>233</v>
      </c>
    </row>
    <row r="50" spans="1:8" x14ac:dyDescent="0.25">
      <c r="A50">
        <v>49</v>
      </c>
      <c r="B50" s="2">
        <v>1</v>
      </c>
      <c r="H50" s="5" t="s">
        <v>233</v>
      </c>
    </row>
    <row r="51" spans="1:8" x14ac:dyDescent="0.25">
      <c r="A51">
        <v>50</v>
      </c>
      <c r="B51" s="2">
        <v>1</v>
      </c>
      <c r="H51" s="5" t="s">
        <v>233</v>
      </c>
    </row>
    <row r="52" spans="1:8" x14ac:dyDescent="0.25">
      <c r="A52">
        <v>51</v>
      </c>
      <c r="B52" s="2">
        <v>1</v>
      </c>
      <c r="H52" s="5" t="s">
        <v>233</v>
      </c>
    </row>
    <row r="53" spans="1:8" x14ac:dyDescent="0.25">
      <c r="A53">
        <v>52</v>
      </c>
      <c r="B53" s="2">
        <v>1</v>
      </c>
      <c r="H53" s="5" t="s">
        <v>233</v>
      </c>
    </row>
    <row r="54" spans="1:8" x14ac:dyDescent="0.25">
      <c r="A54">
        <v>53</v>
      </c>
      <c r="B54" s="2">
        <v>1</v>
      </c>
      <c r="H54" s="5" t="s">
        <v>233</v>
      </c>
    </row>
    <row r="55" spans="1:8" x14ac:dyDescent="0.25">
      <c r="A55">
        <v>54</v>
      </c>
      <c r="B55" s="2">
        <v>1</v>
      </c>
      <c r="D55" s="3">
        <v>3</v>
      </c>
      <c r="H55" s="5" t="s">
        <v>233</v>
      </c>
    </row>
    <row r="56" spans="1:8" x14ac:dyDescent="0.25">
      <c r="A56">
        <v>55</v>
      </c>
      <c r="B56" s="2">
        <v>1</v>
      </c>
      <c r="D56" s="3">
        <v>3</v>
      </c>
      <c r="H56" s="5" t="s">
        <v>233</v>
      </c>
    </row>
    <row r="57" spans="1:8" x14ac:dyDescent="0.25">
      <c r="A57">
        <v>56</v>
      </c>
      <c r="B57" s="2">
        <v>1</v>
      </c>
      <c r="D57" s="3">
        <v>3</v>
      </c>
      <c r="H57" s="5" t="s">
        <v>233</v>
      </c>
    </row>
    <row r="58" spans="1:8" x14ac:dyDescent="0.25">
      <c r="A58">
        <v>57</v>
      </c>
      <c r="B58" s="2">
        <v>1</v>
      </c>
      <c r="D58" s="3">
        <v>3</v>
      </c>
      <c r="H58" s="5" t="s">
        <v>233</v>
      </c>
    </row>
    <row r="59" spans="1:8" x14ac:dyDescent="0.25">
      <c r="A59">
        <v>58</v>
      </c>
      <c r="B59" s="2">
        <v>1</v>
      </c>
      <c r="D59" s="3">
        <v>3</v>
      </c>
      <c r="H59" s="5" t="s">
        <v>233</v>
      </c>
    </row>
    <row r="60" spans="1:8" x14ac:dyDescent="0.25">
      <c r="A60">
        <v>59</v>
      </c>
      <c r="B60" s="2">
        <v>1</v>
      </c>
      <c r="D60" s="3">
        <v>3</v>
      </c>
      <c r="H60" s="5" t="s">
        <v>233</v>
      </c>
    </row>
    <row r="61" spans="1:8" x14ac:dyDescent="0.25">
      <c r="A61">
        <v>60</v>
      </c>
      <c r="B61" s="2">
        <v>1</v>
      </c>
      <c r="D61" s="3">
        <v>3</v>
      </c>
      <c r="H61" s="5" t="s">
        <v>233</v>
      </c>
    </row>
    <row r="62" spans="1:8" x14ac:dyDescent="0.25">
      <c r="A62">
        <v>61</v>
      </c>
      <c r="B62" s="2">
        <v>1</v>
      </c>
      <c r="C62" s="4">
        <v>2</v>
      </c>
      <c r="D62" s="3">
        <v>3</v>
      </c>
      <c r="H62" s="5" t="s">
        <v>233</v>
      </c>
    </row>
    <row r="63" spans="1:8" x14ac:dyDescent="0.25">
      <c r="A63">
        <v>62</v>
      </c>
      <c r="B63" s="2">
        <v>1</v>
      </c>
      <c r="C63" s="4">
        <v>2</v>
      </c>
      <c r="D63" s="3">
        <v>3</v>
      </c>
    </row>
    <row r="64" spans="1:8" x14ac:dyDescent="0.25">
      <c r="A64">
        <v>63</v>
      </c>
      <c r="B64" s="2">
        <v>1</v>
      </c>
      <c r="C64" s="4">
        <v>2</v>
      </c>
      <c r="D64" s="3">
        <v>3</v>
      </c>
    </row>
    <row r="65" spans="1:4" x14ac:dyDescent="0.25">
      <c r="A65">
        <v>64</v>
      </c>
      <c r="B65" s="2">
        <v>1</v>
      </c>
      <c r="C65" s="4">
        <v>2</v>
      </c>
      <c r="D65" s="3">
        <v>3</v>
      </c>
    </row>
    <row r="66" spans="1:4" x14ac:dyDescent="0.25">
      <c r="A66">
        <v>65</v>
      </c>
      <c r="C66" s="4">
        <v>2</v>
      </c>
      <c r="D66" s="3">
        <v>3</v>
      </c>
    </row>
    <row r="67" spans="1:4" x14ac:dyDescent="0.25">
      <c r="A67">
        <v>66</v>
      </c>
      <c r="C67" s="4">
        <v>2</v>
      </c>
      <c r="D67" s="3">
        <v>3</v>
      </c>
    </row>
    <row r="68" spans="1:4" x14ac:dyDescent="0.25">
      <c r="A68">
        <v>67</v>
      </c>
      <c r="C68" s="4">
        <v>2</v>
      </c>
      <c r="D68" s="3">
        <v>3</v>
      </c>
    </row>
    <row r="69" spans="1:4" x14ac:dyDescent="0.25">
      <c r="A69">
        <v>68</v>
      </c>
      <c r="C69" s="4">
        <v>2</v>
      </c>
      <c r="D69" s="3">
        <v>3</v>
      </c>
    </row>
    <row r="70" spans="1:4" x14ac:dyDescent="0.25">
      <c r="A70">
        <v>69</v>
      </c>
      <c r="C70" s="4">
        <v>2</v>
      </c>
      <c r="D70" s="3">
        <v>3</v>
      </c>
    </row>
    <row r="71" spans="1:4" x14ac:dyDescent="0.25">
      <c r="A71">
        <v>70</v>
      </c>
      <c r="C71" s="4">
        <v>2</v>
      </c>
      <c r="D71" s="3">
        <v>3</v>
      </c>
    </row>
    <row r="72" spans="1:4" x14ac:dyDescent="0.25">
      <c r="A72">
        <v>71</v>
      </c>
      <c r="C72" s="4">
        <v>2</v>
      </c>
      <c r="D72" s="3">
        <v>3</v>
      </c>
    </row>
    <row r="73" spans="1:4" x14ac:dyDescent="0.25">
      <c r="A73">
        <v>72</v>
      </c>
      <c r="C73" s="4">
        <v>2</v>
      </c>
      <c r="D73" s="3">
        <v>3</v>
      </c>
    </row>
    <row r="74" spans="1:4" x14ac:dyDescent="0.25">
      <c r="A74">
        <v>73</v>
      </c>
      <c r="C74" s="4">
        <v>2</v>
      </c>
      <c r="D74" s="3">
        <v>3</v>
      </c>
    </row>
    <row r="75" spans="1:4" x14ac:dyDescent="0.25">
      <c r="A75">
        <v>74</v>
      </c>
      <c r="C75" s="4">
        <v>2</v>
      </c>
      <c r="D75" s="3">
        <v>3</v>
      </c>
    </row>
    <row r="76" spans="1:4" x14ac:dyDescent="0.25">
      <c r="A76">
        <v>75</v>
      </c>
      <c r="B76" s="2">
        <v>1</v>
      </c>
      <c r="C76" s="4">
        <v>2</v>
      </c>
      <c r="D76" s="3">
        <v>3</v>
      </c>
    </row>
    <row r="77" spans="1:4" x14ac:dyDescent="0.25">
      <c r="A77">
        <v>76</v>
      </c>
      <c r="B77" s="2">
        <v>1</v>
      </c>
      <c r="C77" s="4">
        <v>2</v>
      </c>
      <c r="D77" s="3">
        <v>3</v>
      </c>
    </row>
    <row r="78" spans="1:4" x14ac:dyDescent="0.25">
      <c r="A78">
        <v>77</v>
      </c>
      <c r="B78" s="2">
        <v>1</v>
      </c>
      <c r="C78" s="4">
        <v>2</v>
      </c>
    </row>
    <row r="79" spans="1:4" x14ac:dyDescent="0.25">
      <c r="A79">
        <v>78</v>
      </c>
      <c r="B79" s="2">
        <v>1</v>
      </c>
      <c r="C79" s="4">
        <v>2</v>
      </c>
    </row>
    <row r="80" spans="1:4" x14ac:dyDescent="0.25">
      <c r="A80">
        <v>79</v>
      </c>
      <c r="B80" s="2">
        <v>1</v>
      </c>
      <c r="C80" s="4">
        <v>2</v>
      </c>
    </row>
    <row r="81" spans="1:5" x14ac:dyDescent="0.25">
      <c r="A81">
        <v>80</v>
      </c>
      <c r="B81" s="2">
        <v>1</v>
      </c>
      <c r="C81" s="4">
        <v>2</v>
      </c>
      <c r="E81" s="5">
        <v>4</v>
      </c>
    </row>
    <row r="82" spans="1:5" x14ac:dyDescent="0.25">
      <c r="A82">
        <v>81</v>
      </c>
      <c r="B82" s="2">
        <v>1</v>
      </c>
      <c r="C82" s="4">
        <v>2</v>
      </c>
      <c r="E82" s="5">
        <v>4</v>
      </c>
    </row>
    <row r="83" spans="1:5" x14ac:dyDescent="0.25">
      <c r="A83">
        <v>82</v>
      </c>
      <c r="B83" s="2">
        <v>1</v>
      </c>
      <c r="C83" s="4">
        <v>2</v>
      </c>
      <c r="E83" s="5">
        <v>4</v>
      </c>
    </row>
    <row r="84" spans="1:5" x14ac:dyDescent="0.25">
      <c r="A84">
        <v>83</v>
      </c>
      <c r="B84" s="2">
        <v>1</v>
      </c>
      <c r="E84" s="5">
        <v>4</v>
      </c>
    </row>
    <row r="85" spans="1:5" x14ac:dyDescent="0.25">
      <c r="A85">
        <v>84</v>
      </c>
      <c r="B85" s="2">
        <v>1</v>
      </c>
      <c r="E85" s="5">
        <v>4</v>
      </c>
    </row>
    <row r="86" spans="1:5" x14ac:dyDescent="0.25">
      <c r="A86">
        <v>85</v>
      </c>
      <c r="B86" s="2">
        <v>1</v>
      </c>
      <c r="E86" s="5">
        <v>4</v>
      </c>
    </row>
    <row r="87" spans="1:5" x14ac:dyDescent="0.25">
      <c r="A87">
        <v>86</v>
      </c>
      <c r="B87" s="2">
        <v>1</v>
      </c>
      <c r="E87" s="5">
        <v>4</v>
      </c>
    </row>
    <row r="88" spans="1:5" x14ac:dyDescent="0.25">
      <c r="A88">
        <v>87</v>
      </c>
      <c r="B88" s="2">
        <v>1</v>
      </c>
      <c r="E88" s="5">
        <v>4</v>
      </c>
    </row>
    <row r="89" spans="1:5" x14ac:dyDescent="0.25">
      <c r="A89">
        <v>88</v>
      </c>
      <c r="B89" s="2">
        <v>1</v>
      </c>
      <c r="E89" s="5">
        <v>4</v>
      </c>
    </row>
    <row r="90" spans="1:5" x14ac:dyDescent="0.25">
      <c r="A90">
        <v>89</v>
      </c>
      <c r="B90" s="2">
        <v>1</v>
      </c>
      <c r="E90" s="5">
        <v>4</v>
      </c>
    </row>
    <row r="91" spans="1:5" x14ac:dyDescent="0.25">
      <c r="A91">
        <v>90</v>
      </c>
      <c r="B91" s="2">
        <v>1</v>
      </c>
      <c r="E91" s="5">
        <v>4</v>
      </c>
    </row>
    <row r="92" spans="1:5" x14ac:dyDescent="0.25">
      <c r="A92">
        <v>91</v>
      </c>
      <c r="B92" s="2">
        <v>1</v>
      </c>
      <c r="E92" s="5">
        <v>4</v>
      </c>
    </row>
    <row r="93" spans="1:5" x14ac:dyDescent="0.25">
      <c r="A93">
        <v>92</v>
      </c>
      <c r="B93" s="2">
        <v>1</v>
      </c>
      <c r="E93" s="5">
        <v>4</v>
      </c>
    </row>
    <row r="94" spans="1:5" x14ac:dyDescent="0.25">
      <c r="A94">
        <v>93</v>
      </c>
      <c r="B94" s="2">
        <v>1</v>
      </c>
      <c r="E94" s="5">
        <v>4</v>
      </c>
    </row>
    <row r="95" spans="1:5" x14ac:dyDescent="0.25">
      <c r="A95">
        <v>94</v>
      </c>
      <c r="B95" s="2">
        <v>1</v>
      </c>
      <c r="E95" s="5">
        <v>4</v>
      </c>
    </row>
    <row r="96" spans="1:5" x14ac:dyDescent="0.25">
      <c r="A96">
        <v>95</v>
      </c>
      <c r="B96" s="2">
        <v>1</v>
      </c>
      <c r="E96" s="5">
        <v>4</v>
      </c>
    </row>
    <row r="97" spans="1:7" x14ac:dyDescent="0.25">
      <c r="A97">
        <v>96</v>
      </c>
      <c r="B97" s="2">
        <v>1</v>
      </c>
      <c r="E97" s="5">
        <v>4</v>
      </c>
    </row>
    <row r="98" spans="1:7" x14ac:dyDescent="0.25">
      <c r="A98">
        <v>97</v>
      </c>
      <c r="B98" s="2">
        <v>1</v>
      </c>
      <c r="E98" s="5">
        <v>4</v>
      </c>
      <c r="G98" s="3" t="s">
        <v>234</v>
      </c>
    </row>
    <row r="99" spans="1:7" x14ac:dyDescent="0.25">
      <c r="A99">
        <v>98</v>
      </c>
      <c r="B99" s="2">
        <v>1</v>
      </c>
      <c r="C99" s="4">
        <v>2</v>
      </c>
      <c r="E99" s="5">
        <v>4</v>
      </c>
      <c r="G99" s="3" t="s">
        <v>234</v>
      </c>
    </row>
    <row r="100" spans="1:7" x14ac:dyDescent="0.25">
      <c r="A100">
        <v>99</v>
      </c>
      <c r="B100" s="2">
        <v>1</v>
      </c>
      <c r="C100" s="4">
        <v>2</v>
      </c>
      <c r="E100" s="5">
        <v>4</v>
      </c>
      <c r="G100" s="3" t="s">
        <v>234</v>
      </c>
    </row>
    <row r="101" spans="1:7" x14ac:dyDescent="0.25">
      <c r="A101">
        <v>100</v>
      </c>
      <c r="C101" s="4">
        <v>2</v>
      </c>
      <c r="E101" s="5">
        <v>4</v>
      </c>
      <c r="G101" s="3" t="s">
        <v>234</v>
      </c>
    </row>
    <row r="102" spans="1:7" x14ac:dyDescent="0.25">
      <c r="A102">
        <v>101</v>
      </c>
      <c r="C102" s="4">
        <v>2</v>
      </c>
      <c r="E102" s="5">
        <v>4</v>
      </c>
      <c r="G102" s="3" t="s">
        <v>234</v>
      </c>
    </row>
    <row r="103" spans="1:7" x14ac:dyDescent="0.25">
      <c r="A103">
        <v>102</v>
      </c>
      <c r="C103" s="4">
        <v>2</v>
      </c>
      <c r="G103" s="3" t="s">
        <v>234</v>
      </c>
    </row>
    <row r="104" spans="1:7" x14ac:dyDescent="0.25">
      <c r="A104">
        <v>103</v>
      </c>
      <c r="C104" s="4">
        <v>2</v>
      </c>
      <c r="G104" s="3" t="s">
        <v>234</v>
      </c>
    </row>
    <row r="105" spans="1:7" x14ac:dyDescent="0.25">
      <c r="A105">
        <v>104</v>
      </c>
      <c r="C105" s="4">
        <v>2</v>
      </c>
      <c r="G105" s="3" t="s">
        <v>234</v>
      </c>
    </row>
    <row r="106" spans="1:7" x14ac:dyDescent="0.25">
      <c r="A106">
        <v>105</v>
      </c>
      <c r="C106" s="4">
        <v>2</v>
      </c>
      <c r="G106" s="3" t="s">
        <v>234</v>
      </c>
    </row>
    <row r="107" spans="1:7" x14ac:dyDescent="0.25">
      <c r="A107">
        <v>106</v>
      </c>
      <c r="C107" s="4">
        <v>2</v>
      </c>
      <c r="G107" s="3" t="s">
        <v>234</v>
      </c>
    </row>
    <row r="108" spans="1:7" x14ac:dyDescent="0.25">
      <c r="A108">
        <v>107</v>
      </c>
      <c r="C108" s="4">
        <v>2</v>
      </c>
      <c r="G108" s="3" t="s">
        <v>234</v>
      </c>
    </row>
    <row r="109" spans="1:7" x14ac:dyDescent="0.25">
      <c r="A109">
        <v>108</v>
      </c>
      <c r="C109" s="4">
        <v>2</v>
      </c>
      <c r="G109" s="3" t="s">
        <v>234</v>
      </c>
    </row>
    <row r="110" spans="1:7" x14ac:dyDescent="0.25">
      <c r="A110">
        <v>109</v>
      </c>
      <c r="C110" s="4">
        <v>2</v>
      </c>
      <c r="G110" s="3" t="s">
        <v>234</v>
      </c>
    </row>
    <row r="111" spans="1:7" x14ac:dyDescent="0.25">
      <c r="A111">
        <v>110</v>
      </c>
      <c r="C111" s="4">
        <v>2</v>
      </c>
      <c r="G111" s="3" t="s">
        <v>234</v>
      </c>
    </row>
    <row r="112" spans="1:7" x14ac:dyDescent="0.25">
      <c r="A112">
        <v>111</v>
      </c>
      <c r="C112" s="4">
        <v>2</v>
      </c>
      <c r="G112" s="3" t="s">
        <v>234</v>
      </c>
    </row>
    <row r="113" spans="1:8" x14ac:dyDescent="0.25">
      <c r="A113">
        <v>112</v>
      </c>
      <c r="B113" s="2">
        <v>1</v>
      </c>
      <c r="C113" s="4">
        <v>2</v>
      </c>
      <c r="G113" s="3" t="s">
        <v>234</v>
      </c>
    </row>
    <row r="114" spans="1:8" x14ac:dyDescent="0.25">
      <c r="A114">
        <v>113</v>
      </c>
      <c r="B114" s="2">
        <v>1</v>
      </c>
      <c r="C114" s="4">
        <v>2</v>
      </c>
      <c r="G114" s="3" t="s">
        <v>234</v>
      </c>
    </row>
    <row r="115" spans="1:8" x14ac:dyDescent="0.25">
      <c r="A115">
        <v>114</v>
      </c>
      <c r="B115" s="2">
        <v>1</v>
      </c>
      <c r="C115" s="4">
        <v>2</v>
      </c>
      <c r="G115" s="3" t="s">
        <v>234</v>
      </c>
    </row>
    <row r="116" spans="1:8" x14ac:dyDescent="0.25">
      <c r="A116">
        <v>115</v>
      </c>
      <c r="B116" s="2">
        <v>1</v>
      </c>
      <c r="C116" s="4">
        <v>2</v>
      </c>
      <c r="G116" s="3" t="s">
        <v>234</v>
      </c>
      <c r="H116" s="5" t="s">
        <v>233</v>
      </c>
    </row>
    <row r="117" spans="1:8" x14ac:dyDescent="0.25">
      <c r="A117">
        <v>116</v>
      </c>
      <c r="B117" s="2">
        <v>1</v>
      </c>
      <c r="C117" s="4">
        <v>2</v>
      </c>
      <c r="G117" s="3" t="s">
        <v>234</v>
      </c>
      <c r="H117" s="5" t="s">
        <v>233</v>
      </c>
    </row>
    <row r="118" spans="1:8" x14ac:dyDescent="0.25">
      <c r="A118">
        <v>117</v>
      </c>
      <c r="B118" s="2">
        <v>1</v>
      </c>
      <c r="C118" s="4">
        <v>2</v>
      </c>
      <c r="G118" s="3" t="s">
        <v>234</v>
      </c>
      <c r="H118" s="5" t="s">
        <v>233</v>
      </c>
    </row>
    <row r="119" spans="1:8" x14ac:dyDescent="0.25">
      <c r="A119">
        <v>118</v>
      </c>
      <c r="B119" s="2">
        <v>1</v>
      </c>
      <c r="C119" s="4">
        <v>2</v>
      </c>
      <c r="H119" s="5" t="s">
        <v>233</v>
      </c>
    </row>
    <row r="120" spans="1:8" x14ac:dyDescent="0.25">
      <c r="A120">
        <v>119</v>
      </c>
      <c r="B120" s="2">
        <v>1</v>
      </c>
      <c r="C120" s="4">
        <v>2</v>
      </c>
      <c r="H120" s="5" t="s">
        <v>233</v>
      </c>
    </row>
    <row r="121" spans="1:8" x14ac:dyDescent="0.25">
      <c r="A121">
        <v>120</v>
      </c>
      <c r="B121" s="2">
        <v>1</v>
      </c>
      <c r="H121" s="5" t="s">
        <v>233</v>
      </c>
    </row>
    <row r="122" spans="1:8" x14ac:dyDescent="0.25">
      <c r="A122">
        <v>121</v>
      </c>
      <c r="B122" s="2">
        <v>1</v>
      </c>
      <c r="H122" s="5" t="s">
        <v>233</v>
      </c>
    </row>
    <row r="123" spans="1:8" x14ac:dyDescent="0.25">
      <c r="A123">
        <v>122</v>
      </c>
      <c r="B123" s="2">
        <v>1</v>
      </c>
      <c r="H123" s="5" t="s">
        <v>233</v>
      </c>
    </row>
    <row r="124" spans="1:8" x14ac:dyDescent="0.25">
      <c r="A124">
        <v>123</v>
      </c>
      <c r="B124" s="2">
        <v>1</v>
      </c>
      <c r="H124" s="5" t="s">
        <v>233</v>
      </c>
    </row>
    <row r="125" spans="1:8" x14ac:dyDescent="0.25">
      <c r="A125">
        <v>124</v>
      </c>
      <c r="B125" s="2">
        <v>1</v>
      </c>
      <c r="H125" s="5" t="s">
        <v>233</v>
      </c>
    </row>
    <row r="126" spans="1:8" x14ac:dyDescent="0.25">
      <c r="A126">
        <v>125</v>
      </c>
      <c r="B126" s="2">
        <v>1</v>
      </c>
      <c r="H126" s="5" t="s">
        <v>233</v>
      </c>
    </row>
    <row r="127" spans="1:8" x14ac:dyDescent="0.25">
      <c r="A127">
        <v>126</v>
      </c>
      <c r="B127" s="2">
        <v>1</v>
      </c>
      <c r="H127" s="5" t="s">
        <v>233</v>
      </c>
    </row>
    <row r="128" spans="1:8" x14ac:dyDescent="0.25">
      <c r="A128">
        <v>127</v>
      </c>
      <c r="B128" s="2">
        <v>1</v>
      </c>
      <c r="H128" s="5" t="s">
        <v>233</v>
      </c>
    </row>
    <row r="129" spans="1:8" x14ac:dyDescent="0.25">
      <c r="A129">
        <v>128</v>
      </c>
      <c r="B129" s="2">
        <v>1</v>
      </c>
      <c r="H129" s="5" t="s">
        <v>233</v>
      </c>
    </row>
    <row r="130" spans="1:8" x14ac:dyDescent="0.25">
      <c r="A130">
        <v>129</v>
      </c>
      <c r="B130" s="2">
        <v>1</v>
      </c>
      <c r="H130" s="5" t="s">
        <v>233</v>
      </c>
    </row>
    <row r="131" spans="1:8" x14ac:dyDescent="0.25">
      <c r="A131">
        <v>130</v>
      </c>
      <c r="B131" s="2">
        <v>1</v>
      </c>
      <c r="H131" s="5" t="s">
        <v>233</v>
      </c>
    </row>
    <row r="132" spans="1:8" x14ac:dyDescent="0.25">
      <c r="A132">
        <v>131</v>
      </c>
      <c r="B132" s="2">
        <v>1</v>
      </c>
      <c r="H132" s="5" t="s">
        <v>233</v>
      </c>
    </row>
    <row r="133" spans="1:8" x14ac:dyDescent="0.25">
      <c r="A133">
        <v>132</v>
      </c>
      <c r="B133" s="2">
        <v>1</v>
      </c>
      <c r="C133" s="4">
        <v>2</v>
      </c>
      <c r="H133" s="5" t="s">
        <v>233</v>
      </c>
    </row>
    <row r="134" spans="1:8" x14ac:dyDescent="0.25">
      <c r="A134">
        <v>133</v>
      </c>
      <c r="B134" s="2">
        <v>1</v>
      </c>
      <c r="C134" s="4">
        <v>2</v>
      </c>
      <c r="D134" s="3">
        <v>3</v>
      </c>
      <c r="H134" s="5" t="s">
        <v>233</v>
      </c>
    </row>
    <row r="135" spans="1:8" x14ac:dyDescent="0.25">
      <c r="A135">
        <v>134</v>
      </c>
      <c r="B135" s="2">
        <v>1</v>
      </c>
      <c r="C135" s="4">
        <v>2</v>
      </c>
      <c r="D135" s="3">
        <v>3</v>
      </c>
      <c r="H135" s="5" t="s">
        <v>233</v>
      </c>
    </row>
    <row r="136" spans="1:8" x14ac:dyDescent="0.25">
      <c r="A136">
        <v>135</v>
      </c>
      <c r="B136" s="2">
        <v>1</v>
      </c>
      <c r="C136" s="4">
        <v>2</v>
      </c>
      <c r="D136" s="3">
        <v>3</v>
      </c>
      <c r="H136" s="5" t="s">
        <v>233</v>
      </c>
    </row>
    <row r="137" spans="1:8" x14ac:dyDescent="0.25">
      <c r="A137">
        <v>136</v>
      </c>
      <c r="C137" s="4">
        <v>2</v>
      </c>
      <c r="D137" s="3">
        <v>3</v>
      </c>
      <c r="H137" s="5" t="s">
        <v>233</v>
      </c>
    </row>
    <row r="138" spans="1:8" x14ac:dyDescent="0.25">
      <c r="A138">
        <v>137</v>
      </c>
      <c r="C138" s="4">
        <v>2</v>
      </c>
      <c r="D138" s="3">
        <v>3</v>
      </c>
      <c r="H138" s="5" t="s">
        <v>233</v>
      </c>
    </row>
    <row r="139" spans="1:8" x14ac:dyDescent="0.25">
      <c r="A139">
        <v>138</v>
      </c>
      <c r="C139" s="4">
        <v>2</v>
      </c>
      <c r="D139" s="3">
        <v>3</v>
      </c>
    </row>
    <row r="140" spans="1:8" x14ac:dyDescent="0.25">
      <c r="A140">
        <v>139</v>
      </c>
      <c r="C140" s="4">
        <v>2</v>
      </c>
      <c r="D140" s="3">
        <v>3</v>
      </c>
    </row>
    <row r="141" spans="1:8" x14ac:dyDescent="0.25">
      <c r="A141">
        <v>140</v>
      </c>
      <c r="C141" s="4">
        <v>2</v>
      </c>
      <c r="D141" s="3">
        <v>3</v>
      </c>
    </row>
    <row r="142" spans="1:8" x14ac:dyDescent="0.25">
      <c r="A142">
        <v>141</v>
      </c>
      <c r="C142" s="4">
        <v>2</v>
      </c>
      <c r="D142" s="3">
        <v>3</v>
      </c>
    </row>
    <row r="143" spans="1:8" x14ac:dyDescent="0.25">
      <c r="A143">
        <v>142</v>
      </c>
      <c r="C143" s="4">
        <v>2</v>
      </c>
      <c r="D143" s="3">
        <v>3</v>
      </c>
    </row>
    <row r="144" spans="1:8" x14ac:dyDescent="0.25">
      <c r="A144">
        <v>143</v>
      </c>
      <c r="C144" s="4">
        <v>2</v>
      </c>
      <c r="D144" s="3">
        <v>3</v>
      </c>
    </row>
    <row r="145" spans="1:5" x14ac:dyDescent="0.25">
      <c r="A145">
        <v>144</v>
      </c>
      <c r="C145" s="4">
        <v>2</v>
      </c>
      <c r="D145" s="3">
        <v>3</v>
      </c>
    </row>
    <row r="146" spans="1:5" x14ac:dyDescent="0.25">
      <c r="A146">
        <v>145</v>
      </c>
      <c r="C146" s="4">
        <v>2</v>
      </c>
      <c r="D146" s="3">
        <v>3</v>
      </c>
    </row>
    <row r="147" spans="1:5" x14ac:dyDescent="0.25">
      <c r="A147">
        <v>146</v>
      </c>
      <c r="C147" s="4">
        <v>2</v>
      </c>
      <c r="D147" s="3">
        <v>3</v>
      </c>
    </row>
    <row r="148" spans="1:5" x14ac:dyDescent="0.25">
      <c r="A148">
        <v>147</v>
      </c>
      <c r="C148" s="4">
        <v>2</v>
      </c>
      <c r="D148" s="3">
        <v>3</v>
      </c>
    </row>
    <row r="149" spans="1:5" x14ac:dyDescent="0.25">
      <c r="A149">
        <v>148</v>
      </c>
      <c r="C149" s="4">
        <v>2</v>
      </c>
      <c r="D149" s="3">
        <v>3</v>
      </c>
    </row>
    <row r="150" spans="1:5" x14ac:dyDescent="0.25">
      <c r="A150">
        <v>149</v>
      </c>
      <c r="C150" s="4">
        <v>2</v>
      </c>
      <c r="D150" s="3">
        <v>3</v>
      </c>
    </row>
    <row r="151" spans="1:5" x14ac:dyDescent="0.25">
      <c r="A151">
        <v>150</v>
      </c>
      <c r="C151" s="4">
        <v>2</v>
      </c>
      <c r="D151" s="3">
        <v>3</v>
      </c>
    </row>
    <row r="152" spans="1:5" x14ac:dyDescent="0.25">
      <c r="A152">
        <v>151</v>
      </c>
      <c r="B152" s="2">
        <v>1</v>
      </c>
      <c r="C152" s="4">
        <v>2</v>
      </c>
      <c r="D152" s="3">
        <v>3</v>
      </c>
      <c r="E152" s="5">
        <v>4</v>
      </c>
    </row>
    <row r="153" spans="1:5" x14ac:dyDescent="0.25">
      <c r="A153">
        <v>152</v>
      </c>
      <c r="B153" s="2">
        <v>1</v>
      </c>
      <c r="C153" s="4">
        <v>2</v>
      </c>
      <c r="D153" s="3">
        <v>3</v>
      </c>
      <c r="E153" s="5">
        <v>4</v>
      </c>
    </row>
    <row r="154" spans="1:5" x14ac:dyDescent="0.25">
      <c r="A154">
        <v>153</v>
      </c>
      <c r="B154" s="2">
        <v>1</v>
      </c>
      <c r="C154" s="4">
        <v>2</v>
      </c>
      <c r="D154" s="3">
        <v>3</v>
      </c>
      <c r="E154" s="5">
        <v>4</v>
      </c>
    </row>
    <row r="155" spans="1:5" x14ac:dyDescent="0.25">
      <c r="A155">
        <v>154</v>
      </c>
      <c r="B155" s="2">
        <v>1</v>
      </c>
      <c r="D155" s="3">
        <v>3</v>
      </c>
      <c r="E155" s="5">
        <v>4</v>
      </c>
    </row>
    <row r="156" spans="1:5" x14ac:dyDescent="0.25">
      <c r="A156">
        <v>155</v>
      </c>
      <c r="B156" s="2">
        <v>1</v>
      </c>
      <c r="D156" s="3">
        <v>3</v>
      </c>
      <c r="E156" s="5">
        <v>4</v>
      </c>
    </row>
    <row r="157" spans="1:5" x14ac:dyDescent="0.25">
      <c r="A157">
        <v>156</v>
      </c>
      <c r="B157" s="2">
        <v>1</v>
      </c>
      <c r="D157" s="3">
        <v>3</v>
      </c>
      <c r="E157" s="5">
        <v>4</v>
      </c>
    </row>
    <row r="158" spans="1:5" x14ac:dyDescent="0.25">
      <c r="A158">
        <v>157</v>
      </c>
      <c r="B158" s="2">
        <v>1</v>
      </c>
      <c r="E158" s="5">
        <v>4</v>
      </c>
    </row>
    <row r="159" spans="1:5" x14ac:dyDescent="0.25">
      <c r="A159">
        <v>158</v>
      </c>
      <c r="B159" s="2">
        <v>1</v>
      </c>
      <c r="E159" s="5">
        <v>4</v>
      </c>
    </row>
    <row r="160" spans="1:5" x14ac:dyDescent="0.25">
      <c r="A160">
        <v>159</v>
      </c>
      <c r="B160" s="2">
        <v>1</v>
      </c>
      <c r="E160" s="5">
        <v>4</v>
      </c>
    </row>
    <row r="161" spans="1:5" x14ac:dyDescent="0.25">
      <c r="A161">
        <v>160</v>
      </c>
      <c r="B161" s="2">
        <v>1</v>
      </c>
      <c r="E161" s="5">
        <v>4</v>
      </c>
    </row>
    <row r="162" spans="1:5" x14ac:dyDescent="0.25">
      <c r="A162">
        <v>161</v>
      </c>
      <c r="B162" s="2">
        <v>1</v>
      </c>
      <c r="E162" s="5">
        <v>4</v>
      </c>
    </row>
    <row r="163" spans="1:5" x14ac:dyDescent="0.25">
      <c r="A163">
        <v>162</v>
      </c>
      <c r="B163" s="2">
        <v>1</v>
      </c>
      <c r="E163" s="5">
        <v>4</v>
      </c>
    </row>
    <row r="164" spans="1:5" x14ac:dyDescent="0.25">
      <c r="A164">
        <v>163</v>
      </c>
      <c r="B164" s="2">
        <v>1</v>
      </c>
      <c r="E164" s="5">
        <v>4</v>
      </c>
    </row>
    <row r="165" spans="1:5" x14ac:dyDescent="0.25">
      <c r="A165">
        <v>164</v>
      </c>
      <c r="B165" s="2">
        <v>1</v>
      </c>
      <c r="E165" s="5">
        <v>4</v>
      </c>
    </row>
    <row r="166" spans="1:5" x14ac:dyDescent="0.25">
      <c r="A166">
        <v>165</v>
      </c>
      <c r="B166" s="2">
        <v>1</v>
      </c>
      <c r="E166" s="5">
        <v>4</v>
      </c>
    </row>
    <row r="167" spans="1:5" x14ac:dyDescent="0.25">
      <c r="A167">
        <v>166</v>
      </c>
      <c r="B167" s="2">
        <v>1</v>
      </c>
      <c r="E167" s="5">
        <v>4</v>
      </c>
    </row>
    <row r="168" spans="1:5" x14ac:dyDescent="0.25">
      <c r="A168">
        <v>167</v>
      </c>
      <c r="B168" s="2">
        <v>1</v>
      </c>
      <c r="E168" s="5">
        <v>4</v>
      </c>
    </row>
    <row r="169" spans="1:5" x14ac:dyDescent="0.25">
      <c r="A169">
        <v>168</v>
      </c>
      <c r="B169" s="2">
        <v>1</v>
      </c>
      <c r="E169" s="5">
        <v>4</v>
      </c>
    </row>
    <row r="170" spans="1:5" x14ac:dyDescent="0.25">
      <c r="A170">
        <v>169</v>
      </c>
      <c r="B170" s="2">
        <v>1</v>
      </c>
      <c r="E170" s="5">
        <v>4</v>
      </c>
    </row>
    <row r="171" spans="1:5" x14ac:dyDescent="0.25">
      <c r="A171">
        <v>170</v>
      </c>
      <c r="B171" s="2">
        <v>1</v>
      </c>
      <c r="C171" s="4">
        <v>2</v>
      </c>
      <c r="E171" s="5">
        <v>4</v>
      </c>
    </row>
    <row r="172" spans="1:5" x14ac:dyDescent="0.25">
      <c r="A172">
        <v>171</v>
      </c>
      <c r="B172" s="2">
        <v>1</v>
      </c>
      <c r="C172" s="4">
        <v>2</v>
      </c>
      <c r="E172" s="5">
        <v>4</v>
      </c>
    </row>
    <row r="173" spans="1:5" x14ac:dyDescent="0.25">
      <c r="A173">
        <v>172</v>
      </c>
      <c r="C173" s="4">
        <v>2</v>
      </c>
      <c r="D173" s="3">
        <v>3</v>
      </c>
      <c r="E173" s="5">
        <v>4</v>
      </c>
    </row>
    <row r="174" spans="1:5" x14ac:dyDescent="0.25">
      <c r="A174">
        <v>173</v>
      </c>
      <c r="C174" s="4">
        <v>2</v>
      </c>
      <c r="D174" s="3">
        <v>3</v>
      </c>
    </row>
    <row r="175" spans="1:5" x14ac:dyDescent="0.25">
      <c r="A175">
        <v>174</v>
      </c>
      <c r="C175" s="4">
        <v>2</v>
      </c>
      <c r="D175" s="3">
        <v>3</v>
      </c>
    </row>
    <row r="176" spans="1:5" x14ac:dyDescent="0.25">
      <c r="A176">
        <v>175</v>
      </c>
      <c r="C176" s="4">
        <v>2</v>
      </c>
      <c r="D176" s="3">
        <v>3</v>
      </c>
    </row>
    <row r="177" spans="1:5" x14ac:dyDescent="0.25">
      <c r="A177">
        <v>176</v>
      </c>
      <c r="C177" s="4">
        <v>2</v>
      </c>
      <c r="D177" s="3">
        <v>3</v>
      </c>
    </row>
    <row r="178" spans="1:5" x14ac:dyDescent="0.25">
      <c r="A178">
        <v>177</v>
      </c>
      <c r="C178" s="4">
        <v>2</v>
      </c>
      <c r="D178" s="3">
        <v>3</v>
      </c>
    </row>
    <row r="179" spans="1:5" x14ac:dyDescent="0.25">
      <c r="A179">
        <v>178</v>
      </c>
      <c r="C179" s="4">
        <v>2</v>
      </c>
      <c r="D179" s="3">
        <v>3</v>
      </c>
    </row>
    <row r="180" spans="1:5" x14ac:dyDescent="0.25">
      <c r="A180">
        <v>179</v>
      </c>
      <c r="C180" s="4">
        <v>2</v>
      </c>
      <c r="D180" s="3">
        <v>3</v>
      </c>
    </row>
    <row r="181" spans="1:5" x14ac:dyDescent="0.25">
      <c r="A181">
        <v>180</v>
      </c>
      <c r="C181" s="4">
        <v>2</v>
      </c>
      <c r="D181" s="3">
        <v>3</v>
      </c>
    </row>
    <row r="182" spans="1:5" x14ac:dyDescent="0.25">
      <c r="A182">
        <v>181</v>
      </c>
      <c r="C182" s="4">
        <v>2</v>
      </c>
      <c r="D182" s="3">
        <v>3</v>
      </c>
    </row>
    <row r="183" spans="1:5" x14ac:dyDescent="0.25">
      <c r="A183">
        <v>182</v>
      </c>
      <c r="C183" s="4">
        <v>2</v>
      </c>
      <c r="D183" s="3">
        <v>3</v>
      </c>
    </row>
    <row r="184" spans="1:5" x14ac:dyDescent="0.25">
      <c r="A184">
        <v>183</v>
      </c>
      <c r="C184" s="4">
        <v>2</v>
      </c>
      <c r="D184" s="3">
        <v>3</v>
      </c>
    </row>
    <row r="185" spans="1:5" x14ac:dyDescent="0.25">
      <c r="A185">
        <v>184</v>
      </c>
      <c r="C185" s="4">
        <v>2</v>
      </c>
      <c r="D185" s="3">
        <v>3</v>
      </c>
    </row>
    <row r="186" spans="1:5" x14ac:dyDescent="0.25">
      <c r="A186">
        <v>185</v>
      </c>
      <c r="B186" s="2">
        <v>1</v>
      </c>
      <c r="C186" s="4">
        <v>2</v>
      </c>
      <c r="D186" s="3">
        <v>3</v>
      </c>
    </row>
    <row r="187" spans="1:5" x14ac:dyDescent="0.25">
      <c r="A187">
        <v>186</v>
      </c>
      <c r="B187" s="2">
        <v>1</v>
      </c>
      <c r="C187" s="4">
        <v>2</v>
      </c>
      <c r="D187" s="3">
        <v>3</v>
      </c>
    </row>
    <row r="188" spans="1:5" x14ac:dyDescent="0.25">
      <c r="A188">
        <v>187</v>
      </c>
      <c r="B188" s="2">
        <v>1</v>
      </c>
      <c r="C188" s="4">
        <v>2</v>
      </c>
      <c r="D188" s="3">
        <v>3</v>
      </c>
    </row>
    <row r="189" spans="1:5" x14ac:dyDescent="0.25">
      <c r="A189">
        <v>188</v>
      </c>
      <c r="B189" s="2">
        <v>1</v>
      </c>
      <c r="D189" s="3">
        <v>3</v>
      </c>
    </row>
    <row r="190" spans="1:5" x14ac:dyDescent="0.25">
      <c r="A190">
        <v>189</v>
      </c>
      <c r="B190" s="2">
        <v>1</v>
      </c>
      <c r="D190" s="3">
        <v>3</v>
      </c>
      <c r="E190" s="5">
        <v>4</v>
      </c>
    </row>
    <row r="191" spans="1:5" x14ac:dyDescent="0.25">
      <c r="A191">
        <v>190</v>
      </c>
      <c r="B191" s="2">
        <v>1</v>
      </c>
      <c r="D191" s="3">
        <v>3</v>
      </c>
      <c r="E191" s="5">
        <v>4</v>
      </c>
    </row>
    <row r="192" spans="1:5" x14ac:dyDescent="0.25">
      <c r="A192">
        <v>191</v>
      </c>
      <c r="B192" s="2">
        <v>1</v>
      </c>
      <c r="D192" s="3">
        <v>3</v>
      </c>
      <c r="E192" s="5">
        <v>4</v>
      </c>
    </row>
    <row r="193" spans="1:5" x14ac:dyDescent="0.25">
      <c r="A193">
        <v>192</v>
      </c>
      <c r="B193" s="2">
        <v>1</v>
      </c>
      <c r="D193" s="3">
        <v>3</v>
      </c>
      <c r="E193" s="5">
        <v>4</v>
      </c>
    </row>
    <row r="194" spans="1:5" x14ac:dyDescent="0.25">
      <c r="A194">
        <v>193</v>
      </c>
      <c r="B194" s="2">
        <v>1</v>
      </c>
      <c r="E194" s="5">
        <v>4</v>
      </c>
    </row>
    <row r="195" spans="1:5" x14ac:dyDescent="0.25">
      <c r="A195">
        <v>194</v>
      </c>
      <c r="B195" s="2">
        <v>1</v>
      </c>
      <c r="E195" s="5">
        <v>4</v>
      </c>
    </row>
    <row r="196" spans="1:5" x14ac:dyDescent="0.25">
      <c r="A196">
        <v>195</v>
      </c>
      <c r="B196" s="2">
        <v>1</v>
      </c>
      <c r="E196" s="5">
        <v>4</v>
      </c>
    </row>
    <row r="197" spans="1:5" x14ac:dyDescent="0.25">
      <c r="A197">
        <v>196</v>
      </c>
      <c r="B197" s="2">
        <v>1</v>
      </c>
      <c r="E197" s="5">
        <v>4</v>
      </c>
    </row>
    <row r="198" spans="1:5" x14ac:dyDescent="0.25">
      <c r="A198">
        <v>197</v>
      </c>
      <c r="B198" s="2">
        <v>1</v>
      </c>
      <c r="E198" s="5">
        <v>4</v>
      </c>
    </row>
    <row r="199" spans="1:5" x14ac:dyDescent="0.25">
      <c r="A199">
        <v>198</v>
      </c>
      <c r="B199" s="2">
        <v>1</v>
      </c>
      <c r="E199" s="5">
        <v>4</v>
      </c>
    </row>
    <row r="200" spans="1:5" x14ac:dyDescent="0.25">
      <c r="A200">
        <v>199</v>
      </c>
      <c r="B200" s="2">
        <v>1</v>
      </c>
      <c r="E200" s="5">
        <v>4</v>
      </c>
    </row>
    <row r="201" spans="1:5" x14ac:dyDescent="0.25">
      <c r="A201">
        <v>200</v>
      </c>
      <c r="B201" s="2">
        <v>1</v>
      </c>
      <c r="E201" s="5">
        <v>4</v>
      </c>
    </row>
    <row r="202" spans="1:5" x14ac:dyDescent="0.25">
      <c r="A202">
        <v>201</v>
      </c>
      <c r="B202" s="2">
        <v>1</v>
      </c>
      <c r="C202" s="4">
        <v>2</v>
      </c>
      <c r="E202" s="5">
        <v>4</v>
      </c>
    </row>
    <row r="203" spans="1:5" x14ac:dyDescent="0.25">
      <c r="A203">
        <v>202</v>
      </c>
      <c r="B203" s="2">
        <v>1</v>
      </c>
      <c r="C203" s="4">
        <v>2</v>
      </c>
      <c r="E203" s="5">
        <v>4</v>
      </c>
    </row>
    <row r="204" spans="1:5" x14ac:dyDescent="0.25">
      <c r="A204">
        <v>203</v>
      </c>
      <c r="B204" s="2">
        <v>1</v>
      </c>
      <c r="C204" s="4">
        <v>2</v>
      </c>
      <c r="E204" s="5">
        <v>4</v>
      </c>
    </row>
    <row r="205" spans="1:5" x14ac:dyDescent="0.25">
      <c r="A205">
        <v>204</v>
      </c>
      <c r="B205" s="2">
        <v>1</v>
      </c>
      <c r="C205" s="4">
        <v>2</v>
      </c>
      <c r="E205" s="5">
        <v>4</v>
      </c>
    </row>
    <row r="206" spans="1:5" x14ac:dyDescent="0.25">
      <c r="A206">
        <v>205</v>
      </c>
      <c r="C206" s="4">
        <v>2</v>
      </c>
      <c r="E206" s="5">
        <v>4</v>
      </c>
    </row>
    <row r="207" spans="1:5" x14ac:dyDescent="0.25">
      <c r="A207">
        <v>206</v>
      </c>
      <c r="C207" s="4">
        <v>2</v>
      </c>
      <c r="E207" s="5">
        <v>4</v>
      </c>
    </row>
    <row r="208" spans="1:5" x14ac:dyDescent="0.25">
      <c r="A208">
        <v>207</v>
      </c>
      <c r="C208" s="4">
        <v>2</v>
      </c>
      <c r="E208" s="5">
        <v>4</v>
      </c>
    </row>
    <row r="209" spans="1:5" x14ac:dyDescent="0.25">
      <c r="A209">
        <v>208</v>
      </c>
      <c r="C209" s="4">
        <v>2</v>
      </c>
      <c r="E209" s="5">
        <v>4</v>
      </c>
    </row>
    <row r="210" spans="1:5" x14ac:dyDescent="0.25">
      <c r="A210">
        <v>209</v>
      </c>
      <c r="C210" s="4">
        <v>2</v>
      </c>
      <c r="D210" s="3">
        <v>3</v>
      </c>
      <c r="E210" s="5">
        <v>4</v>
      </c>
    </row>
    <row r="211" spans="1:5" x14ac:dyDescent="0.25">
      <c r="A211">
        <v>210</v>
      </c>
      <c r="C211" s="4">
        <v>2</v>
      </c>
      <c r="D211" s="3">
        <v>3</v>
      </c>
    </row>
    <row r="212" spans="1:5" x14ac:dyDescent="0.25">
      <c r="A212">
        <v>211</v>
      </c>
      <c r="C212" s="4">
        <v>2</v>
      </c>
      <c r="D212" s="3">
        <v>3</v>
      </c>
    </row>
    <row r="213" spans="1:5" x14ac:dyDescent="0.25">
      <c r="A213">
        <v>212</v>
      </c>
      <c r="C213" s="4">
        <v>2</v>
      </c>
      <c r="D213" s="3">
        <v>3</v>
      </c>
    </row>
    <row r="214" spans="1:5" x14ac:dyDescent="0.25">
      <c r="A214">
        <v>213</v>
      </c>
      <c r="C214" s="4">
        <v>2</v>
      </c>
      <c r="D214" s="3">
        <v>3</v>
      </c>
    </row>
    <row r="215" spans="1:5" x14ac:dyDescent="0.25">
      <c r="A215">
        <v>214</v>
      </c>
      <c r="C215" s="4">
        <v>2</v>
      </c>
      <c r="D215" s="3">
        <v>3</v>
      </c>
    </row>
    <row r="216" spans="1:5" x14ac:dyDescent="0.25">
      <c r="A216">
        <v>215</v>
      </c>
      <c r="C216" s="4">
        <v>2</v>
      </c>
      <c r="D216" s="3">
        <v>3</v>
      </c>
    </row>
    <row r="217" spans="1:5" x14ac:dyDescent="0.25">
      <c r="A217">
        <v>216</v>
      </c>
      <c r="C217" s="4">
        <v>2</v>
      </c>
      <c r="D217" s="3">
        <v>3</v>
      </c>
    </row>
    <row r="218" spans="1:5" x14ac:dyDescent="0.25">
      <c r="A218">
        <v>217</v>
      </c>
      <c r="B218" s="2">
        <v>1</v>
      </c>
      <c r="C218" s="4">
        <v>2</v>
      </c>
      <c r="D218" s="3">
        <v>3</v>
      </c>
    </row>
    <row r="219" spans="1:5" x14ac:dyDescent="0.25">
      <c r="A219">
        <v>218</v>
      </c>
      <c r="B219" s="2">
        <v>1</v>
      </c>
      <c r="C219" s="4">
        <v>2</v>
      </c>
      <c r="D219" s="3">
        <v>3</v>
      </c>
    </row>
    <row r="220" spans="1:5" x14ac:dyDescent="0.25">
      <c r="A220">
        <v>219</v>
      </c>
      <c r="B220" s="2">
        <v>1</v>
      </c>
      <c r="C220" s="4">
        <v>2</v>
      </c>
      <c r="D220" s="3">
        <v>3</v>
      </c>
    </row>
    <row r="221" spans="1:5" x14ac:dyDescent="0.25">
      <c r="A221">
        <v>220</v>
      </c>
      <c r="B221" s="2">
        <v>1</v>
      </c>
      <c r="C221" s="4">
        <v>2</v>
      </c>
      <c r="D221" s="3">
        <v>3</v>
      </c>
    </row>
    <row r="222" spans="1:5" x14ac:dyDescent="0.25">
      <c r="A222">
        <v>221</v>
      </c>
      <c r="B222" s="2">
        <v>1</v>
      </c>
      <c r="D222" s="3">
        <v>3</v>
      </c>
    </row>
    <row r="223" spans="1:5" x14ac:dyDescent="0.25">
      <c r="A223">
        <v>222</v>
      </c>
      <c r="B223" s="2">
        <v>1</v>
      </c>
      <c r="D223" s="3">
        <v>3</v>
      </c>
    </row>
    <row r="224" spans="1:5" x14ac:dyDescent="0.25">
      <c r="A224">
        <v>223</v>
      </c>
      <c r="B224" s="2">
        <v>1</v>
      </c>
      <c r="D224" s="3">
        <v>3</v>
      </c>
    </row>
    <row r="225" spans="1:8" x14ac:dyDescent="0.25">
      <c r="A225">
        <v>224</v>
      </c>
      <c r="B225" s="2">
        <v>1</v>
      </c>
      <c r="D225" s="3">
        <v>3</v>
      </c>
    </row>
    <row r="226" spans="1:8" x14ac:dyDescent="0.25">
      <c r="A226">
        <v>225</v>
      </c>
      <c r="B226" s="2">
        <v>1</v>
      </c>
      <c r="D226" s="3">
        <v>3</v>
      </c>
    </row>
    <row r="227" spans="1:8" x14ac:dyDescent="0.25">
      <c r="A227">
        <v>226</v>
      </c>
      <c r="B227" s="2">
        <v>1</v>
      </c>
      <c r="D227" s="3">
        <v>3</v>
      </c>
      <c r="H227" s="5" t="s">
        <v>233</v>
      </c>
    </row>
    <row r="228" spans="1:8" x14ac:dyDescent="0.25">
      <c r="A228">
        <v>227</v>
      </c>
      <c r="B228" s="2">
        <v>1</v>
      </c>
      <c r="D228" s="3">
        <v>3</v>
      </c>
      <c r="H228" s="5" t="s">
        <v>233</v>
      </c>
    </row>
    <row r="229" spans="1:8" x14ac:dyDescent="0.25">
      <c r="A229">
        <v>228</v>
      </c>
      <c r="B229" s="2">
        <v>1</v>
      </c>
      <c r="D229" s="3">
        <v>3</v>
      </c>
      <c r="H229" s="5" t="s">
        <v>233</v>
      </c>
    </row>
    <row r="230" spans="1:8" x14ac:dyDescent="0.25">
      <c r="A230">
        <v>229</v>
      </c>
      <c r="B230" s="2">
        <v>1</v>
      </c>
      <c r="D230" s="3">
        <v>3</v>
      </c>
      <c r="H230" s="5" t="s">
        <v>233</v>
      </c>
    </row>
    <row r="231" spans="1:8" x14ac:dyDescent="0.25">
      <c r="A231">
        <v>230</v>
      </c>
      <c r="B231" s="2">
        <v>1</v>
      </c>
      <c r="D231" s="3">
        <v>3</v>
      </c>
      <c r="H231" s="5" t="s">
        <v>233</v>
      </c>
    </row>
    <row r="232" spans="1:8" x14ac:dyDescent="0.25">
      <c r="A232">
        <v>231</v>
      </c>
      <c r="B232" s="2">
        <v>1</v>
      </c>
      <c r="H232" s="5" t="s">
        <v>233</v>
      </c>
    </row>
    <row r="233" spans="1:8" x14ac:dyDescent="0.25">
      <c r="A233">
        <v>232</v>
      </c>
      <c r="B233" s="2">
        <v>1</v>
      </c>
      <c r="C233" s="4">
        <v>2</v>
      </c>
      <c r="H233" s="5" t="s">
        <v>233</v>
      </c>
    </row>
    <row r="234" spans="1:8" x14ac:dyDescent="0.25">
      <c r="A234">
        <v>233</v>
      </c>
      <c r="B234" s="2">
        <v>1</v>
      </c>
      <c r="C234" s="4">
        <v>2</v>
      </c>
      <c r="H234" s="5" t="s">
        <v>233</v>
      </c>
    </row>
    <row r="235" spans="1:8" x14ac:dyDescent="0.25">
      <c r="A235">
        <v>234</v>
      </c>
      <c r="B235" s="2">
        <v>1</v>
      </c>
      <c r="C235" s="4">
        <v>2</v>
      </c>
      <c r="H235" s="5" t="s">
        <v>233</v>
      </c>
    </row>
    <row r="236" spans="1:8" x14ac:dyDescent="0.25">
      <c r="A236">
        <v>235</v>
      </c>
      <c r="B236" s="2">
        <v>1</v>
      </c>
      <c r="C236" s="4">
        <v>2</v>
      </c>
      <c r="H236" s="5" t="s">
        <v>233</v>
      </c>
    </row>
    <row r="237" spans="1:8" x14ac:dyDescent="0.25">
      <c r="A237">
        <v>236</v>
      </c>
      <c r="B237" s="2">
        <v>1</v>
      </c>
      <c r="C237" s="4">
        <v>2</v>
      </c>
      <c r="H237" s="5" t="s">
        <v>233</v>
      </c>
    </row>
    <row r="238" spans="1:8" x14ac:dyDescent="0.25">
      <c r="A238">
        <v>237</v>
      </c>
      <c r="B238" s="2">
        <v>1</v>
      </c>
      <c r="C238" s="4">
        <v>2</v>
      </c>
      <c r="H238" s="5" t="s">
        <v>233</v>
      </c>
    </row>
    <row r="239" spans="1:8" x14ac:dyDescent="0.25">
      <c r="A239">
        <v>238</v>
      </c>
      <c r="B239" s="2">
        <v>1</v>
      </c>
      <c r="C239" s="4">
        <v>2</v>
      </c>
      <c r="H239" s="5" t="s">
        <v>233</v>
      </c>
    </row>
    <row r="240" spans="1:8" x14ac:dyDescent="0.25">
      <c r="A240">
        <v>239</v>
      </c>
      <c r="B240" s="2">
        <v>1</v>
      </c>
      <c r="C240" s="4">
        <v>2</v>
      </c>
      <c r="H240" s="5" t="s">
        <v>233</v>
      </c>
    </row>
    <row r="241" spans="1:8" x14ac:dyDescent="0.25">
      <c r="A241">
        <v>240</v>
      </c>
      <c r="B241" s="2">
        <v>1</v>
      </c>
      <c r="C241" s="4">
        <v>2</v>
      </c>
      <c r="H241" s="5" t="s">
        <v>233</v>
      </c>
    </row>
    <row r="242" spans="1:8" x14ac:dyDescent="0.25">
      <c r="A242">
        <v>241</v>
      </c>
      <c r="C242" s="4">
        <v>2</v>
      </c>
      <c r="H242" s="5" t="s">
        <v>233</v>
      </c>
    </row>
    <row r="243" spans="1:8" x14ac:dyDescent="0.25">
      <c r="A243">
        <v>242</v>
      </c>
      <c r="C243" s="4">
        <v>2</v>
      </c>
      <c r="H243" s="5" t="s">
        <v>233</v>
      </c>
    </row>
    <row r="244" spans="1:8" x14ac:dyDescent="0.25">
      <c r="A244">
        <v>243</v>
      </c>
      <c r="C244" s="4">
        <v>2</v>
      </c>
      <c r="H244" s="5" t="s">
        <v>233</v>
      </c>
    </row>
    <row r="245" spans="1:8" x14ac:dyDescent="0.25">
      <c r="A245">
        <v>244</v>
      </c>
      <c r="C245" s="4">
        <v>2</v>
      </c>
      <c r="G245" s="3" t="s">
        <v>234</v>
      </c>
      <c r="H245" s="5" t="s">
        <v>233</v>
      </c>
    </row>
    <row r="246" spans="1:8" x14ac:dyDescent="0.25">
      <c r="A246">
        <v>245</v>
      </c>
      <c r="C246" s="4">
        <v>2</v>
      </c>
      <c r="G246" s="3" t="s">
        <v>234</v>
      </c>
      <c r="H246" s="5" t="s">
        <v>233</v>
      </c>
    </row>
    <row r="247" spans="1:8" x14ac:dyDescent="0.25">
      <c r="A247">
        <v>246</v>
      </c>
      <c r="C247" s="4">
        <v>2</v>
      </c>
      <c r="G247" s="3" t="s">
        <v>234</v>
      </c>
    </row>
    <row r="248" spans="1:8" x14ac:dyDescent="0.25">
      <c r="A248">
        <v>247</v>
      </c>
      <c r="C248" s="4">
        <v>2</v>
      </c>
      <c r="G248" s="3" t="s">
        <v>234</v>
      </c>
    </row>
    <row r="249" spans="1:8" x14ac:dyDescent="0.25">
      <c r="A249">
        <v>248</v>
      </c>
      <c r="C249" s="4">
        <v>2</v>
      </c>
      <c r="G249" s="3" t="s">
        <v>234</v>
      </c>
    </row>
    <row r="250" spans="1:8" x14ac:dyDescent="0.25">
      <c r="A250">
        <v>249</v>
      </c>
      <c r="C250" s="4">
        <v>2</v>
      </c>
      <c r="G250" s="3" t="s">
        <v>234</v>
      </c>
    </row>
    <row r="251" spans="1:8" x14ac:dyDescent="0.25">
      <c r="A251">
        <v>250</v>
      </c>
      <c r="C251" s="4">
        <v>2</v>
      </c>
      <c r="G251" s="3" t="s">
        <v>234</v>
      </c>
    </row>
    <row r="252" spans="1:8" x14ac:dyDescent="0.25">
      <c r="A252">
        <v>251</v>
      </c>
      <c r="C252" s="4">
        <v>2</v>
      </c>
      <c r="G252" s="3" t="s">
        <v>234</v>
      </c>
    </row>
    <row r="253" spans="1:8" x14ac:dyDescent="0.25">
      <c r="A253">
        <v>252</v>
      </c>
      <c r="C253" s="4">
        <v>2</v>
      </c>
      <c r="G253" s="3" t="s">
        <v>234</v>
      </c>
    </row>
    <row r="254" spans="1:8" x14ac:dyDescent="0.25">
      <c r="A254">
        <v>253</v>
      </c>
      <c r="B254" s="2">
        <v>1</v>
      </c>
      <c r="C254" s="4">
        <v>2</v>
      </c>
      <c r="G254" s="3" t="s">
        <v>234</v>
      </c>
    </row>
    <row r="255" spans="1:8" x14ac:dyDescent="0.25">
      <c r="A255">
        <v>254</v>
      </c>
      <c r="B255" s="2">
        <v>1</v>
      </c>
      <c r="C255" s="4">
        <v>2</v>
      </c>
      <c r="G255" s="3" t="s">
        <v>234</v>
      </c>
    </row>
    <row r="256" spans="1:8" x14ac:dyDescent="0.25">
      <c r="A256">
        <v>255</v>
      </c>
      <c r="B256" s="2">
        <v>1</v>
      </c>
      <c r="C256" s="4">
        <v>2</v>
      </c>
      <c r="G256" s="3" t="s">
        <v>234</v>
      </c>
    </row>
    <row r="257" spans="1:7" x14ac:dyDescent="0.25">
      <c r="A257">
        <v>256</v>
      </c>
      <c r="B257" s="2">
        <v>1</v>
      </c>
      <c r="C257" s="4">
        <v>2</v>
      </c>
      <c r="G257" s="3" t="s">
        <v>234</v>
      </c>
    </row>
    <row r="258" spans="1:7" x14ac:dyDescent="0.25">
      <c r="A258">
        <v>257</v>
      </c>
      <c r="B258" s="2">
        <v>1</v>
      </c>
      <c r="C258" s="4">
        <v>2</v>
      </c>
      <c r="G258" s="3" t="s">
        <v>234</v>
      </c>
    </row>
    <row r="259" spans="1:7" x14ac:dyDescent="0.25">
      <c r="A259">
        <v>258</v>
      </c>
      <c r="B259" s="2">
        <v>1</v>
      </c>
      <c r="C259" s="4">
        <v>2</v>
      </c>
      <c r="G259" s="3" t="s">
        <v>234</v>
      </c>
    </row>
    <row r="260" spans="1:7" x14ac:dyDescent="0.25">
      <c r="A260">
        <v>259</v>
      </c>
      <c r="B260" s="2">
        <v>1</v>
      </c>
      <c r="C260" s="4">
        <v>2</v>
      </c>
      <c r="G260" s="3" t="s">
        <v>234</v>
      </c>
    </row>
    <row r="261" spans="1:7" x14ac:dyDescent="0.25">
      <c r="A261">
        <v>260</v>
      </c>
      <c r="B261" s="2">
        <v>1</v>
      </c>
      <c r="C261" s="4">
        <v>2</v>
      </c>
      <c r="G261" s="3" t="s">
        <v>234</v>
      </c>
    </row>
    <row r="262" spans="1:7" x14ac:dyDescent="0.25">
      <c r="A262">
        <v>261</v>
      </c>
      <c r="B262" s="2">
        <v>1</v>
      </c>
      <c r="C262" s="4">
        <v>2</v>
      </c>
      <c r="G262" s="3" t="s">
        <v>234</v>
      </c>
    </row>
    <row r="263" spans="1:7" x14ac:dyDescent="0.25">
      <c r="A263">
        <v>262</v>
      </c>
      <c r="B263" s="2">
        <v>1</v>
      </c>
      <c r="G263" s="3" t="s">
        <v>234</v>
      </c>
    </row>
    <row r="264" spans="1:7" x14ac:dyDescent="0.25">
      <c r="A264">
        <v>263</v>
      </c>
      <c r="B264" s="2">
        <v>1</v>
      </c>
      <c r="E264" s="5">
        <v>4</v>
      </c>
      <c r="G264" s="3" t="s">
        <v>234</v>
      </c>
    </row>
    <row r="265" spans="1:7" x14ac:dyDescent="0.25">
      <c r="A265">
        <v>264</v>
      </c>
      <c r="B265" s="2">
        <v>1</v>
      </c>
      <c r="E265" s="5">
        <v>4</v>
      </c>
      <c r="G265" s="3" t="s">
        <v>234</v>
      </c>
    </row>
    <row r="266" spans="1:7" x14ac:dyDescent="0.25">
      <c r="A266">
        <v>265</v>
      </c>
      <c r="B266" s="2">
        <v>1</v>
      </c>
      <c r="E266" s="5">
        <v>4</v>
      </c>
      <c r="G266" s="3" t="s">
        <v>234</v>
      </c>
    </row>
    <row r="267" spans="1:7" x14ac:dyDescent="0.25">
      <c r="A267">
        <v>266</v>
      </c>
      <c r="B267" s="2">
        <v>1</v>
      </c>
      <c r="E267" s="5">
        <v>4</v>
      </c>
      <c r="G267" s="3" t="s">
        <v>234</v>
      </c>
    </row>
    <row r="268" spans="1:7" x14ac:dyDescent="0.25">
      <c r="A268">
        <v>267</v>
      </c>
      <c r="B268" s="2">
        <v>1</v>
      </c>
      <c r="E268" s="5">
        <v>4</v>
      </c>
      <c r="G268" s="3" t="s">
        <v>234</v>
      </c>
    </row>
    <row r="269" spans="1:7" x14ac:dyDescent="0.25">
      <c r="A269">
        <v>268</v>
      </c>
      <c r="B269" s="2">
        <v>1</v>
      </c>
      <c r="E269" s="5">
        <v>4</v>
      </c>
      <c r="G269" s="3" t="s">
        <v>234</v>
      </c>
    </row>
    <row r="270" spans="1:7" x14ac:dyDescent="0.25">
      <c r="A270">
        <v>269</v>
      </c>
      <c r="B270" s="2">
        <v>1</v>
      </c>
      <c r="E270" s="5">
        <v>4</v>
      </c>
    </row>
    <row r="271" spans="1:7" x14ac:dyDescent="0.25">
      <c r="A271">
        <v>270</v>
      </c>
      <c r="B271" s="2">
        <v>1</v>
      </c>
      <c r="E271" s="5">
        <v>4</v>
      </c>
    </row>
    <row r="272" spans="1:7" x14ac:dyDescent="0.25">
      <c r="A272">
        <v>271</v>
      </c>
      <c r="B272" s="2">
        <v>1</v>
      </c>
      <c r="E272" s="5">
        <v>4</v>
      </c>
    </row>
    <row r="273" spans="1:5" x14ac:dyDescent="0.25">
      <c r="A273">
        <v>272</v>
      </c>
      <c r="B273" s="2">
        <v>1</v>
      </c>
      <c r="E273" s="5">
        <v>4</v>
      </c>
    </row>
    <row r="274" spans="1:5" x14ac:dyDescent="0.25">
      <c r="A274">
        <v>273</v>
      </c>
      <c r="B274" s="2">
        <v>1</v>
      </c>
      <c r="E274" s="5">
        <v>4</v>
      </c>
    </row>
    <row r="275" spans="1:5" x14ac:dyDescent="0.25">
      <c r="A275">
        <v>274</v>
      </c>
      <c r="B275" s="2">
        <v>1</v>
      </c>
      <c r="E275" s="5">
        <v>4</v>
      </c>
    </row>
    <row r="276" spans="1:5" x14ac:dyDescent="0.25">
      <c r="A276">
        <v>275</v>
      </c>
      <c r="B276" s="2">
        <v>1</v>
      </c>
      <c r="E276" s="5">
        <v>4</v>
      </c>
    </row>
    <row r="277" spans="1:5" x14ac:dyDescent="0.25">
      <c r="A277">
        <v>276</v>
      </c>
      <c r="B277" s="2">
        <v>1</v>
      </c>
      <c r="C277" s="4">
        <v>2</v>
      </c>
      <c r="E277" s="5">
        <v>4</v>
      </c>
    </row>
    <row r="278" spans="1:5" x14ac:dyDescent="0.25">
      <c r="A278">
        <v>277</v>
      </c>
      <c r="B278" s="2">
        <v>1</v>
      </c>
      <c r="C278" s="4">
        <v>2</v>
      </c>
      <c r="E278" s="5">
        <v>4</v>
      </c>
    </row>
    <row r="279" spans="1:5" x14ac:dyDescent="0.25">
      <c r="A279">
        <v>278</v>
      </c>
      <c r="B279" s="2">
        <v>1</v>
      </c>
      <c r="C279" s="4">
        <v>2</v>
      </c>
      <c r="E279" s="5">
        <v>4</v>
      </c>
    </row>
    <row r="280" spans="1:5" x14ac:dyDescent="0.25">
      <c r="A280">
        <v>279</v>
      </c>
      <c r="C280" s="4">
        <v>2</v>
      </c>
      <c r="E280" s="5">
        <v>4</v>
      </c>
    </row>
    <row r="281" spans="1:5" x14ac:dyDescent="0.25">
      <c r="A281">
        <v>280</v>
      </c>
      <c r="C281" s="4">
        <v>2</v>
      </c>
      <c r="E281" s="5">
        <v>4</v>
      </c>
    </row>
    <row r="282" spans="1:5" x14ac:dyDescent="0.25">
      <c r="A282">
        <v>281</v>
      </c>
      <c r="C282" s="4">
        <v>2</v>
      </c>
      <c r="E282" s="5">
        <v>4</v>
      </c>
    </row>
    <row r="283" spans="1:5" x14ac:dyDescent="0.25">
      <c r="A283">
        <v>282</v>
      </c>
      <c r="C283" s="4">
        <v>2</v>
      </c>
      <c r="E283" s="5">
        <v>4</v>
      </c>
    </row>
    <row r="284" spans="1:5" x14ac:dyDescent="0.25">
      <c r="A284">
        <v>283</v>
      </c>
      <c r="C284" s="4">
        <v>2</v>
      </c>
      <c r="E284" s="5">
        <v>4</v>
      </c>
    </row>
    <row r="285" spans="1:5" x14ac:dyDescent="0.25">
      <c r="A285">
        <v>284</v>
      </c>
      <c r="C285" s="4">
        <v>2</v>
      </c>
      <c r="D285" s="3">
        <v>3</v>
      </c>
      <c r="E285" s="5">
        <v>4</v>
      </c>
    </row>
    <row r="286" spans="1:5" x14ac:dyDescent="0.25">
      <c r="A286">
        <v>285</v>
      </c>
      <c r="C286" s="4">
        <v>2</v>
      </c>
      <c r="D286" s="3">
        <v>3</v>
      </c>
    </row>
    <row r="287" spans="1:5" x14ac:dyDescent="0.25">
      <c r="A287">
        <v>286</v>
      </c>
      <c r="C287" s="4">
        <v>2</v>
      </c>
      <c r="D287" s="3">
        <v>3</v>
      </c>
    </row>
    <row r="288" spans="1:5" x14ac:dyDescent="0.25">
      <c r="A288">
        <v>287</v>
      </c>
      <c r="C288" s="4">
        <v>2</v>
      </c>
      <c r="D288" s="3">
        <v>3</v>
      </c>
    </row>
    <row r="289" spans="1:5" x14ac:dyDescent="0.25">
      <c r="A289">
        <v>288</v>
      </c>
      <c r="C289" s="4">
        <v>2</v>
      </c>
      <c r="D289" s="3">
        <v>3</v>
      </c>
    </row>
    <row r="290" spans="1:5" x14ac:dyDescent="0.25">
      <c r="A290">
        <v>289</v>
      </c>
      <c r="C290" s="4">
        <v>2</v>
      </c>
      <c r="D290" s="3">
        <v>3</v>
      </c>
    </row>
    <row r="291" spans="1:5" x14ac:dyDescent="0.25">
      <c r="A291">
        <v>290</v>
      </c>
      <c r="C291" s="4">
        <v>2</v>
      </c>
      <c r="D291" s="3">
        <v>3</v>
      </c>
    </row>
    <row r="292" spans="1:5" x14ac:dyDescent="0.25">
      <c r="A292">
        <v>291</v>
      </c>
      <c r="C292" s="4">
        <v>2</v>
      </c>
      <c r="D292" s="3">
        <v>3</v>
      </c>
    </row>
    <row r="293" spans="1:5" x14ac:dyDescent="0.25">
      <c r="A293">
        <v>292</v>
      </c>
      <c r="C293" s="4">
        <v>2</v>
      </c>
      <c r="D293" s="3">
        <v>3</v>
      </c>
    </row>
    <row r="294" spans="1:5" x14ac:dyDescent="0.25">
      <c r="A294">
        <v>293</v>
      </c>
      <c r="C294" s="4">
        <v>2</v>
      </c>
      <c r="D294" s="3">
        <v>3</v>
      </c>
    </row>
    <row r="295" spans="1:5" x14ac:dyDescent="0.25">
      <c r="A295">
        <v>294</v>
      </c>
      <c r="C295" s="4">
        <v>2</v>
      </c>
      <c r="D295" s="3">
        <v>3</v>
      </c>
    </row>
    <row r="296" spans="1:5" x14ac:dyDescent="0.25">
      <c r="A296">
        <v>295</v>
      </c>
      <c r="B296" s="2">
        <v>1</v>
      </c>
      <c r="C296" s="4">
        <v>2</v>
      </c>
      <c r="D296" s="3">
        <v>3</v>
      </c>
    </row>
    <row r="297" spans="1:5" x14ac:dyDescent="0.25">
      <c r="A297">
        <v>296</v>
      </c>
      <c r="B297" s="2">
        <v>1</v>
      </c>
      <c r="D297" s="3">
        <v>3</v>
      </c>
    </row>
    <row r="298" spans="1:5" x14ac:dyDescent="0.25">
      <c r="A298">
        <v>297</v>
      </c>
      <c r="B298" s="2">
        <v>1</v>
      </c>
      <c r="D298" s="3">
        <v>3</v>
      </c>
    </row>
    <row r="299" spans="1:5" x14ac:dyDescent="0.25">
      <c r="A299">
        <v>298</v>
      </c>
      <c r="B299" s="2">
        <v>1</v>
      </c>
      <c r="D299" s="3">
        <v>3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  <c r="E301" s="5">
        <v>4</v>
      </c>
    </row>
    <row r="302" spans="1:5" x14ac:dyDescent="0.25">
      <c r="A302">
        <v>301</v>
      </c>
      <c r="B302" s="2">
        <v>1</v>
      </c>
      <c r="E302" s="5">
        <v>4</v>
      </c>
    </row>
    <row r="303" spans="1:5" x14ac:dyDescent="0.25">
      <c r="A303">
        <v>302</v>
      </c>
      <c r="B303" s="2">
        <v>1</v>
      </c>
      <c r="E303" s="5">
        <v>4</v>
      </c>
    </row>
    <row r="304" spans="1:5" x14ac:dyDescent="0.25">
      <c r="A304">
        <v>303</v>
      </c>
      <c r="B304" s="2">
        <v>1</v>
      </c>
      <c r="E304" s="5">
        <v>4</v>
      </c>
    </row>
    <row r="305" spans="1:5" x14ac:dyDescent="0.25">
      <c r="A305">
        <v>304</v>
      </c>
      <c r="B305" s="2">
        <v>1</v>
      </c>
      <c r="E305" s="5">
        <v>4</v>
      </c>
    </row>
    <row r="306" spans="1:5" x14ac:dyDescent="0.25">
      <c r="A306">
        <v>305</v>
      </c>
      <c r="B306" s="2">
        <v>1</v>
      </c>
      <c r="E306" s="5">
        <v>4</v>
      </c>
    </row>
    <row r="307" spans="1:5" x14ac:dyDescent="0.25">
      <c r="A307">
        <v>306</v>
      </c>
      <c r="B307" s="2">
        <v>1</v>
      </c>
      <c r="E307" s="5">
        <v>4</v>
      </c>
    </row>
    <row r="308" spans="1:5" x14ac:dyDescent="0.25">
      <c r="A308">
        <v>307</v>
      </c>
      <c r="B308" s="2">
        <v>1</v>
      </c>
      <c r="C308" s="4">
        <v>2</v>
      </c>
      <c r="E308" s="5">
        <v>4</v>
      </c>
    </row>
    <row r="309" spans="1:5" x14ac:dyDescent="0.25">
      <c r="A309">
        <v>308</v>
      </c>
      <c r="B309" s="2">
        <v>1</v>
      </c>
      <c r="C309" s="4">
        <v>2</v>
      </c>
      <c r="E309" s="5">
        <v>4</v>
      </c>
    </row>
    <row r="310" spans="1:5" x14ac:dyDescent="0.25">
      <c r="A310">
        <v>309</v>
      </c>
      <c r="B310" s="2">
        <v>1</v>
      </c>
      <c r="C310" s="4">
        <v>2</v>
      </c>
      <c r="E310" s="5">
        <v>4</v>
      </c>
    </row>
    <row r="311" spans="1:5" x14ac:dyDescent="0.25">
      <c r="A311">
        <v>310</v>
      </c>
      <c r="B311" s="2">
        <v>1</v>
      </c>
      <c r="C311" s="4">
        <v>2</v>
      </c>
      <c r="E311" s="5">
        <v>4</v>
      </c>
    </row>
    <row r="312" spans="1:5" x14ac:dyDescent="0.25">
      <c r="A312">
        <v>311</v>
      </c>
      <c r="C312" s="4">
        <v>2</v>
      </c>
      <c r="E312" s="5">
        <v>4</v>
      </c>
    </row>
    <row r="313" spans="1:5" x14ac:dyDescent="0.25">
      <c r="A313">
        <v>312</v>
      </c>
      <c r="C313" s="4">
        <v>2</v>
      </c>
      <c r="E313" s="5">
        <v>4</v>
      </c>
    </row>
    <row r="314" spans="1:5" x14ac:dyDescent="0.25">
      <c r="A314">
        <v>313</v>
      </c>
      <c r="C314" s="4">
        <v>2</v>
      </c>
      <c r="E314" s="5">
        <v>4</v>
      </c>
    </row>
    <row r="315" spans="1:5" x14ac:dyDescent="0.25">
      <c r="A315">
        <v>314</v>
      </c>
      <c r="C315" s="4">
        <v>2</v>
      </c>
      <c r="E315" s="5">
        <v>4</v>
      </c>
    </row>
    <row r="316" spans="1:5" x14ac:dyDescent="0.25">
      <c r="A316">
        <v>315</v>
      </c>
      <c r="C316" s="4">
        <v>2</v>
      </c>
      <c r="E316" s="5">
        <v>4</v>
      </c>
    </row>
    <row r="317" spans="1:5" x14ac:dyDescent="0.25">
      <c r="A317">
        <v>316</v>
      </c>
      <c r="C317" s="4">
        <v>2</v>
      </c>
      <c r="E317" s="5">
        <v>4</v>
      </c>
    </row>
    <row r="318" spans="1:5" x14ac:dyDescent="0.25">
      <c r="A318">
        <v>317</v>
      </c>
      <c r="C318" s="4">
        <v>2</v>
      </c>
    </row>
    <row r="319" spans="1:5" x14ac:dyDescent="0.25">
      <c r="A319">
        <v>318</v>
      </c>
      <c r="C319" s="4">
        <v>2</v>
      </c>
    </row>
    <row r="320" spans="1:5" x14ac:dyDescent="0.25">
      <c r="A320">
        <v>319</v>
      </c>
      <c r="C320" s="4">
        <v>2</v>
      </c>
    </row>
    <row r="321" spans="1:8" x14ac:dyDescent="0.25">
      <c r="A321">
        <v>320</v>
      </c>
      <c r="C321" s="4">
        <v>2</v>
      </c>
      <c r="D321" s="3">
        <v>3</v>
      </c>
    </row>
    <row r="322" spans="1:8" x14ac:dyDescent="0.25">
      <c r="A322">
        <v>321</v>
      </c>
      <c r="C322" s="4">
        <v>2</v>
      </c>
      <c r="D322" s="3">
        <v>3</v>
      </c>
    </row>
    <row r="323" spans="1:8" x14ac:dyDescent="0.25">
      <c r="A323">
        <v>322</v>
      </c>
      <c r="C323" s="4">
        <v>2</v>
      </c>
      <c r="D323" s="3">
        <v>3</v>
      </c>
    </row>
    <row r="324" spans="1:8" x14ac:dyDescent="0.25">
      <c r="A324">
        <v>323</v>
      </c>
      <c r="C324" s="4">
        <v>2</v>
      </c>
      <c r="D324" s="3">
        <v>3</v>
      </c>
    </row>
    <row r="325" spans="1:8" x14ac:dyDescent="0.25">
      <c r="A325">
        <v>324</v>
      </c>
      <c r="B325" s="2">
        <v>1</v>
      </c>
      <c r="C325" s="4">
        <v>2</v>
      </c>
      <c r="D325" s="3">
        <v>3</v>
      </c>
    </row>
    <row r="326" spans="1:8" x14ac:dyDescent="0.25">
      <c r="A326">
        <v>325</v>
      </c>
      <c r="B326" s="2">
        <v>1</v>
      </c>
      <c r="D326" s="3">
        <v>3</v>
      </c>
    </row>
    <row r="327" spans="1:8" x14ac:dyDescent="0.25">
      <c r="A327">
        <v>326</v>
      </c>
      <c r="B327" s="2">
        <v>1</v>
      </c>
      <c r="D327" s="3">
        <v>3</v>
      </c>
    </row>
    <row r="328" spans="1:8" x14ac:dyDescent="0.25">
      <c r="A328">
        <v>327</v>
      </c>
      <c r="B328" s="2">
        <v>1</v>
      </c>
      <c r="D328" s="3">
        <v>3</v>
      </c>
    </row>
    <row r="329" spans="1:8" x14ac:dyDescent="0.25">
      <c r="A329">
        <v>328</v>
      </c>
      <c r="B329" s="2">
        <v>1</v>
      </c>
      <c r="D329" s="3">
        <v>3</v>
      </c>
    </row>
    <row r="330" spans="1:8" x14ac:dyDescent="0.25">
      <c r="A330">
        <v>329</v>
      </c>
      <c r="B330" s="2">
        <v>1</v>
      </c>
      <c r="D330" s="3">
        <v>3</v>
      </c>
    </row>
    <row r="331" spans="1:8" x14ac:dyDescent="0.25">
      <c r="A331">
        <v>330</v>
      </c>
      <c r="B331" s="2">
        <v>1</v>
      </c>
      <c r="D331" s="3">
        <v>3</v>
      </c>
    </row>
    <row r="332" spans="1:8" x14ac:dyDescent="0.25">
      <c r="A332">
        <v>331</v>
      </c>
      <c r="B332" s="2">
        <v>1</v>
      </c>
      <c r="D332" s="3">
        <v>3</v>
      </c>
    </row>
    <row r="333" spans="1:8" x14ac:dyDescent="0.25">
      <c r="A333">
        <v>332</v>
      </c>
      <c r="B333" s="2">
        <v>1</v>
      </c>
      <c r="D333" s="3">
        <v>3</v>
      </c>
    </row>
    <row r="334" spans="1:8" x14ac:dyDescent="0.25">
      <c r="A334">
        <v>333</v>
      </c>
      <c r="B334" s="2">
        <v>1</v>
      </c>
      <c r="D334" s="3">
        <v>3</v>
      </c>
    </row>
    <row r="335" spans="1:8" x14ac:dyDescent="0.25">
      <c r="A335">
        <v>334</v>
      </c>
      <c r="B335" s="2">
        <v>1</v>
      </c>
      <c r="D335" s="3">
        <v>3</v>
      </c>
    </row>
    <row r="336" spans="1:8" x14ac:dyDescent="0.25">
      <c r="A336">
        <v>335</v>
      </c>
      <c r="B336" s="2">
        <v>1</v>
      </c>
      <c r="D336" s="3">
        <v>3</v>
      </c>
      <c r="H336" s="5" t="s">
        <v>233</v>
      </c>
    </row>
    <row r="337" spans="1:8" x14ac:dyDescent="0.25">
      <c r="A337">
        <v>336</v>
      </c>
      <c r="B337" s="2">
        <v>1</v>
      </c>
      <c r="H337" s="5" t="s">
        <v>233</v>
      </c>
    </row>
    <row r="338" spans="1:8" x14ac:dyDescent="0.25">
      <c r="A338">
        <v>337</v>
      </c>
      <c r="B338" s="2">
        <v>1</v>
      </c>
      <c r="C338" s="4">
        <v>2</v>
      </c>
      <c r="H338" s="5" t="s">
        <v>233</v>
      </c>
    </row>
    <row r="339" spans="1:8" x14ac:dyDescent="0.25">
      <c r="A339">
        <v>338</v>
      </c>
      <c r="B339" s="2">
        <v>1</v>
      </c>
      <c r="C339" s="4">
        <v>2</v>
      </c>
      <c r="H339" s="5" t="s">
        <v>233</v>
      </c>
    </row>
    <row r="340" spans="1:8" x14ac:dyDescent="0.25">
      <c r="A340">
        <v>339</v>
      </c>
      <c r="B340" s="2">
        <v>1</v>
      </c>
      <c r="C340" s="4">
        <v>2</v>
      </c>
      <c r="H340" s="5" t="s">
        <v>233</v>
      </c>
    </row>
    <row r="341" spans="1:8" x14ac:dyDescent="0.25">
      <c r="A341">
        <v>340</v>
      </c>
      <c r="B341" s="2">
        <v>1</v>
      </c>
      <c r="C341" s="4">
        <v>2</v>
      </c>
      <c r="H341" s="5" t="s">
        <v>233</v>
      </c>
    </row>
    <row r="342" spans="1:8" x14ac:dyDescent="0.25">
      <c r="A342">
        <v>341</v>
      </c>
      <c r="C342" s="4">
        <v>2</v>
      </c>
      <c r="H342" s="5" t="s">
        <v>233</v>
      </c>
    </row>
    <row r="343" spans="1:8" x14ac:dyDescent="0.25">
      <c r="A343">
        <v>342</v>
      </c>
      <c r="C343" s="4">
        <v>2</v>
      </c>
      <c r="H343" s="5" t="s">
        <v>233</v>
      </c>
    </row>
    <row r="344" spans="1:8" x14ac:dyDescent="0.25">
      <c r="A344">
        <v>343</v>
      </c>
      <c r="C344" s="4">
        <v>2</v>
      </c>
      <c r="H344" s="5" t="s">
        <v>233</v>
      </c>
    </row>
    <row r="345" spans="1:8" x14ac:dyDescent="0.25">
      <c r="A345">
        <v>344</v>
      </c>
      <c r="C345" s="4">
        <v>2</v>
      </c>
      <c r="H345" s="5" t="s">
        <v>233</v>
      </c>
    </row>
    <row r="346" spans="1:8" x14ac:dyDescent="0.25">
      <c r="A346">
        <v>345</v>
      </c>
      <c r="C346" s="4">
        <v>2</v>
      </c>
      <c r="H346" s="5" t="s">
        <v>233</v>
      </c>
    </row>
    <row r="347" spans="1:8" x14ac:dyDescent="0.25">
      <c r="A347">
        <v>346</v>
      </c>
      <c r="C347" s="4">
        <v>2</v>
      </c>
      <c r="H347" s="5" t="s">
        <v>233</v>
      </c>
    </row>
    <row r="348" spans="1:8" x14ac:dyDescent="0.25">
      <c r="A348">
        <v>347</v>
      </c>
      <c r="C348" s="4">
        <v>2</v>
      </c>
      <c r="H348" s="5" t="s">
        <v>233</v>
      </c>
    </row>
    <row r="349" spans="1:8" x14ac:dyDescent="0.25">
      <c r="A349">
        <v>348</v>
      </c>
      <c r="C349" s="4">
        <v>2</v>
      </c>
      <c r="H349" s="5" t="s">
        <v>233</v>
      </c>
    </row>
    <row r="350" spans="1:8" x14ac:dyDescent="0.25">
      <c r="A350">
        <v>349</v>
      </c>
      <c r="C350" s="4">
        <v>2</v>
      </c>
      <c r="H350" s="5" t="s">
        <v>233</v>
      </c>
    </row>
    <row r="351" spans="1:8" x14ac:dyDescent="0.25">
      <c r="A351">
        <v>350</v>
      </c>
      <c r="C351" s="4">
        <v>2</v>
      </c>
      <c r="H351" s="5" t="s">
        <v>233</v>
      </c>
    </row>
    <row r="352" spans="1:8" x14ac:dyDescent="0.25">
      <c r="A352">
        <v>351</v>
      </c>
      <c r="C352" s="4">
        <v>2</v>
      </c>
      <c r="H352" s="5" t="s">
        <v>233</v>
      </c>
    </row>
    <row r="353" spans="1:4" x14ac:dyDescent="0.25">
      <c r="A353">
        <v>352</v>
      </c>
      <c r="B353" s="2">
        <v>1</v>
      </c>
      <c r="C353" s="4">
        <v>2</v>
      </c>
      <c r="D353" s="3">
        <v>3</v>
      </c>
    </row>
    <row r="354" spans="1:4" x14ac:dyDescent="0.25">
      <c r="A354">
        <v>353</v>
      </c>
      <c r="B354" s="2">
        <v>1</v>
      </c>
      <c r="C354" s="4">
        <v>2</v>
      </c>
      <c r="D354" s="3">
        <v>3</v>
      </c>
    </row>
    <row r="355" spans="1:4" x14ac:dyDescent="0.25">
      <c r="A355">
        <v>354</v>
      </c>
      <c r="B355" s="2">
        <v>1</v>
      </c>
      <c r="C355" s="4">
        <v>2</v>
      </c>
      <c r="D355" s="3">
        <v>3</v>
      </c>
    </row>
    <row r="356" spans="1:4" x14ac:dyDescent="0.25">
      <c r="A356">
        <v>355</v>
      </c>
      <c r="B356" s="2">
        <v>1</v>
      </c>
      <c r="D356" s="3">
        <v>3</v>
      </c>
    </row>
    <row r="357" spans="1:4" x14ac:dyDescent="0.25">
      <c r="A357">
        <v>356</v>
      </c>
      <c r="B357" s="2">
        <v>1</v>
      </c>
      <c r="D357" s="3">
        <v>3</v>
      </c>
    </row>
    <row r="358" spans="1:4" x14ac:dyDescent="0.25">
      <c r="A358">
        <v>357</v>
      </c>
      <c r="B358" s="2">
        <v>1</v>
      </c>
      <c r="D358" s="3">
        <v>3</v>
      </c>
    </row>
    <row r="359" spans="1:4" x14ac:dyDescent="0.25">
      <c r="A359">
        <v>358</v>
      </c>
      <c r="B359" s="2">
        <v>1</v>
      </c>
      <c r="D359" s="3">
        <v>3</v>
      </c>
    </row>
    <row r="360" spans="1:4" x14ac:dyDescent="0.25">
      <c r="A360">
        <v>359</v>
      </c>
      <c r="B360" s="2">
        <v>1</v>
      </c>
      <c r="D360" s="3">
        <v>3</v>
      </c>
    </row>
    <row r="361" spans="1:4" x14ac:dyDescent="0.25">
      <c r="A361">
        <v>360</v>
      </c>
      <c r="B361" s="2">
        <v>1</v>
      </c>
      <c r="D361" s="3">
        <v>3</v>
      </c>
    </row>
    <row r="362" spans="1:4" x14ac:dyDescent="0.25">
      <c r="A362">
        <v>361</v>
      </c>
      <c r="B362" s="2">
        <v>1</v>
      </c>
      <c r="D362" s="3">
        <v>3</v>
      </c>
    </row>
    <row r="363" spans="1:4" x14ac:dyDescent="0.25">
      <c r="A363">
        <v>362</v>
      </c>
      <c r="B363" s="2">
        <v>1</v>
      </c>
      <c r="D363" s="3">
        <v>3</v>
      </c>
    </row>
    <row r="364" spans="1:4" x14ac:dyDescent="0.25">
      <c r="A364">
        <v>363</v>
      </c>
      <c r="B364" s="2">
        <v>1</v>
      </c>
      <c r="D364" s="3">
        <v>3</v>
      </c>
    </row>
    <row r="365" spans="1:4" x14ac:dyDescent="0.25">
      <c r="A365">
        <v>364</v>
      </c>
      <c r="B365" s="2">
        <v>1</v>
      </c>
      <c r="D365" s="3">
        <v>3</v>
      </c>
    </row>
    <row r="366" spans="1:4" x14ac:dyDescent="0.25">
      <c r="A366">
        <v>365</v>
      </c>
      <c r="B366" s="2">
        <v>1</v>
      </c>
      <c r="C366" s="4">
        <v>2</v>
      </c>
      <c r="D366" s="3">
        <v>3</v>
      </c>
    </row>
    <row r="367" spans="1:4" x14ac:dyDescent="0.25">
      <c r="A367">
        <v>366</v>
      </c>
      <c r="B367" s="2">
        <v>1</v>
      </c>
      <c r="C367" s="4">
        <v>2</v>
      </c>
      <c r="D367" s="3">
        <v>3</v>
      </c>
    </row>
    <row r="368" spans="1:4" x14ac:dyDescent="0.25">
      <c r="A368">
        <v>367</v>
      </c>
      <c r="B368" s="2">
        <v>1</v>
      </c>
      <c r="C368" s="4">
        <v>2</v>
      </c>
      <c r="D368" s="3">
        <v>3</v>
      </c>
    </row>
    <row r="369" spans="1:8" x14ac:dyDescent="0.25">
      <c r="A369">
        <v>368</v>
      </c>
      <c r="C369" s="4">
        <v>2</v>
      </c>
      <c r="D369" s="3">
        <v>3</v>
      </c>
      <c r="H369" s="5" t="s">
        <v>233</v>
      </c>
    </row>
    <row r="370" spans="1:8" x14ac:dyDescent="0.25">
      <c r="A370">
        <v>369</v>
      </c>
      <c r="C370" s="4">
        <v>2</v>
      </c>
      <c r="H370" s="5" t="s">
        <v>233</v>
      </c>
    </row>
    <row r="371" spans="1:8" x14ac:dyDescent="0.25">
      <c r="A371">
        <v>370</v>
      </c>
      <c r="C371" s="4">
        <v>2</v>
      </c>
      <c r="H371" s="5" t="s">
        <v>233</v>
      </c>
    </row>
    <row r="372" spans="1:8" x14ac:dyDescent="0.25">
      <c r="A372">
        <v>371</v>
      </c>
      <c r="C372" s="4">
        <v>2</v>
      </c>
      <c r="H372" s="5" t="s">
        <v>233</v>
      </c>
    </row>
    <row r="373" spans="1:8" x14ac:dyDescent="0.25">
      <c r="A373">
        <v>372</v>
      </c>
      <c r="C373" s="4">
        <v>2</v>
      </c>
      <c r="H373" s="5" t="s">
        <v>233</v>
      </c>
    </row>
    <row r="374" spans="1:8" x14ac:dyDescent="0.25">
      <c r="A374">
        <v>373</v>
      </c>
      <c r="C374" s="4">
        <v>2</v>
      </c>
      <c r="H374" s="5" t="s">
        <v>233</v>
      </c>
    </row>
    <row r="375" spans="1:8" x14ac:dyDescent="0.25">
      <c r="A375">
        <v>374</v>
      </c>
      <c r="C375" s="4">
        <v>2</v>
      </c>
      <c r="H375" s="5" t="s">
        <v>233</v>
      </c>
    </row>
    <row r="376" spans="1:8" x14ac:dyDescent="0.25">
      <c r="A376">
        <v>375</v>
      </c>
      <c r="C376" s="4">
        <v>2</v>
      </c>
      <c r="H376" s="5" t="s">
        <v>233</v>
      </c>
    </row>
    <row r="377" spans="1:8" x14ac:dyDescent="0.25">
      <c r="A377">
        <v>376</v>
      </c>
      <c r="C377" s="4">
        <v>2</v>
      </c>
      <c r="H377" s="5" t="s">
        <v>233</v>
      </c>
    </row>
    <row r="378" spans="1:8" x14ac:dyDescent="0.25">
      <c r="A378">
        <v>377</v>
      </c>
      <c r="C378" s="4">
        <v>2</v>
      </c>
      <c r="H378" s="5" t="s">
        <v>233</v>
      </c>
    </row>
    <row r="379" spans="1:8" x14ac:dyDescent="0.25">
      <c r="A379">
        <v>378</v>
      </c>
      <c r="C379" s="4">
        <v>2</v>
      </c>
      <c r="H379" s="5" t="s">
        <v>233</v>
      </c>
    </row>
    <row r="380" spans="1:8" x14ac:dyDescent="0.25">
      <c r="A380">
        <v>379</v>
      </c>
      <c r="C380" s="4">
        <v>2</v>
      </c>
      <c r="H380" s="5" t="s">
        <v>233</v>
      </c>
    </row>
    <row r="381" spans="1:8" x14ac:dyDescent="0.25">
      <c r="A381">
        <v>380</v>
      </c>
      <c r="B381" s="2">
        <v>1</v>
      </c>
      <c r="C381" s="4">
        <v>2</v>
      </c>
      <c r="H381" s="5" t="s">
        <v>233</v>
      </c>
    </row>
    <row r="382" spans="1:8" x14ac:dyDescent="0.25">
      <c r="A382">
        <v>381</v>
      </c>
      <c r="B382" s="2">
        <v>1</v>
      </c>
      <c r="C382" s="4">
        <v>2</v>
      </c>
      <c r="H382" s="5" t="s">
        <v>233</v>
      </c>
    </row>
    <row r="383" spans="1:8" x14ac:dyDescent="0.25">
      <c r="A383">
        <v>382</v>
      </c>
      <c r="B383" s="2">
        <v>1</v>
      </c>
      <c r="C383" s="4">
        <v>2</v>
      </c>
      <c r="H383" s="5" t="s">
        <v>233</v>
      </c>
    </row>
    <row r="384" spans="1:8" x14ac:dyDescent="0.25">
      <c r="A384">
        <v>383</v>
      </c>
      <c r="B384" s="2">
        <v>1</v>
      </c>
      <c r="H384" s="5" t="s">
        <v>233</v>
      </c>
    </row>
    <row r="385" spans="1:8" x14ac:dyDescent="0.25">
      <c r="A385">
        <v>384</v>
      </c>
      <c r="B385" s="2">
        <v>1</v>
      </c>
      <c r="H385" s="5" t="s">
        <v>233</v>
      </c>
    </row>
    <row r="386" spans="1:8" x14ac:dyDescent="0.25">
      <c r="A386">
        <v>385</v>
      </c>
      <c r="B386" s="2">
        <v>1</v>
      </c>
      <c r="D386" s="3">
        <v>3</v>
      </c>
    </row>
    <row r="387" spans="1:8" x14ac:dyDescent="0.25">
      <c r="A387">
        <v>386</v>
      </c>
      <c r="B387" s="2">
        <v>1</v>
      </c>
      <c r="D387" s="3">
        <v>3</v>
      </c>
    </row>
    <row r="388" spans="1:8" x14ac:dyDescent="0.25">
      <c r="A388">
        <v>387</v>
      </c>
      <c r="B388" s="2">
        <v>1</v>
      </c>
      <c r="D388" s="3">
        <v>3</v>
      </c>
    </row>
    <row r="389" spans="1:8" x14ac:dyDescent="0.25">
      <c r="A389">
        <v>388</v>
      </c>
      <c r="B389" s="2">
        <v>1</v>
      </c>
      <c r="D389" s="3">
        <v>3</v>
      </c>
    </row>
    <row r="390" spans="1:8" x14ac:dyDescent="0.25">
      <c r="A390">
        <v>389</v>
      </c>
      <c r="B390" s="2">
        <v>1</v>
      </c>
      <c r="D390" s="3">
        <v>3</v>
      </c>
    </row>
    <row r="391" spans="1:8" x14ac:dyDescent="0.25">
      <c r="A391">
        <v>390</v>
      </c>
      <c r="B391" s="2">
        <v>1</v>
      </c>
      <c r="D391" s="3">
        <v>3</v>
      </c>
    </row>
    <row r="392" spans="1:8" x14ac:dyDescent="0.25">
      <c r="A392">
        <v>391</v>
      </c>
      <c r="B392" s="2">
        <v>1</v>
      </c>
      <c r="D392" s="3">
        <v>3</v>
      </c>
    </row>
    <row r="393" spans="1:8" x14ac:dyDescent="0.25">
      <c r="A393">
        <v>392</v>
      </c>
      <c r="B393" s="2">
        <v>1</v>
      </c>
      <c r="D393" s="3">
        <v>3</v>
      </c>
    </row>
    <row r="394" spans="1:8" x14ac:dyDescent="0.25">
      <c r="A394">
        <v>393</v>
      </c>
      <c r="B394" s="2">
        <v>1</v>
      </c>
      <c r="C394" s="4">
        <v>2</v>
      </c>
      <c r="D394" s="3">
        <v>3</v>
      </c>
    </row>
    <row r="395" spans="1:8" x14ac:dyDescent="0.25">
      <c r="A395">
        <v>394</v>
      </c>
      <c r="B395" s="2">
        <v>1</v>
      </c>
      <c r="C395" s="4">
        <v>2</v>
      </c>
      <c r="D395" s="3">
        <v>3</v>
      </c>
    </row>
    <row r="396" spans="1:8" x14ac:dyDescent="0.25">
      <c r="A396">
        <v>395</v>
      </c>
      <c r="B396" s="2">
        <v>1</v>
      </c>
      <c r="C396" s="4">
        <v>2</v>
      </c>
      <c r="D396" s="3">
        <v>3</v>
      </c>
    </row>
    <row r="397" spans="1:8" x14ac:dyDescent="0.25">
      <c r="A397">
        <v>396</v>
      </c>
      <c r="B397" s="2">
        <v>1</v>
      </c>
      <c r="C397" s="4">
        <v>2</v>
      </c>
      <c r="D397" s="3">
        <v>3</v>
      </c>
    </row>
    <row r="398" spans="1:8" x14ac:dyDescent="0.25">
      <c r="A398">
        <v>397</v>
      </c>
      <c r="C398" s="4">
        <v>2</v>
      </c>
      <c r="D398" s="3">
        <v>3</v>
      </c>
    </row>
    <row r="399" spans="1:8" x14ac:dyDescent="0.25">
      <c r="A399">
        <v>398</v>
      </c>
      <c r="C399" s="4">
        <v>2</v>
      </c>
      <c r="D399" s="3">
        <v>3</v>
      </c>
    </row>
    <row r="400" spans="1:8" x14ac:dyDescent="0.25">
      <c r="A400">
        <v>399</v>
      </c>
      <c r="C400" s="4">
        <v>2</v>
      </c>
      <c r="D400" s="3">
        <v>3</v>
      </c>
    </row>
    <row r="401" spans="1:8" x14ac:dyDescent="0.25">
      <c r="A401">
        <v>400</v>
      </c>
      <c r="C401" s="4">
        <v>2</v>
      </c>
      <c r="D401" s="3">
        <v>3</v>
      </c>
    </row>
    <row r="402" spans="1:8" x14ac:dyDescent="0.25">
      <c r="A402">
        <v>401</v>
      </c>
      <c r="C402" s="4">
        <v>2</v>
      </c>
      <c r="D402" s="3">
        <v>3</v>
      </c>
    </row>
    <row r="403" spans="1:8" x14ac:dyDescent="0.25">
      <c r="A403">
        <v>402</v>
      </c>
      <c r="C403" s="4">
        <v>2</v>
      </c>
      <c r="D403" s="3">
        <v>3</v>
      </c>
    </row>
    <row r="404" spans="1:8" x14ac:dyDescent="0.25">
      <c r="A404">
        <v>403</v>
      </c>
      <c r="C404" s="4">
        <v>2</v>
      </c>
      <c r="H404" s="5" t="s">
        <v>233</v>
      </c>
    </row>
    <row r="405" spans="1:8" x14ac:dyDescent="0.25">
      <c r="A405">
        <v>404</v>
      </c>
      <c r="C405" s="4">
        <v>2</v>
      </c>
      <c r="H405" s="5" t="s">
        <v>233</v>
      </c>
    </row>
    <row r="406" spans="1:8" x14ac:dyDescent="0.25">
      <c r="A406">
        <v>405</v>
      </c>
      <c r="C406" s="4">
        <v>2</v>
      </c>
      <c r="H406" s="5" t="s">
        <v>233</v>
      </c>
    </row>
    <row r="407" spans="1:8" x14ac:dyDescent="0.25">
      <c r="A407">
        <v>406</v>
      </c>
      <c r="C407" s="4">
        <v>2</v>
      </c>
      <c r="H407" s="5" t="s">
        <v>233</v>
      </c>
    </row>
    <row r="408" spans="1:8" x14ac:dyDescent="0.25">
      <c r="A408">
        <v>407</v>
      </c>
      <c r="C408" s="4">
        <v>2</v>
      </c>
      <c r="H408" s="5" t="s">
        <v>233</v>
      </c>
    </row>
    <row r="409" spans="1:8" x14ac:dyDescent="0.25">
      <c r="A409">
        <v>408</v>
      </c>
      <c r="B409" s="2">
        <v>1</v>
      </c>
      <c r="C409" s="4">
        <v>2</v>
      </c>
      <c r="H409" s="5" t="s">
        <v>233</v>
      </c>
    </row>
    <row r="410" spans="1:8" x14ac:dyDescent="0.25">
      <c r="A410">
        <v>409</v>
      </c>
      <c r="B410" s="2">
        <v>1</v>
      </c>
      <c r="C410" s="4">
        <v>2</v>
      </c>
      <c r="H410" s="5" t="s">
        <v>233</v>
      </c>
    </row>
    <row r="411" spans="1:8" x14ac:dyDescent="0.25">
      <c r="A411">
        <v>410</v>
      </c>
      <c r="B411" s="2">
        <v>1</v>
      </c>
      <c r="C411" s="4">
        <v>2</v>
      </c>
      <c r="H411" s="5" t="s">
        <v>233</v>
      </c>
    </row>
    <row r="412" spans="1:8" x14ac:dyDescent="0.25">
      <c r="A412">
        <v>411</v>
      </c>
      <c r="B412" s="2">
        <v>1</v>
      </c>
      <c r="C412" s="4">
        <v>2</v>
      </c>
      <c r="H412" s="5" t="s">
        <v>233</v>
      </c>
    </row>
    <row r="413" spans="1:8" x14ac:dyDescent="0.25">
      <c r="A413">
        <v>412</v>
      </c>
      <c r="B413" s="2">
        <v>1</v>
      </c>
      <c r="H413" s="5" t="s">
        <v>233</v>
      </c>
    </row>
    <row r="414" spans="1:8" x14ac:dyDescent="0.25">
      <c r="A414">
        <v>413</v>
      </c>
      <c r="B414" s="2">
        <v>1</v>
      </c>
      <c r="H414" s="5" t="s">
        <v>233</v>
      </c>
    </row>
    <row r="415" spans="1:8" x14ac:dyDescent="0.25">
      <c r="A415">
        <v>414</v>
      </c>
      <c r="B415" s="2">
        <v>1</v>
      </c>
      <c r="H415" s="5" t="s">
        <v>233</v>
      </c>
    </row>
    <row r="416" spans="1:8" x14ac:dyDescent="0.25">
      <c r="A416">
        <v>415</v>
      </c>
      <c r="B416" s="2">
        <v>1</v>
      </c>
      <c r="G416" s="3" t="s">
        <v>234</v>
      </c>
      <c r="H416" s="5" t="s">
        <v>233</v>
      </c>
    </row>
    <row r="417" spans="1:8" x14ac:dyDescent="0.25">
      <c r="A417">
        <v>416</v>
      </c>
      <c r="B417" s="2">
        <v>1</v>
      </c>
      <c r="G417" s="3" t="s">
        <v>234</v>
      </c>
      <c r="H417" s="5" t="s">
        <v>233</v>
      </c>
    </row>
    <row r="418" spans="1:8" x14ac:dyDescent="0.25">
      <c r="A418">
        <v>417</v>
      </c>
      <c r="B418" s="2">
        <v>1</v>
      </c>
      <c r="G418" s="3" t="s">
        <v>234</v>
      </c>
      <c r="H418" s="5" t="s">
        <v>233</v>
      </c>
    </row>
    <row r="419" spans="1:8" x14ac:dyDescent="0.25">
      <c r="A419">
        <v>418</v>
      </c>
      <c r="B419" s="2">
        <v>1</v>
      </c>
      <c r="G419" s="3" t="s">
        <v>234</v>
      </c>
      <c r="H419" s="5" t="s">
        <v>233</v>
      </c>
    </row>
    <row r="420" spans="1:8" x14ac:dyDescent="0.25">
      <c r="A420">
        <v>419</v>
      </c>
      <c r="B420" s="2">
        <v>1</v>
      </c>
    </row>
    <row r="421" spans="1:8" x14ac:dyDescent="0.25">
      <c r="A421">
        <v>420</v>
      </c>
      <c r="B421" s="2">
        <v>1</v>
      </c>
    </row>
    <row r="422" spans="1:8" x14ac:dyDescent="0.25">
      <c r="A422">
        <v>421</v>
      </c>
      <c r="B422" s="2">
        <v>1</v>
      </c>
      <c r="G422" s="3" t="s">
        <v>234</v>
      </c>
    </row>
    <row r="423" spans="1:8" x14ac:dyDescent="0.25">
      <c r="A423">
        <v>422</v>
      </c>
      <c r="B423" s="2">
        <v>1</v>
      </c>
      <c r="G423" s="3" t="s">
        <v>234</v>
      </c>
    </row>
    <row r="424" spans="1:8" x14ac:dyDescent="0.25">
      <c r="A424">
        <v>423</v>
      </c>
      <c r="B424" s="2">
        <v>1</v>
      </c>
      <c r="G424" s="3" t="s">
        <v>234</v>
      </c>
    </row>
    <row r="425" spans="1:8" x14ac:dyDescent="0.25">
      <c r="A425">
        <v>424</v>
      </c>
      <c r="B425" s="2">
        <v>1</v>
      </c>
      <c r="G425" s="3" t="s">
        <v>234</v>
      </c>
    </row>
    <row r="426" spans="1:8" x14ac:dyDescent="0.25">
      <c r="A426">
        <v>425</v>
      </c>
      <c r="B426" s="2">
        <v>1</v>
      </c>
      <c r="C426" s="4">
        <v>2</v>
      </c>
      <c r="G426" s="3" t="s">
        <v>234</v>
      </c>
    </row>
    <row r="427" spans="1:8" x14ac:dyDescent="0.25">
      <c r="A427">
        <v>426</v>
      </c>
      <c r="B427" s="2">
        <v>1</v>
      </c>
      <c r="C427" s="4">
        <v>2</v>
      </c>
      <c r="G427" s="3" t="s">
        <v>234</v>
      </c>
    </row>
    <row r="428" spans="1:8" x14ac:dyDescent="0.25">
      <c r="A428">
        <v>427</v>
      </c>
      <c r="B428" s="2">
        <v>1</v>
      </c>
      <c r="C428" s="4">
        <v>2</v>
      </c>
      <c r="G428" s="3" t="s">
        <v>234</v>
      </c>
    </row>
    <row r="429" spans="1:8" x14ac:dyDescent="0.25">
      <c r="A429">
        <v>428</v>
      </c>
      <c r="C429" s="4">
        <v>2</v>
      </c>
      <c r="G429" s="3" t="s">
        <v>234</v>
      </c>
    </row>
    <row r="430" spans="1:8" x14ac:dyDescent="0.25">
      <c r="A430">
        <v>429</v>
      </c>
      <c r="C430" s="4">
        <v>2</v>
      </c>
      <c r="G430" s="3" t="s">
        <v>234</v>
      </c>
    </row>
    <row r="431" spans="1:8" x14ac:dyDescent="0.25">
      <c r="A431">
        <v>430</v>
      </c>
      <c r="C431" s="4">
        <v>2</v>
      </c>
      <c r="G431" s="3" t="s">
        <v>234</v>
      </c>
    </row>
    <row r="432" spans="1:8" x14ac:dyDescent="0.25">
      <c r="A432">
        <v>431</v>
      </c>
      <c r="C432" s="4">
        <v>2</v>
      </c>
      <c r="G432" s="3" t="s">
        <v>234</v>
      </c>
    </row>
    <row r="433" spans="1:8" x14ac:dyDescent="0.25">
      <c r="A433">
        <v>432</v>
      </c>
      <c r="C433" s="4">
        <v>2</v>
      </c>
      <c r="G433" s="3" t="s">
        <v>234</v>
      </c>
    </row>
    <row r="434" spans="1:8" x14ac:dyDescent="0.25">
      <c r="A434">
        <v>433</v>
      </c>
      <c r="C434" s="4">
        <v>2</v>
      </c>
      <c r="G434" s="3" t="s">
        <v>234</v>
      </c>
    </row>
    <row r="435" spans="1:8" x14ac:dyDescent="0.25">
      <c r="A435">
        <v>434</v>
      </c>
      <c r="C435" s="4">
        <v>2</v>
      </c>
      <c r="G435" s="3" t="s">
        <v>234</v>
      </c>
    </row>
    <row r="436" spans="1:8" x14ac:dyDescent="0.25">
      <c r="A436">
        <v>435</v>
      </c>
      <c r="C436" s="4">
        <v>2</v>
      </c>
      <c r="G436" s="3" t="s">
        <v>234</v>
      </c>
    </row>
    <row r="437" spans="1:8" x14ac:dyDescent="0.25">
      <c r="A437">
        <v>436</v>
      </c>
      <c r="C437" s="4">
        <v>2</v>
      </c>
      <c r="G437" s="3" t="s">
        <v>234</v>
      </c>
    </row>
    <row r="438" spans="1:8" x14ac:dyDescent="0.25">
      <c r="A438">
        <v>437</v>
      </c>
      <c r="C438" s="4">
        <v>2</v>
      </c>
      <c r="G438" s="3" t="s">
        <v>234</v>
      </c>
    </row>
    <row r="439" spans="1:8" x14ac:dyDescent="0.25">
      <c r="A439">
        <v>438</v>
      </c>
      <c r="B439" s="2">
        <v>1</v>
      </c>
      <c r="C439" s="4">
        <v>2</v>
      </c>
    </row>
    <row r="440" spans="1:8" x14ac:dyDescent="0.25">
      <c r="A440">
        <v>439</v>
      </c>
      <c r="B440" s="2">
        <v>1</v>
      </c>
      <c r="C440" s="4">
        <v>2</v>
      </c>
    </row>
    <row r="441" spans="1:8" x14ac:dyDescent="0.25">
      <c r="A441">
        <v>440</v>
      </c>
      <c r="B441" s="2">
        <v>1</v>
      </c>
      <c r="C441" s="4">
        <v>2</v>
      </c>
    </row>
    <row r="442" spans="1:8" x14ac:dyDescent="0.25">
      <c r="A442">
        <v>441</v>
      </c>
      <c r="B442" s="2">
        <v>1</v>
      </c>
      <c r="C442" s="4">
        <v>2</v>
      </c>
    </row>
    <row r="443" spans="1:8" x14ac:dyDescent="0.25">
      <c r="A443">
        <v>442</v>
      </c>
      <c r="B443" s="2">
        <v>1</v>
      </c>
      <c r="C443" s="4">
        <v>2</v>
      </c>
      <c r="H443" s="5" t="s">
        <v>233</v>
      </c>
    </row>
    <row r="444" spans="1:8" x14ac:dyDescent="0.25">
      <c r="A444">
        <v>443</v>
      </c>
      <c r="B444" s="2">
        <v>1</v>
      </c>
      <c r="C444" s="4">
        <v>2</v>
      </c>
      <c r="H444" s="5" t="s">
        <v>233</v>
      </c>
    </row>
    <row r="445" spans="1:8" x14ac:dyDescent="0.25">
      <c r="A445">
        <v>444</v>
      </c>
      <c r="B445" s="2">
        <v>1</v>
      </c>
      <c r="C445" s="4">
        <v>2</v>
      </c>
      <c r="H445" s="5" t="s">
        <v>233</v>
      </c>
    </row>
    <row r="446" spans="1:8" x14ac:dyDescent="0.25">
      <c r="A446">
        <v>445</v>
      </c>
      <c r="B446" s="2">
        <v>1</v>
      </c>
      <c r="C446" s="4">
        <v>2</v>
      </c>
      <c r="H446" s="5" t="s">
        <v>233</v>
      </c>
    </row>
    <row r="447" spans="1:8" x14ac:dyDescent="0.25">
      <c r="A447">
        <v>446</v>
      </c>
      <c r="B447" s="2">
        <v>1</v>
      </c>
      <c r="C447" s="4">
        <v>2</v>
      </c>
      <c r="H447" s="5" t="s">
        <v>233</v>
      </c>
    </row>
    <row r="448" spans="1:8" x14ac:dyDescent="0.25">
      <c r="A448">
        <v>447</v>
      </c>
      <c r="B448" s="2">
        <v>1</v>
      </c>
      <c r="C448" s="4">
        <v>2</v>
      </c>
      <c r="H448" s="5" t="s">
        <v>233</v>
      </c>
    </row>
    <row r="449" spans="1:8" x14ac:dyDescent="0.25">
      <c r="A449">
        <v>448</v>
      </c>
      <c r="B449" s="2">
        <v>1</v>
      </c>
      <c r="H449" s="5" t="s">
        <v>233</v>
      </c>
    </row>
    <row r="450" spans="1:8" x14ac:dyDescent="0.25">
      <c r="A450">
        <v>449</v>
      </c>
      <c r="B450" s="2">
        <v>1</v>
      </c>
      <c r="H450" s="5" t="s">
        <v>233</v>
      </c>
    </row>
    <row r="451" spans="1:8" x14ac:dyDescent="0.25">
      <c r="A451">
        <v>450</v>
      </c>
      <c r="B451" s="2">
        <v>1</v>
      </c>
      <c r="H451" s="5" t="s">
        <v>233</v>
      </c>
    </row>
    <row r="452" spans="1:8" x14ac:dyDescent="0.25">
      <c r="A452">
        <v>451</v>
      </c>
      <c r="B452" s="2">
        <v>1</v>
      </c>
      <c r="H452" s="5" t="s">
        <v>233</v>
      </c>
    </row>
    <row r="453" spans="1:8" x14ac:dyDescent="0.25">
      <c r="A453">
        <v>452</v>
      </c>
      <c r="B453" s="2">
        <v>1</v>
      </c>
      <c r="H453" s="5" t="s">
        <v>233</v>
      </c>
    </row>
    <row r="454" spans="1:8" x14ac:dyDescent="0.25">
      <c r="A454">
        <v>453</v>
      </c>
      <c r="B454" s="2">
        <v>1</v>
      </c>
      <c r="H454" s="5" t="s">
        <v>233</v>
      </c>
    </row>
    <row r="455" spans="1:8" x14ac:dyDescent="0.25">
      <c r="A455">
        <v>454</v>
      </c>
      <c r="B455" s="2">
        <v>1</v>
      </c>
      <c r="H455" s="5" t="s">
        <v>233</v>
      </c>
    </row>
    <row r="456" spans="1:8" x14ac:dyDescent="0.25">
      <c r="A456">
        <v>455</v>
      </c>
      <c r="B456" s="2">
        <v>1</v>
      </c>
      <c r="H456" s="5" t="s">
        <v>233</v>
      </c>
    </row>
    <row r="457" spans="1:8" x14ac:dyDescent="0.25">
      <c r="A457">
        <v>456</v>
      </c>
      <c r="B457" s="2">
        <v>1</v>
      </c>
      <c r="H457" s="5" t="s">
        <v>233</v>
      </c>
    </row>
    <row r="458" spans="1:8" x14ac:dyDescent="0.25">
      <c r="A458">
        <v>457</v>
      </c>
      <c r="B458" s="2">
        <v>1</v>
      </c>
      <c r="H458" s="5" t="s">
        <v>233</v>
      </c>
    </row>
    <row r="459" spans="1:8" x14ac:dyDescent="0.25">
      <c r="A459">
        <v>458</v>
      </c>
      <c r="B459" s="2">
        <v>1</v>
      </c>
      <c r="C459" s="4">
        <v>2</v>
      </c>
      <c r="H459" s="5" t="s">
        <v>233</v>
      </c>
    </row>
    <row r="460" spans="1:8" x14ac:dyDescent="0.25">
      <c r="A460">
        <v>459</v>
      </c>
      <c r="B460" s="2">
        <v>1</v>
      </c>
      <c r="C460" s="4">
        <v>2</v>
      </c>
      <c r="H460" s="5" t="s">
        <v>233</v>
      </c>
    </row>
    <row r="461" spans="1:8" x14ac:dyDescent="0.25">
      <c r="A461">
        <v>460</v>
      </c>
      <c r="B461" s="2">
        <v>1</v>
      </c>
      <c r="C461" s="4">
        <v>2</v>
      </c>
      <c r="D461" s="3">
        <v>3</v>
      </c>
    </row>
    <row r="462" spans="1:8" x14ac:dyDescent="0.25">
      <c r="A462">
        <v>461</v>
      </c>
      <c r="B462" s="2">
        <v>1</v>
      </c>
      <c r="C462" s="4">
        <v>2</v>
      </c>
      <c r="D462" s="3">
        <v>3</v>
      </c>
    </row>
    <row r="463" spans="1:8" x14ac:dyDescent="0.25">
      <c r="A463">
        <v>462</v>
      </c>
      <c r="C463" s="4">
        <v>2</v>
      </c>
      <c r="D463" s="3">
        <v>3</v>
      </c>
    </row>
    <row r="464" spans="1:8" x14ac:dyDescent="0.25">
      <c r="A464">
        <v>463</v>
      </c>
      <c r="C464" s="4">
        <v>2</v>
      </c>
      <c r="D464" s="3">
        <v>3</v>
      </c>
    </row>
    <row r="465" spans="1:4" x14ac:dyDescent="0.25">
      <c r="A465">
        <v>464</v>
      </c>
      <c r="C465" s="4">
        <v>2</v>
      </c>
      <c r="D465" s="3">
        <v>3</v>
      </c>
    </row>
    <row r="466" spans="1:4" x14ac:dyDescent="0.25">
      <c r="A466">
        <v>465</v>
      </c>
      <c r="C466" s="4">
        <v>2</v>
      </c>
      <c r="D466" s="3">
        <v>3</v>
      </c>
    </row>
    <row r="467" spans="1:4" x14ac:dyDescent="0.25">
      <c r="A467">
        <v>466</v>
      </c>
      <c r="C467" s="4">
        <v>2</v>
      </c>
      <c r="D467" s="3">
        <v>3</v>
      </c>
    </row>
    <row r="468" spans="1:4" x14ac:dyDescent="0.25">
      <c r="A468">
        <v>467</v>
      </c>
      <c r="C468" s="4">
        <v>2</v>
      </c>
      <c r="D468" s="3">
        <v>3</v>
      </c>
    </row>
    <row r="469" spans="1:4" x14ac:dyDescent="0.25">
      <c r="A469">
        <v>468</v>
      </c>
      <c r="C469" s="4">
        <v>2</v>
      </c>
      <c r="D469" s="3">
        <v>3</v>
      </c>
    </row>
    <row r="470" spans="1:4" x14ac:dyDescent="0.25">
      <c r="A470">
        <v>469</v>
      </c>
      <c r="C470" s="4">
        <v>2</v>
      </c>
      <c r="D470" s="3">
        <v>3</v>
      </c>
    </row>
    <row r="471" spans="1:4" x14ac:dyDescent="0.25">
      <c r="A471">
        <v>470</v>
      </c>
      <c r="C471" s="4">
        <v>2</v>
      </c>
      <c r="D471" s="3">
        <v>3</v>
      </c>
    </row>
    <row r="472" spans="1:4" x14ac:dyDescent="0.25">
      <c r="A472">
        <v>471</v>
      </c>
      <c r="C472" s="4">
        <v>2</v>
      </c>
      <c r="D472" s="3">
        <v>3</v>
      </c>
    </row>
    <row r="473" spans="1:4" x14ac:dyDescent="0.25">
      <c r="A473">
        <v>472</v>
      </c>
      <c r="C473" s="4">
        <v>2</v>
      </c>
      <c r="D473" s="3">
        <v>3</v>
      </c>
    </row>
    <row r="474" spans="1:4" x14ac:dyDescent="0.25">
      <c r="A474">
        <v>473</v>
      </c>
      <c r="C474" s="4">
        <v>2</v>
      </c>
      <c r="D474" s="3">
        <v>3</v>
      </c>
    </row>
    <row r="475" spans="1:4" x14ac:dyDescent="0.25">
      <c r="A475">
        <v>474</v>
      </c>
      <c r="C475" s="4">
        <v>2</v>
      </c>
      <c r="D475" s="3">
        <v>3</v>
      </c>
    </row>
    <row r="476" spans="1:4" x14ac:dyDescent="0.25">
      <c r="A476">
        <v>475</v>
      </c>
      <c r="C476" s="4">
        <v>2</v>
      </c>
      <c r="D476" s="3">
        <v>3</v>
      </c>
    </row>
    <row r="477" spans="1:4" x14ac:dyDescent="0.25">
      <c r="A477">
        <v>476</v>
      </c>
      <c r="C477" s="4">
        <v>2</v>
      </c>
      <c r="D477" s="3">
        <v>3</v>
      </c>
    </row>
    <row r="478" spans="1:4" x14ac:dyDescent="0.25">
      <c r="A478">
        <v>477</v>
      </c>
      <c r="B478" s="2">
        <v>1</v>
      </c>
      <c r="C478" s="4">
        <v>2</v>
      </c>
      <c r="D478" s="3">
        <v>3</v>
      </c>
    </row>
    <row r="479" spans="1:4" x14ac:dyDescent="0.25">
      <c r="A479">
        <v>478</v>
      </c>
      <c r="B479" s="2">
        <v>1</v>
      </c>
      <c r="C479" s="4">
        <v>2</v>
      </c>
      <c r="D479" s="3">
        <v>3</v>
      </c>
    </row>
    <row r="480" spans="1:4" x14ac:dyDescent="0.25">
      <c r="A480">
        <v>479</v>
      </c>
      <c r="B480" s="2">
        <v>1</v>
      </c>
      <c r="C480" s="4">
        <v>2</v>
      </c>
      <c r="D480" s="3">
        <v>3</v>
      </c>
    </row>
    <row r="481" spans="1:5" x14ac:dyDescent="0.25">
      <c r="A481">
        <v>480</v>
      </c>
      <c r="B481" s="2">
        <v>1</v>
      </c>
      <c r="C481" s="4">
        <v>2</v>
      </c>
      <c r="D481" s="3">
        <v>3</v>
      </c>
    </row>
    <row r="482" spans="1:5" x14ac:dyDescent="0.25">
      <c r="A482">
        <v>481</v>
      </c>
      <c r="B482" s="2">
        <v>1</v>
      </c>
      <c r="C482" s="4">
        <v>2</v>
      </c>
      <c r="D482" s="3">
        <v>3</v>
      </c>
    </row>
    <row r="483" spans="1:5" x14ac:dyDescent="0.25">
      <c r="A483">
        <v>482</v>
      </c>
      <c r="B483" s="2">
        <v>1</v>
      </c>
      <c r="D483" s="3">
        <v>3</v>
      </c>
      <c r="E483" s="5">
        <v>4</v>
      </c>
    </row>
    <row r="484" spans="1:5" x14ac:dyDescent="0.25">
      <c r="A484">
        <v>483</v>
      </c>
      <c r="B484" s="2">
        <v>1</v>
      </c>
      <c r="D484" s="3">
        <v>3</v>
      </c>
      <c r="E484" s="5">
        <v>4</v>
      </c>
    </row>
    <row r="485" spans="1:5" x14ac:dyDescent="0.25">
      <c r="A485">
        <v>484</v>
      </c>
      <c r="B485" s="2">
        <v>1</v>
      </c>
      <c r="E485" s="5">
        <v>4</v>
      </c>
    </row>
    <row r="486" spans="1:5" x14ac:dyDescent="0.25">
      <c r="A486">
        <v>485</v>
      </c>
      <c r="B486" s="2">
        <v>1</v>
      </c>
      <c r="E486" s="5">
        <v>4</v>
      </c>
    </row>
    <row r="487" spans="1:5" x14ac:dyDescent="0.25">
      <c r="A487">
        <v>486</v>
      </c>
      <c r="B487" s="2">
        <v>1</v>
      </c>
      <c r="E487" s="5">
        <v>4</v>
      </c>
    </row>
    <row r="488" spans="1:5" x14ac:dyDescent="0.25">
      <c r="A488">
        <v>487</v>
      </c>
      <c r="B488" s="2">
        <v>1</v>
      </c>
      <c r="E488" s="5">
        <v>4</v>
      </c>
    </row>
    <row r="489" spans="1:5" x14ac:dyDescent="0.25">
      <c r="A489">
        <v>488</v>
      </c>
      <c r="B489" s="2">
        <v>1</v>
      </c>
      <c r="E489" s="5">
        <v>4</v>
      </c>
    </row>
    <row r="490" spans="1:5" x14ac:dyDescent="0.25">
      <c r="A490">
        <v>489</v>
      </c>
      <c r="B490" s="2">
        <v>1</v>
      </c>
      <c r="E490" s="5">
        <v>4</v>
      </c>
    </row>
    <row r="491" spans="1:5" x14ac:dyDescent="0.25">
      <c r="A491">
        <v>490</v>
      </c>
      <c r="B491" s="2">
        <v>1</v>
      </c>
      <c r="E491" s="5">
        <v>4</v>
      </c>
    </row>
    <row r="492" spans="1:5" x14ac:dyDescent="0.25">
      <c r="A492">
        <v>491</v>
      </c>
      <c r="B492" s="2">
        <v>1</v>
      </c>
      <c r="E492" s="5">
        <v>4</v>
      </c>
    </row>
    <row r="493" spans="1:5" x14ac:dyDescent="0.25">
      <c r="A493">
        <v>492</v>
      </c>
      <c r="B493" s="2">
        <v>1</v>
      </c>
      <c r="E493" s="5">
        <v>4</v>
      </c>
    </row>
    <row r="494" spans="1:5" x14ac:dyDescent="0.25">
      <c r="A494">
        <v>493</v>
      </c>
      <c r="B494" s="2">
        <v>1</v>
      </c>
      <c r="E494" s="5">
        <v>4</v>
      </c>
    </row>
    <row r="495" spans="1:5" x14ac:dyDescent="0.25">
      <c r="A495">
        <v>494</v>
      </c>
      <c r="B495" s="2">
        <v>1</v>
      </c>
      <c r="E495" s="5">
        <v>4</v>
      </c>
    </row>
    <row r="496" spans="1:5" x14ac:dyDescent="0.25">
      <c r="A496">
        <v>495</v>
      </c>
      <c r="B496" s="2">
        <v>1</v>
      </c>
      <c r="E496" s="5">
        <v>4</v>
      </c>
    </row>
    <row r="497" spans="1:6" x14ac:dyDescent="0.25">
      <c r="A497">
        <v>496</v>
      </c>
      <c r="B497" s="2">
        <v>1</v>
      </c>
      <c r="E497" s="5">
        <v>4</v>
      </c>
    </row>
    <row r="498" spans="1:6" x14ac:dyDescent="0.25">
      <c r="A498">
        <v>497</v>
      </c>
      <c r="B498" s="2">
        <v>1</v>
      </c>
      <c r="C498" s="4">
        <v>2</v>
      </c>
      <c r="E498" s="5">
        <v>4</v>
      </c>
    </row>
    <row r="499" spans="1:6" x14ac:dyDescent="0.25">
      <c r="A499">
        <v>498</v>
      </c>
      <c r="B499" s="2">
        <v>1</v>
      </c>
      <c r="C499" s="4">
        <v>2</v>
      </c>
      <c r="E499" s="5">
        <v>4</v>
      </c>
    </row>
    <row r="500" spans="1:6" x14ac:dyDescent="0.25">
      <c r="A500">
        <v>499</v>
      </c>
      <c r="C500" s="4">
        <v>2</v>
      </c>
      <c r="E500" s="5">
        <v>4</v>
      </c>
    </row>
    <row r="501" spans="1:6" x14ac:dyDescent="0.25">
      <c r="A501">
        <v>500</v>
      </c>
      <c r="C501" s="4">
        <v>2</v>
      </c>
      <c r="E501" s="5">
        <v>4</v>
      </c>
    </row>
    <row r="502" spans="1:6" x14ac:dyDescent="0.25">
      <c r="A502">
        <v>501</v>
      </c>
      <c r="C502" s="4">
        <v>2</v>
      </c>
    </row>
    <row r="503" spans="1:6" x14ac:dyDescent="0.25">
      <c r="A503">
        <v>502</v>
      </c>
      <c r="C503" s="4">
        <v>2</v>
      </c>
      <c r="D503" s="3">
        <v>3</v>
      </c>
    </row>
    <row r="504" spans="1:6" x14ac:dyDescent="0.25">
      <c r="A504">
        <v>503</v>
      </c>
      <c r="C504" s="4">
        <v>2</v>
      </c>
      <c r="D504" s="3">
        <v>3</v>
      </c>
    </row>
    <row r="505" spans="1:6" x14ac:dyDescent="0.25">
      <c r="A505">
        <v>504</v>
      </c>
      <c r="C505" s="4">
        <v>2</v>
      </c>
      <c r="D505" s="3">
        <v>3</v>
      </c>
      <c r="F505" t="s">
        <v>22</v>
      </c>
    </row>
    <row r="506" spans="1:6" x14ac:dyDescent="0.25">
      <c r="A506">
        <v>505</v>
      </c>
    </row>
    <row r="507" spans="1:6" x14ac:dyDescent="0.25">
      <c r="A507">
        <v>506</v>
      </c>
      <c r="F507" t="s">
        <v>22</v>
      </c>
    </row>
    <row r="508" spans="1:6" x14ac:dyDescent="0.25">
      <c r="A508">
        <v>507</v>
      </c>
      <c r="C508" s="4">
        <v>2</v>
      </c>
    </row>
    <row r="509" spans="1:6" x14ac:dyDescent="0.25">
      <c r="A509">
        <v>508</v>
      </c>
      <c r="C509" s="4">
        <v>2</v>
      </c>
    </row>
    <row r="510" spans="1:6" x14ac:dyDescent="0.25">
      <c r="A510">
        <v>509</v>
      </c>
      <c r="C510" s="4">
        <v>2</v>
      </c>
    </row>
    <row r="511" spans="1:6" x14ac:dyDescent="0.25">
      <c r="A511">
        <v>510</v>
      </c>
      <c r="C511" s="4">
        <v>2</v>
      </c>
    </row>
    <row r="512" spans="1:6" x14ac:dyDescent="0.25">
      <c r="A512">
        <v>511</v>
      </c>
      <c r="C512" s="4">
        <v>2</v>
      </c>
    </row>
    <row r="513" spans="1:4" x14ac:dyDescent="0.25">
      <c r="A513">
        <v>512</v>
      </c>
      <c r="C513" s="4">
        <v>2</v>
      </c>
    </row>
    <row r="514" spans="1:4" x14ac:dyDescent="0.25">
      <c r="A514">
        <v>513</v>
      </c>
      <c r="C514" s="4">
        <v>2</v>
      </c>
    </row>
    <row r="515" spans="1:4" x14ac:dyDescent="0.25">
      <c r="A515">
        <v>514</v>
      </c>
      <c r="C515" s="4">
        <v>2</v>
      </c>
      <c r="D515" s="3">
        <v>3</v>
      </c>
    </row>
    <row r="516" spans="1:4" x14ac:dyDescent="0.25">
      <c r="A516">
        <v>515</v>
      </c>
      <c r="C516" s="4">
        <v>2</v>
      </c>
      <c r="D516" s="3">
        <v>3</v>
      </c>
    </row>
    <row r="517" spans="1:4" x14ac:dyDescent="0.25">
      <c r="A517">
        <v>516</v>
      </c>
      <c r="C517" s="4">
        <v>2</v>
      </c>
      <c r="D517" s="3">
        <v>3</v>
      </c>
    </row>
    <row r="518" spans="1:4" x14ac:dyDescent="0.25">
      <c r="A518">
        <v>517</v>
      </c>
      <c r="C518" s="4">
        <v>2</v>
      </c>
      <c r="D518" s="3">
        <v>3</v>
      </c>
    </row>
    <row r="519" spans="1:4" x14ac:dyDescent="0.25">
      <c r="A519">
        <v>518</v>
      </c>
      <c r="C519" s="4">
        <v>2</v>
      </c>
      <c r="D519" s="3">
        <v>3</v>
      </c>
    </row>
    <row r="520" spans="1:4" x14ac:dyDescent="0.25">
      <c r="A520">
        <v>519</v>
      </c>
      <c r="C520" s="4">
        <v>2</v>
      </c>
      <c r="D520" s="3">
        <v>3</v>
      </c>
    </row>
    <row r="521" spans="1:4" x14ac:dyDescent="0.25">
      <c r="A521">
        <v>520</v>
      </c>
      <c r="C521" s="4">
        <v>2</v>
      </c>
      <c r="D521" s="3">
        <v>3</v>
      </c>
    </row>
    <row r="522" spans="1:4" x14ac:dyDescent="0.25">
      <c r="A522">
        <v>521</v>
      </c>
      <c r="C522" s="4">
        <v>2</v>
      </c>
      <c r="D522" s="3">
        <v>3</v>
      </c>
    </row>
    <row r="523" spans="1:4" x14ac:dyDescent="0.25">
      <c r="A523">
        <v>522</v>
      </c>
      <c r="C523" s="4">
        <v>2</v>
      </c>
      <c r="D523" s="3">
        <v>3</v>
      </c>
    </row>
    <row r="524" spans="1:4" x14ac:dyDescent="0.25">
      <c r="A524">
        <v>523</v>
      </c>
      <c r="C524" s="4">
        <v>2</v>
      </c>
      <c r="D524" s="3">
        <v>3</v>
      </c>
    </row>
    <row r="525" spans="1:4" x14ac:dyDescent="0.25">
      <c r="A525">
        <v>524</v>
      </c>
      <c r="C525" s="4">
        <v>2</v>
      </c>
      <c r="D525" s="3">
        <v>3</v>
      </c>
    </row>
    <row r="526" spans="1:4" x14ac:dyDescent="0.25">
      <c r="A526">
        <v>525</v>
      </c>
      <c r="C526" s="4">
        <v>2</v>
      </c>
      <c r="D526" s="3">
        <v>3</v>
      </c>
    </row>
    <row r="527" spans="1:4" x14ac:dyDescent="0.25">
      <c r="A527">
        <v>526</v>
      </c>
      <c r="C527" s="4">
        <v>2</v>
      </c>
      <c r="D527" s="3">
        <v>3</v>
      </c>
    </row>
    <row r="528" spans="1:4" x14ac:dyDescent="0.25">
      <c r="A528">
        <v>527</v>
      </c>
      <c r="C528" s="4">
        <v>2</v>
      </c>
      <c r="D528" s="3">
        <v>3</v>
      </c>
    </row>
    <row r="529" spans="1:8" x14ac:dyDescent="0.25">
      <c r="A529">
        <v>528</v>
      </c>
      <c r="C529" s="4">
        <v>2</v>
      </c>
      <c r="D529" s="3">
        <v>3</v>
      </c>
    </row>
    <row r="530" spans="1:8" x14ac:dyDescent="0.25">
      <c r="A530">
        <v>529</v>
      </c>
      <c r="C530" s="4">
        <v>2</v>
      </c>
      <c r="D530" s="3">
        <v>3</v>
      </c>
    </row>
    <row r="531" spans="1:8" x14ac:dyDescent="0.25">
      <c r="A531">
        <v>530</v>
      </c>
      <c r="B531" s="2">
        <v>1</v>
      </c>
      <c r="C531" s="4">
        <v>2</v>
      </c>
      <c r="D531" s="3">
        <v>3</v>
      </c>
    </row>
    <row r="532" spans="1:8" x14ac:dyDescent="0.25">
      <c r="A532">
        <v>531</v>
      </c>
      <c r="B532" s="2">
        <v>1</v>
      </c>
      <c r="C532" s="4">
        <v>2</v>
      </c>
      <c r="D532" s="3">
        <v>3</v>
      </c>
    </row>
    <row r="533" spans="1:8" x14ac:dyDescent="0.25">
      <c r="A533">
        <v>532</v>
      </c>
      <c r="B533" s="2">
        <v>1</v>
      </c>
      <c r="C533" s="4">
        <v>2</v>
      </c>
      <c r="D533" s="3">
        <v>3</v>
      </c>
    </row>
    <row r="534" spans="1:8" x14ac:dyDescent="0.25">
      <c r="A534">
        <v>533</v>
      </c>
      <c r="B534" s="2">
        <v>1</v>
      </c>
      <c r="C534" s="4">
        <v>2</v>
      </c>
      <c r="D534" s="3">
        <v>3</v>
      </c>
    </row>
    <row r="535" spans="1:8" x14ac:dyDescent="0.25">
      <c r="A535">
        <v>534</v>
      </c>
      <c r="B535" s="2">
        <v>1</v>
      </c>
      <c r="C535" s="4">
        <v>2</v>
      </c>
      <c r="D535" s="3">
        <v>3</v>
      </c>
    </row>
    <row r="536" spans="1:8" x14ac:dyDescent="0.25">
      <c r="A536">
        <v>535</v>
      </c>
      <c r="B536" s="2">
        <v>1</v>
      </c>
      <c r="C536" s="4">
        <v>2</v>
      </c>
      <c r="D536" s="3">
        <v>3</v>
      </c>
    </row>
    <row r="537" spans="1:8" x14ac:dyDescent="0.25">
      <c r="A537">
        <v>536</v>
      </c>
      <c r="B537" s="2">
        <v>1</v>
      </c>
      <c r="C537" s="4">
        <v>2</v>
      </c>
      <c r="D537" s="3">
        <v>3</v>
      </c>
    </row>
    <row r="538" spans="1:8" x14ac:dyDescent="0.25">
      <c r="A538">
        <v>537</v>
      </c>
      <c r="B538" s="2">
        <v>1</v>
      </c>
      <c r="C538" s="4">
        <v>2</v>
      </c>
      <c r="D538" s="3">
        <v>3</v>
      </c>
      <c r="H538" s="5" t="s">
        <v>233</v>
      </c>
    </row>
    <row r="539" spans="1:8" x14ac:dyDescent="0.25">
      <c r="A539">
        <v>538</v>
      </c>
      <c r="B539" s="2">
        <v>1</v>
      </c>
      <c r="C539" s="4">
        <v>2</v>
      </c>
      <c r="H539" s="5" t="s">
        <v>233</v>
      </c>
    </row>
    <row r="540" spans="1:8" x14ac:dyDescent="0.25">
      <c r="A540">
        <v>539</v>
      </c>
      <c r="B540" s="2">
        <v>1</v>
      </c>
      <c r="C540" s="4">
        <v>2</v>
      </c>
      <c r="H540" s="5" t="s">
        <v>233</v>
      </c>
    </row>
    <row r="541" spans="1:8" x14ac:dyDescent="0.25">
      <c r="A541">
        <v>540</v>
      </c>
      <c r="B541" s="2">
        <v>1</v>
      </c>
      <c r="H541" s="5" t="s">
        <v>233</v>
      </c>
    </row>
    <row r="542" spans="1:8" x14ac:dyDescent="0.25">
      <c r="A542">
        <v>541</v>
      </c>
      <c r="B542" s="2">
        <v>1</v>
      </c>
      <c r="H542" s="5" t="s">
        <v>233</v>
      </c>
    </row>
    <row r="543" spans="1:8" x14ac:dyDescent="0.25">
      <c r="A543">
        <v>542</v>
      </c>
      <c r="B543" s="2">
        <v>1</v>
      </c>
      <c r="H543" s="5" t="s">
        <v>233</v>
      </c>
    </row>
    <row r="544" spans="1:8" x14ac:dyDescent="0.25">
      <c r="A544">
        <v>543</v>
      </c>
      <c r="B544" s="2">
        <v>1</v>
      </c>
      <c r="H544" s="5" t="s">
        <v>233</v>
      </c>
    </row>
    <row r="545" spans="1:8" x14ac:dyDescent="0.25">
      <c r="A545">
        <v>544</v>
      </c>
      <c r="B545" s="2">
        <v>1</v>
      </c>
      <c r="H545" s="5" t="s">
        <v>233</v>
      </c>
    </row>
    <row r="546" spans="1:8" x14ac:dyDescent="0.25">
      <c r="A546">
        <v>545</v>
      </c>
      <c r="B546" s="2">
        <v>1</v>
      </c>
      <c r="H546" s="5" t="s">
        <v>233</v>
      </c>
    </row>
    <row r="547" spans="1:8" x14ac:dyDescent="0.25">
      <c r="A547">
        <v>546</v>
      </c>
      <c r="B547" s="2">
        <v>1</v>
      </c>
      <c r="H547" s="5" t="s">
        <v>233</v>
      </c>
    </row>
    <row r="548" spans="1:8" x14ac:dyDescent="0.25">
      <c r="A548">
        <v>547</v>
      </c>
      <c r="B548" s="2">
        <v>1</v>
      </c>
      <c r="H548" s="5" t="s">
        <v>233</v>
      </c>
    </row>
    <row r="549" spans="1:8" x14ac:dyDescent="0.25">
      <c r="A549">
        <v>548</v>
      </c>
      <c r="B549" s="2">
        <v>1</v>
      </c>
      <c r="H549" s="5" t="s">
        <v>233</v>
      </c>
    </row>
    <row r="550" spans="1:8" x14ac:dyDescent="0.25">
      <c r="A550">
        <v>549</v>
      </c>
      <c r="B550" s="2">
        <v>1</v>
      </c>
      <c r="C550" s="4">
        <v>2</v>
      </c>
      <c r="H550" s="5" t="s">
        <v>233</v>
      </c>
    </row>
    <row r="551" spans="1:8" x14ac:dyDescent="0.25">
      <c r="A551">
        <v>550</v>
      </c>
      <c r="B551" s="2">
        <v>1</v>
      </c>
      <c r="C551" s="4">
        <v>2</v>
      </c>
      <c r="H551" s="5" t="s">
        <v>233</v>
      </c>
    </row>
    <row r="552" spans="1:8" x14ac:dyDescent="0.25">
      <c r="A552">
        <v>551</v>
      </c>
      <c r="B552" s="2">
        <v>1</v>
      </c>
      <c r="C552" s="4">
        <v>2</v>
      </c>
      <c r="H552" s="5" t="s">
        <v>233</v>
      </c>
    </row>
    <row r="553" spans="1:8" x14ac:dyDescent="0.25">
      <c r="A553">
        <v>552</v>
      </c>
      <c r="B553" s="2">
        <v>1</v>
      </c>
      <c r="C553" s="4">
        <v>2</v>
      </c>
      <c r="H553" s="5" t="s">
        <v>233</v>
      </c>
    </row>
    <row r="554" spans="1:8" x14ac:dyDescent="0.25">
      <c r="A554">
        <v>553</v>
      </c>
      <c r="B554" s="2">
        <v>1</v>
      </c>
      <c r="C554" s="4">
        <v>2</v>
      </c>
      <c r="H554" s="5" t="s">
        <v>233</v>
      </c>
    </row>
    <row r="555" spans="1:8" x14ac:dyDescent="0.25">
      <c r="A555">
        <v>554</v>
      </c>
      <c r="B555" s="2">
        <v>1</v>
      </c>
      <c r="C555" s="4">
        <v>2</v>
      </c>
      <c r="H555" s="5" t="s">
        <v>233</v>
      </c>
    </row>
    <row r="556" spans="1:8" x14ac:dyDescent="0.25">
      <c r="A556">
        <v>555</v>
      </c>
      <c r="B556" s="2">
        <v>1</v>
      </c>
      <c r="C556" s="4">
        <v>2</v>
      </c>
      <c r="H556" s="5" t="s">
        <v>233</v>
      </c>
    </row>
    <row r="557" spans="1:8" x14ac:dyDescent="0.25">
      <c r="A557">
        <v>556</v>
      </c>
      <c r="B557" s="2">
        <v>1</v>
      </c>
      <c r="C557" s="4">
        <v>2</v>
      </c>
      <c r="D557" s="3">
        <v>3</v>
      </c>
      <c r="H557" s="5" t="s">
        <v>233</v>
      </c>
    </row>
    <row r="558" spans="1:8" x14ac:dyDescent="0.25">
      <c r="A558">
        <v>557</v>
      </c>
      <c r="B558" s="2">
        <v>1</v>
      </c>
      <c r="C558" s="4">
        <v>2</v>
      </c>
      <c r="D558" s="3">
        <v>3</v>
      </c>
      <c r="H558" s="5" t="s">
        <v>233</v>
      </c>
    </row>
    <row r="559" spans="1:8" x14ac:dyDescent="0.25">
      <c r="A559">
        <v>558</v>
      </c>
      <c r="B559" s="2">
        <v>1</v>
      </c>
      <c r="C559" s="4">
        <v>2</v>
      </c>
      <c r="D559" s="3">
        <v>3</v>
      </c>
      <c r="H559" s="5" t="s">
        <v>233</v>
      </c>
    </row>
    <row r="560" spans="1:8" x14ac:dyDescent="0.25">
      <c r="A560">
        <v>559</v>
      </c>
      <c r="B560" s="2">
        <v>1</v>
      </c>
      <c r="C560" s="4">
        <v>2</v>
      </c>
      <c r="D560" s="3">
        <v>3</v>
      </c>
      <c r="H560" s="5" t="s">
        <v>233</v>
      </c>
    </row>
    <row r="561" spans="1:8" x14ac:dyDescent="0.25">
      <c r="A561">
        <v>560</v>
      </c>
      <c r="C561" s="4">
        <v>2</v>
      </c>
      <c r="D561" s="3">
        <v>3</v>
      </c>
      <c r="H561" s="5" t="s">
        <v>233</v>
      </c>
    </row>
    <row r="562" spans="1:8" x14ac:dyDescent="0.25">
      <c r="A562">
        <v>561</v>
      </c>
      <c r="C562" s="4">
        <v>2</v>
      </c>
      <c r="D562" s="3">
        <v>3</v>
      </c>
      <c r="H562" s="5" t="s">
        <v>233</v>
      </c>
    </row>
    <row r="563" spans="1:8" x14ac:dyDescent="0.25">
      <c r="A563">
        <v>562</v>
      </c>
      <c r="C563" s="4">
        <v>2</v>
      </c>
      <c r="D563" s="3">
        <v>3</v>
      </c>
      <c r="H563" s="5" t="s">
        <v>233</v>
      </c>
    </row>
    <row r="564" spans="1:8" x14ac:dyDescent="0.25">
      <c r="A564">
        <v>563</v>
      </c>
      <c r="C564" s="4">
        <v>2</v>
      </c>
      <c r="D564" s="3">
        <v>3</v>
      </c>
      <c r="H564" s="5" t="s">
        <v>233</v>
      </c>
    </row>
    <row r="565" spans="1:8" x14ac:dyDescent="0.25">
      <c r="A565">
        <v>564</v>
      </c>
      <c r="C565" s="4">
        <v>2</v>
      </c>
      <c r="D565" s="3">
        <v>3</v>
      </c>
      <c r="H565" s="5" t="s">
        <v>233</v>
      </c>
    </row>
    <row r="566" spans="1:8" x14ac:dyDescent="0.25">
      <c r="A566">
        <v>565</v>
      </c>
      <c r="C566" s="4">
        <v>2</v>
      </c>
      <c r="D566" s="3">
        <v>3</v>
      </c>
      <c r="H566" s="5" t="s">
        <v>233</v>
      </c>
    </row>
    <row r="567" spans="1:8" x14ac:dyDescent="0.25">
      <c r="A567">
        <v>566</v>
      </c>
      <c r="C567" s="4">
        <v>2</v>
      </c>
      <c r="D567" s="3">
        <v>3</v>
      </c>
      <c r="H567" s="5" t="s">
        <v>233</v>
      </c>
    </row>
    <row r="568" spans="1:8" x14ac:dyDescent="0.25">
      <c r="A568">
        <v>567</v>
      </c>
      <c r="C568" s="4">
        <v>2</v>
      </c>
      <c r="D568" s="3">
        <v>3</v>
      </c>
      <c r="H568" s="5" t="s">
        <v>233</v>
      </c>
    </row>
    <row r="569" spans="1:8" x14ac:dyDescent="0.25">
      <c r="A569">
        <v>568</v>
      </c>
      <c r="C569" s="4">
        <v>2</v>
      </c>
      <c r="D569" s="3">
        <v>3</v>
      </c>
    </row>
    <row r="570" spans="1:8" x14ac:dyDescent="0.25">
      <c r="A570">
        <v>569</v>
      </c>
      <c r="C570" s="4">
        <v>2</v>
      </c>
      <c r="D570" s="3">
        <v>3</v>
      </c>
    </row>
    <row r="571" spans="1:8" x14ac:dyDescent="0.25">
      <c r="A571">
        <v>570</v>
      </c>
      <c r="C571" s="4">
        <v>2</v>
      </c>
      <c r="D571" s="3">
        <v>3</v>
      </c>
    </row>
    <row r="572" spans="1:8" x14ac:dyDescent="0.25">
      <c r="A572">
        <v>571</v>
      </c>
      <c r="C572" s="4">
        <v>2</v>
      </c>
      <c r="D572" s="3">
        <v>3</v>
      </c>
    </row>
    <row r="573" spans="1:8" x14ac:dyDescent="0.25">
      <c r="A573">
        <v>572</v>
      </c>
      <c r="C573" s="4">
        <v>2</v>
      </c>
      <c r="D573" s="3">
        <v>3</v>
      </c>
    </row>
    <row r="574" spans="1:8" x14ac:dyDescent="0.25">
      <c r="A574">
        <v>573</v>
      </c>
      <c r="B574" s="2">
        <v>1</v>
      </c>
      <c r="C574" s="4">
        <v>2</v>
      </c>
      <c r="D574" s="3">
        <v>3</v>
      </c>
    </row>
    <row r="575" spans="1:8" x14ac:dyDescent="0.25">
      <c r="A575">
        <v>574</v>
      </c>
      <c r="B575" s="2">
        <v>1</v>
      </c>
      <c r="C575" s="4">
        <v>2</v>
      </c>
      <c r="D575" s="3">
        <v>3</v>
      </c>
    </row>
    <row r="576" spans="1:8" x14ac:dyDescent="0.25">
      <c r="A576">
        <v>575</v>
      </c>
      <c r="B576" s="2">
        <v>1</v>
      </c>
      <c r="C576" s="4">
        <v>2</v>
      </c>
      <c r="D576" s="3">
        <v>3</v>
      </c>
    </row>
    <row r="577" spans="1:8" x14ac:dyDescent="0.25">
      <c r="A577">
        <v>576</v>
      </c>
      <c r="B577" s="2">
        <v>1</v>
      </c>
      <c r="C577" s="4">
        <v>2</v>
      </c>
      <c r="D577" s="3">
        <v>3</v>
      </c>
    </row>
    <row r="578" spans="1:8" x14ac:dyDescent="0.25">
      <c r="A578">
        <v>577</v>
      </c>
      <c r="B578" s="2">
        <v>1</v>
      </c>
      <c r="C578" s="4">
        <v>2</v>
      </c>
      <c r="D578" s="3">
        <v>3</v>
      </c>
    </row>
    <row r="579" spans="1:8" x14ac:dyDescent="0.25">
      <c r="A579">
        <v>578</v>
      </c>
      <c r="B579" s="2">
        <v>1</v>
      </c>
      <c r="C579" s="4">
        <v>2</v>
      </c>
      <c r="D579" s="3">
        <v>3</v>
      </c>
    </row>
    <row r="580" spans="1:8" x14ac:dyDescent="0.25">
      <c r="A580">
        <v>579</v>
      </c>
      <c r="B580" s="2">
        <v>1</v>
      </c>
      <c r="C580" s="4">
        <v>2</v>
      </c>
      <c r="D580" s="3">
        <v>3</v>
      </c>
    </row>
    <row r="581" spans="1:8" x14ac:dyDescent="0.25">
      <c r="A581">
        <v>580</v>
      </c>
      <c r="B581" s="2">
        <v>1</v>
      </c>
      <c r="C581" s="4">
        <v>2</v>
      </c>
      <c r="D581" s="3">
        <v>3</v>
      </c>
    </row>
    <row r="582" spans="1:8" x14ac:dyDescent="0.25">
      <c r="A582">
        <v>581</v>
      </c>
      <c r="B582" s="2">
        <v>1</v>
      </c>
      <c r="C582" s="4">
        <v>2</v>
      </c>
      <c r="D582" s="3">
        <v>3</v>
      </c>
    </row>
    <row r="583" spans="1:8" x14ac:dyDescent="0.25">
      <c r="A583">
        <v>582</v>
      </c>
      <c r="B583" s="2">
        <v>1</v>
      </c>
      <c r="C583" s="4">
        <v>2</v>
      </c>
      <c r="D583" s="3">
        <v>3</v>
      </c>
    </row>
    <row r="584" spans="1:8" x14ac:dyDescent="0.25">
      <c r="A584">
        <v>583</v>
      </c>
      <c r="B584" s="2">
        <v>1</v>
      </c>
      <c r="D584" s="3">
        <v>3</v>
      </c>
    </row>
    <row r="585" spans="1:8" x14ac:dyDescent="0.25">
      <c r="A585">
        <v>584</v>
      </c>
      <c r="B585" s="2">
        <v>1</v>
      </c>
      <c r="D585" s="3">
        <v>3</v>
      </c>
    </row>
    <row r="586" spans="1:8" x14ac:dyDescent="0.25">
      <c r="A586">
        <v>585</v>
      </c>
      <c r="B586" s="2">
        <v>1</v>
      </c>
      <c r="D586" s="3">
        <v>3</v>
      </c>
    </row>
    <row r="587" spans="1:8" x14ac:dyDescent="0.25">
      <c r="A587">
        <v>586</v>
      </c>
      <c r="B587" s="2">
        <v>1</v>
      </c>
      <c r="D587" s="3">
        <v>3</v>
      </c>
    </row>
    <row r="588" spans="1:8" x14ac:dyDescent="0.25">
      <c r="A588">
        <v>587</v>
      </c>
      <c r="B588" s="2">
        <v>1</v>
      </c>
      <c r="D588" s="3">
        <v>3</v>
      </c>
      <c r="H588" s="5" t="s">
        <v>233</v>
      </c>
    </row>
    <row r="589" spans="1:8" x14ac:dyDescent="0.25">
      <c r="A589">
        <v>588</v>
      </c>
      <c r="B589" s="2">
        <v>1</v>
      </c>
      <c r="D589" s="3">
        <v>3</v>
      </c>
      <c r="H589" s="5" t="s">
        <v>233</v>
      </c>
    </row>
    <row r="590" spans="1:8" x14ac:dyDescent="0.25">
      <c r="A590">
        <v>589</v>
      </c>
      <c r="B590" s="2">
        <v>1</v>
      </c>
      <c r="H590" s="5" t="s">
        <v>233</v>
      </c>
    </row>
    <row r="591" spans="1:8" x14ac:dyDescent="0.25">
      <c r="A591">
        <v>590</v>
      </c>
      <c r="B591" s="2">
        <v>1</v>
      </c>
      <c r="H591" s="5" t="s">
        <v>233</v>
      </c>
    </row>
    <row r="592" spans="1:8" x14ac:dyDescent="0.25">
      <c r="A592">
        <v>591</v>
      </c>
      <c r="B592" s="2">
        <v>1</v>
      </c>
      <c r="H592" s="5" t="s">
        <v>233</v>
      </c>
    </row>
    <row r="593" spans="1:8" x14ac:dyDescent="0.25">
      <c r="A593">
        <v>592</v>
      </c>
      <c r="B593" s="2">
        <v>1</v>
      </c>
      <c r="C593" s="4">
        <v>2</v>
      </c>
      <c r="H593" s="5" t="s">
        <v>233</v>
      </c>
    </row>
    <row r="594" spans="1:8" x14ac:dyDescent="0.25">
      <c r="A594">
        <v>593</v>
      </c>
      <c r="B594" s="2">
        <v>1</v>
      </c>
      <c r="C594" s="4">
        <v>2</v>
      </c>
      <c r="H594" s="5" t="s">
        <v>233</v>
      </c>
    </row>
    <row r="595" spans="1:8" x14ac:dyDescent="0.25">
      <c r="A595">
        <v>594</v>
      </c>
      <c r="B595" s="2">
        <v>1</v>
      </c>
      <c r="C595" s="4">
        <v>2</v>
      </c>
      <c r="H595" s="5" t="s">
        <v>233</v>
      </c>
    </row>
    <row r="596" spans="1:8" x14ac:dyDescent="0.25">
      <c r="A596">
        <v>595</v>
      </c>
      <c r="B596" s="2">
        <v>1</v>
      </c>
      <c r="C596" s="4">
        <v>2</v>
      </c>
      <c r="H596" s="5" t="s">
        <v>233</v>
      </c>
    </row>
    <row r="597" spans="1:8" x14ac:dyDescent="0.25">
      <c r="A597">
        <v>596</v>
      </c>
      <c r="B597" s="2">
        <v>1</v>
      </c>
      <c r="C597" s="4">
        <v>2</v>
      </c>
      <c r="H597" s="5" t="s">
        <v>233</v>
      </c>
    </row>
    <row r="598" spans="1:8" x14ac:dyDescent="0.25">
      <c r="A598">
        <v>597</v>
      </c>
      <c r="B598" s="2">
        <v>1</v>
      </c>
      <c r="C598" s="4">
        <v>2</v>
      </c>
      <c r="H598" s="5" t="s">
        <v>233</v>
      </c>
    </row>
    <row r="599" spans="1:8" x14ac:dyDescent="0.25">
      <c r="A599">
        <v>598</v>
      </c>
      <c r="B599" s="2">
        <v>1</v>
      </c>
      <c r="C599" s="4">
        <v>2</v>
      </c>
      <c r="H599" s="5" t="s">
        <v>233</v>
      </c>
    </row>
    <row r="600" spans="1:8" x14ac:dyDescent="0.25">
      <c r="A600">
        <v>599</v>
      </c>
      <c r="B600" s="2">
        <v>1</v>
      </c>
      <c r="C600" s="4">
        <v>2</v>
      </c>
      <c r="H600" s="5" t="s">
        <v>233</v>
      </c>
    </row>
    <row r="601" spans="1:8" x14ac:dyDescent="0.25">
      <c r="A601">
        <v>600</v>
      </c>
      <c r="B601" s="2">
        <v>1</v>
      </c>
      <c r="C601" s="4">
        <v>2</v>
      </c>
      <c r="H601" s="5" t="s">
        <v>233</v>
      </c>
    </row>
    <row r="602" spans="1:8" x14ac:dyDescent="0.25">
      <c r="A602">
        <v>601</v>
      </c>
      <c r="B602" s="2">
        <v>1</v>
      </c>
      <c r="C602" s="4">
        <v>2</v>
      </c>
      <c r="H602" s="5" t="s">
        <v>233</v>
      </c>
    </row>
    <row r="603" spans="1:8" x14ac:dyDescent="0.25">
      <c r="A603">
        <v>602</v>
      </c>
      <c r="B603" s="2">
        <v>1</v>
      </c>
      <c r="C603" s="4">
        <v>2</v>
      </c>
      <c r="H603" s="5" t="s">
        <v>233</v>
      </c>
    </row>
    <row r="604" spans="1:8" x14ac:dyDescent="0.25">
      <c r="A604">
        <v>603</v>
      </c>
      <c r="B604" s="2">
        <v>1</v>
      </c>
      <c r="C604" s="4">
        <v>2</v>
      </c>
      <c r="H604" s="5" t="s">
        <v>233</v>
      </c>
    </row>
    <row r="605" spans="1:8" x14ac:dyDescent="0.25">
      <c r="A605">
        <v>604</v>
      </c>
      <c r="B605" s="2">
        <v>1</v>
      </c>
      <c r="C605" s="4">
        <v>2</v>
      </c>
      <c r="H605" s="5" t="s">
        <v>233</v>
      </c>
    </row>
    <row r="606" spans="1:8" x14ac:dyDescent="0.25">
      <c r="A606">
        <v>605</v>
      </c>
      <c r="B606" s="2">
        <v>1</v>
      </c>
      <c r="C606" s="4">
        <v>2</v>
      </c>
      <c r="H606" s="5" t="s">
        <v>233</v>
      </c>
    </row>
    <row r="607" spans="1:8" x14ac:dyDescent="0.25">
      <c r="A607">
        <v>606</v>
      </c>
      <c r="B607" s="2">
        <v>1</v>
      </c>
      <c r="C607" s="4">
        <v>2</v>
      </c>
      <c r="H607" s="5" t="s">
        <v>233</v>
      </c>
    </row>
    <row r="608" spans="1:8" x14ac:dyDescent="0.25">
      <c r="A608">
        <v>607</v>
      </c>
      <c r="C608" s="4">
        <v>2</v>
      </c>
      <c r="H608" s="5" t="s">
        <v>233</v>
      </c>
    </row>
    <row r="609" spans="1:8" x14ac:dyDescent="0.25">
      <c r="A609">
        <v>608</v>
      </c>
      <c r="C609" s="4">
        <v>2</v>
      </c>
      <c r="H609" s="5" t="s">
        <v>233</v>
      </c>
    </row>
    <row r="610" spans="1:8" x14ac:dyDescent="0.25">
      <c r="A610">
        <v>609</v>
      </c>
      <c r="C610" s="4">
        <v>2</v>
      </c>
      <c r="D610" s="3">
        <v>3</v>
      </c>
      <c r="H610" s="5" t="s">
        <v>233</v>
      </c>
    </row>
    <row r="611" spans="1:8" x14ac:dyDescent="0.25">
      <c r="A611">
        <v>610</v>
      </c>
      <c r="C611" s="4">
        <v>2</v>
      </c>
      <c r="D611" s="3">
        <v>3</v>
      </c>
      <c r="H611" s="5" t="s">
        <v>233</v>
      </c>
    </row>
    <row r="612" spans="1:8" x14ac:dyDescent="0.25">
      <c r="A612">
        <v>611</v>
      </c>
      <c r="C612" s="4">
        <v>2</v>
      </c>
      <c r="D612" s="3">
        <v>3</v>
      </c>
      <c r="H612" s="5" t="s">
        <v>233</v>
      </c>
    </row>
    <row r="613" spans="1:8" x14ac:dyDescent="0.25">
      <c r="A613">
        <v>612</v>
      </c>
      <c r="C613" s="4">
        <v>2</v>
      </c>
      <c r="D613" s="3">
        <v>3</v>
      </c>
      <c r="H613" s="5" t="s">
        <v>233</v>
      </c>
    </row>
    <row r="614" spans="1:8" x14ac:dyDescent="0.25">
      <c r="A614">
        <v>613</v>
      </c>
      <c r="C614" s="4">
        <v>2</v>
      </c>
      <c r="D614" s="3">
        <v>3</v>
      </c>
      <c r="H614" s="5" t="s">
        <v>233</v>
      </c>
    </row>
    <row r="615" spans="1:8" x14ac:dyDescent="0.25">
      <c r="A615">
        <v>614</v>
      </c>
      <c r="C615" s="4">
        <v>2</v>
      </c>
      <c r="D615" s="3">
        <v>3</v>
      </c>
      <c r="H615" s="5" t="s">
        <v>233</v>
      </c>
    </row>
    <row r="616" spans="1:8" x14ac:dyDescent="0.25">
      <c r="A616">
        <v>615</v>
      </c>
      <c r="C616" s="4">
        <v>2</v>
      </c>
      <c r="D616" s="3">
        <v>3</v>
      </c>
      <c r="H616" s="5" t="s">
        <v>233</v>
      </c>
    </row>
    <row r="617" spans="1:8" x14ac:dyDescent="0.25">
      <c r="A617">
        <v>616</v>
      </c>
      <c r="C617" s="4">
        <v>2</v>
      </c>
      <c r="D617" s="3">
        <v>3</v>
      </c>
    </row>
    <row r="618" spans="1:8" x14ac:dyDescent="0.25">
      <c r="A618">
        <v>617</v>
      </c>
      <c r="C618" s="4">
        <v>2</v>
      </c>
      <c r="D618" s="3">
        <v>3</v>
      </c>
    </row>
    <row r="619" spans="1:8" x14ac:dyDescent="0.25">
      <c r="A619">
        <v>618</v>
      </c>
      <c r="B619" s="2">
        <v>1</v>
      </c>
      <c r="C619" s="4">
        <v>2</v>
      </c>
      <c r="D619" s="3">
        <v>3</v>
      </c>
    </row>
    <row r="620" spans="1:8" x14ac:dyDescent="0.25">
      <c r="A620">
        <v>619</v>
      </c>
      <c r="B620" s="2">
        <v>1</v>
      </c>
      <c r="C620" s="4">
        <v>2</v>
      </c>
      <c r="D620" s="3">
        <v>3</v>
      </c>
    </row>
    <row r="621" spans="1:8" x14ac:dyDescent="0.25">
      <c r="A621">
        <v>620</v>
      </c>
      <c r="B621" s="2">
        <v>1</v>
      </c>
      <c r="C621" s="4">
        <v>2</v>
      </c>
      <c r="D621" s="3">
        <v>3</v>
      </c>
    </row>
    <row r="622" spans="1:8" x14ac:dyDescent="0.25">
      <c r="A622">
        <v>621</v>
      </c>
      <c r="B622" s="2">
        <v>1</v>
      </c>
      <c r="C622" s="4">
        <v>2</v>
      </c>
      <c r="D622" s="3">
        <v>3</v>
      </c>
    </row>
    <row r="623" spans="1:8" x14ac:dyDescent="0.25">
      <c r="A623">
        <v>622</v>
      </c>
      <c r="B623" s="2">
        <v>1</v>
      </c>
      <c r="C623" s="4">
        <v>2</v>
      </c>
      <c r="D623" s="3">
        <v>3</v>
      </c>
    </row>
    <row r="624" spans="1:8" x14ac:dyDescent="0.25">
      <c r="A624">
        <v>623</v>
      </c>
      <c r="B624" s="2">
        <v>1</v>
      </c>
      <c r="C624" s="4">
        <v>2</v>
      </c>
      <c r="D624" s="3">
        <v>3</v>
      </c>
    </row>
    <row r="625" spans="1:8" x14ac:dyDescent="0.25">
      <c r="A625">
        <v>624</v>
      </c>
      <c r="B625" s="2">
        <v>1</v>
      </c>
      <c r="C625" s="4">
        <v>2</v>
      </c>
      <c r="D625" s="3">
        <v>3</v>
      </c>
    </row>
    <row r="626" spans="1:8" x14ac:dyDescent="0.25">
      <c r="A626">
        <v>625</v>
      </c>
      <c r="B626" s="2">
        <v>1</v>
      </c>
      <c r="C626" s="4">
        <v>2</v>
      </c>
      <c r="D626" s="3">
        <v>3</v>
      </c>
    </row>
    <row r="627" spans="1:8" x14ac:dyDescent="0.25">
      <c r="A627">
        <v>626</v>
      </c>
      <c r="B627" s="2">
        <v>1</v>
      </c>
      <c r="C627" s="4">
        <v>2</v>
      </c>
      <c r="D627" s="3">
        <v>3</v>
      </c>
    </row>
    <row r="628" spans="1:8" x14ac:dyDescent="0.25">
      <c r="A628">
        <v>627</v>
      </c>
      <c r="B628" s="2">
        <v>1</v>
      </c>
      <c r="C628" s="4">
        <v>2</v>
      </c>
      <c r="D628" s="3">
        <v>3</v>
      </c>
    </row>
    <row r="629" spans="1:8" x14ac:dyDescent="0.25">
      <c r="A629">
        <v>628</v>
      </c>
      <c r="B629" s="2">
        <v>1</v>
      </c>
      <c r="D629" s="3">
        <v>3</v>
      </c>
    </row>
    <row r="630" spans="1:8" x14ac:dyDescent="0.25">
      <c r="A630">
        <v>629</v>
      </c>
      <c r="B630" s="2">
        <v>1</v>
      </c>
      <c r="D630" s="3">
        <v>3</v>
      </c>
    </row>
    <row r="631" spans="1:8" x14ac:dyDescent="0.25">
      <c r="A631">
        <v>630</v>
      </c>
      <c r="B631" s="2">
        <v>1</v>
      </c>
      <c r="D631" s="3">
        <v>3</v>
      </c>
    </row>
    <row r="632" spans="1:8" x14ac:dyDescent="0.25">
      <c r="A632">
        <v>631</v>
      </c>
      <c r="B632" s="2">
        <v>1</v>
      </c>
      <c r="D632" s="3">
        <v>3</v>
      </c>
    </row>
    <row r="633" spans="1:8" x14ac:dyDescent="0.25">
      <c r="A633">
        <v>632</v>
      </c>
      <c r="B633" s="2">
        <v>1</v>
      </c>
      <c r="D633" s="3">
        <v>3</v>
      </c>
    </row>
    <row r="634" spans="1:8" x14ac:dyDescent="0.25">
      <c r="A634">
        <v>633</v>
      </c>
      <c r="B634" s="2">
        <v>1</v>
      </c>
      <c r="D634" s="3">
        <v>3</v>
      </c>
    </row>
    <row r="635" spans="1:8" x14ac:dyDescent="0.25">
      <c r="A635">
        <v>634</v>
      </c>
      <c r="B635" s="2">
        <v>1</v>
      </c>
      <c r="D635" s="3">
        <v>3</v>
      </c>
    </row>
    <row r="636" spans="1:8" x14ac:dyDescent="0.25">
      <c r="A636">
        <v>635</v>
      </c>
      <c r="B636" s="2">
        <v>1</v>
      </c>
      <c r="D636" s="3">
        <v>3</v>
      </c>
    </row>
    <row r="637" spans="1:8" x14ac:dyDescent="0.25">
      <c r="A637">
        <v>636</v>
      </c>
      <c r="B637" s="2">
        <v>1</v>
      </c>
      <c r="D637" s="3">
        <v>3</v>
      </c>
    </row>
    <row r="638" spans="1:8" x14ac:dyDescent="0.25">
      <c r="A638">
        <v>637</v>
      </c>
      <c r="B638" s="2">
        <v>1</v>
      </c>
      <c r="C638" s="4">
        <v>2</v>
      </c>
      <c r="D638" s="3">
        <v>3</v>
      </c>
    </row>
    <row r="639" spans="1:8" x14ac:dyDescent="0.25">
      <c r="A639">
        <v>638</v>
      </c>
      <c r="B639" s="2">
        <v>1</v>
      </c>
      <c r="C639" s="4">
        <v>2</v>
      </c>
      <c r="D639" s="3">
        <v>3</v>
      </c>
    </row>
    <row r="640" spans="1:8" x14ac:dyDescent="0.25">
      <c r="A640">
        <v>639</v>
      </c>
      <c r="B640" s="2">
        <v>1</v>
      </c>
      <c r="C640" s="4">
        <v>2</v>
      </c>
      <c r="H640" s="5" t="s">
        <v>233</v>
      </c>
    </row>
    <row r="641" spans="1:8" x14ac:dyDescent="0.25">
      <c r="A641">
        <v>640</v>
      </c>
      <c r="B641" s="2">
        <v>1</v>
      </c>
      <c r="C641" s="4">
        <v>2</v>
      </c>
      <c r="H641" s="5" t="s">
        <v>233</v>
      </c>
    </row>
    <row r="642" spans="1:8" x14ac:dyDescent="0.25">
      <c r="A642">
        <v>641</v>
      </c>
      <c r="B642" s="2">
        <v>1</v>
      </c>
      <c r="C642" s="4">
        <v>2</v>
      </c>
      <c r="H642" s="5" t="s">
        <v>233</v>
      </c>
    </row>
    <row r="643" spans="1:8" x14ac:dyDescent="0.25">
      <c r="A643">
        <v>642</v>
      </c>
      <c r="B643" s="2">
        <v>1</v>
      </c>
      <c r="C643" s="4">
        <v>2</v>
      </c>
      <c r="H643" s="5" t="s">
        <v>233</v>
      </c>
    </row>
    <row r="644" spans="1:8" x14ac:dyDescent="0.25">
      <c r="A644">
        <v>643</v>
      </c>
      <c r="B644" s="2">
        <v>1</v>
      </c>
      <c r="C644" s="4">
        <v>2</v>
      </c>
      <c r="H644" s="5" t="s">
        <v>233</v>
      </c>
    </row>
    <row r="645" spans="1:8" x14ac:dyDescent="0.25">
      <c r="A645">
        <v>644</v>
      </c>
      <c r="B645" s="2">
        <v>1</v>
      </c>
      <c r="C645" s="4">
        <v>2</v>
      </c>
      <c r="H645" s="5" t="s">
        <v>233</v>
      </c>
    </row>
    <row r="646" spans="1:8" x14ac:dyDescent="0.25">
      <c r="A646">
        <v>645</v>
      </c>
      <c r="B646" s="2">
        <v>1</v>
      </c>
      <c r="C646" s="4">
        <v>2</v>
      </c>
      <c r="H646" s="5" t="s">
        <v>233</v>
      </c>
    </row>
    <row r="647" spans="1:8" x14ac:dyDescent="0.25">
      <c r="A647">
        <v>646</v>
      </c>
      <c r="B647" s="2">
        <v>1</v>
      </c>
      <c r="C647" s="4">
        <v>2</v>
      </c>
      <c r="H647" s="5" t="s">
        <v>233</v>
      </c>
    </row>
    <row r="648" spans="1:8" x14ac:dyDescent="0.25">
      <c r="A648">
        <v>647</v>
      </c>
      <c r="C648" s="4">
        <v>2</v>
      </c>
      <c r="H648" s="5" t="s">
        <v>233</v>
      </c>
    </row>
    <row r="649" spans="1:8" x14ac:dyDescent="0.25">
      <c r="A649">
        <v>648</v>
      </c>
      <c r="C649" s="4">
        <v>2</v>
      </c>
      <c r="H649" s="5" t="s">
        <v>233</v>
      </c>
    </row>
    <row r="650" spans="1:8" x14ac:dyDescent="0.25">
      <c r="A650">
        <v>649</v>
      </c>
      <c r="C650" s="4">
        <v>2</v>
      </c>
      <c r="H650" s="5" t="s">
        <v>233</v>
      </c>
    </row>
    <row r="651" spans="1:8" x14ac:dyDescent="0.25">
      <c r="A651">
        <v>650</v>
      </c>
      <c r="C651" s="4">
        <v>2</v>
      </c>
      <c r="H651" s="5" t="s">
        <v>233</v>
      </c>
    </row>
    <row r="652" spans="1:8" x14ac:dyDescent="0.25">
      <c r="A652">
        <v>651</v>
      </c>
      <c r="C652" s="4">
        <v>2</v>
      </c>
      <c r="H652" s="5" t="s">
        <v>233</v>
      </c>
    </row>
    <row r="653" spans="1:8" x14ac:dyDescent="0.25">
      <c r="A653">
        <v>652</v>
      </c>
      <c r="C653" s="4">
        <v>2</v>
      </c>
      <c r="H653" s="5" t="s">
        <v>233</v>
      </c>
    </row>
    <row r="654" spans="1:8" x14ac:dyDescent="0.25">
      <c r="A654">
        <v>653</v>
      </c>
      <c r="C654" s="4">
        <v>2</v>
      </c>
      <c r="H654" s="5" t="s">
        <v>233</v>
      </c>
    </row>
    <row r="655" spans="1:8" x14ac:dyDescent="0.25">
      <c r="A655">
        <v>654</v>
      </c>
      <c r="C655" s="4">
        <v>2</v>
      </c>
      <c r="H655" s="5" t="s">
        <v>233</v>
      </c>
    </row>
    <row r="656" spans="1:8" x14ac:dyDescent="0.25">
      <c r="A656">
        <v>655</v>
      </c>
      <c r="C656" s="4">
        <v>2</v>
      </c>
      <c r="H656" s="5" t="s">
        <v>233</v>
      </c>
    </row>
    <row r="657" spans="1:8" x14ac:dyDescent="0.25">
      <c r="A657">
        <v>656</v>
      </c>
      <c r="C657" s="4">
        <v>2</v>
      </c>
      <c r="H657" s="5" t="s">
        <v>233</v>
      </c>
    </row>
    <row r="658" spans="1:8" x14ac:dyDescent="0.25">
      <c r="A658">
        <v>657</v>
      </c>
      <c r="B658" s="2">
        <v>1</v>
      </c>
      <c r="C658" s="4">
        <v>2</v>
      </c>
      <c r="H658" s="5" t="s">
        <v>233</v>
      </c>
    </row>
    <row r="659" spans="1:8" x14ac:dyDescent="0.25">
      <c r="A659">
        <v>658</v>
      </c>
      <c r="B659" s="2">
        <v>1</v>
      </c>
      <c r="C659" s="4">
        <v>2</v>
      </c>
      <c r="D659" s="3">
        <v>3</v>
      </c>
      <c r="H659" s="5" t="s">
        <v>233</v>
      </c>
    </row>
    <row r="660" spans="1:8" x14ac:dyDescent="0.25">
      <c r="A660">
        <v>659</v>
      </c>
      <c r="B660" s="2">
        <v>1</v>
      </c>
      <c r="C660" s="4">
        <v>2</v>
      </c>
      <c r="D660" s="3">
        <v>3</v>
      </c>
      <c r="H660" s="5" t="s">
        <v>233</v>
      </c>
    </row>
    <row r="661" spans="1:8" x14ac:dyDescent="0.25">
      <c r="A661">
        <v>660</v>
      </c>
      <c r="B661" s="2">
        <v>1</v>
      </c>
      <c r="C661" s="4">
        <v>2</v>
      </c>
      <c r="D661" s="3">
        <v>3</v>
      </c>
      <c r="H661" s="5" t="s">
        <v>233</v>
      </c>
    </row>
    <row r="662" spans="1:8" x14ac:dyDescent="0.25">
      <c r="A662">
        <v>661</v>
      </c>
      <c r="B662" s="2">
        <v>1</v>
      </c>
      <c r="C662" s="4">
        <v>2</v>
      </c>
      <c r="D662" s="3">
        <v>3</v>
      </c>
      <c r="H662" s="5" t="s">
        <v>233</v>
      </c>
    </row>
    <row r="663" spans="1:8" x14ac:dyDescent="0.25">
      <c r="A663">
        <v>662</v>
      </c>
      <c r="B663" s="2">
        <v>1</v>
      </c>
      <c r="C663" s="4">
        <v>2</v>
      </c>
      <c r="D663" s="3">
        <v>3</v>
      </c>
      <c r="H663" s="5" t="s">
        <v>233</v>
      </c>
    </row>
    <row r="664" spans="1:8" x14ac:dyDescent="0.25">
      <c r="A664">
        <v>663</v>
      </c>
      <c r="B664" s="2">
        <v>1</v>
      </c>
      <c r="C664" s="4">
        <v>2</v>
      </c>
      <c r="D664" s="3">
        <v>3</v>
      </c>
      <c r="H664" s="5" t="s">
        <v>233</v>
      </c>
    </row>
    <row r="665" spans="1:8" x14ac:dyDescent="0.25">
      <c r="A665">
        <v>664</v>
      </c>
      <c r="B665" s="2">
        <v>1</v>
      </c>
      <c r="C665" s="4">
        <v>2</v>
      </c>
      <c r="D665" s="3">
        <v>3</v>
      </c>
      <c r="H665" s="5" t="s">
        <v>233</v>
      </c>
    </row>
    <row r="666" spans="1:8" x14ac:dyDescent="0.25">
      <c r="A666">
        <v>665</v>
      </c>
      <c r="B666" s="2">
        <v>1</v>
      </c>
      <c r="C666" s="4">
        <v>2</v>
      </c>
      <c r="D666" s="3">
        <v>3</v>
      </c>
      <c r="H666" s="5" t="s">
        <v>233</v>
      </c>
    </row>
    <row r="667" spans="1:8" x14ac:dyDescent="0.25">
      <c r="A667">
        <v>666</v>
      </c>
      <c r="B667" s="2">
        <v>1</v>
      </c>
      <c r="C667" s="4">
        <v>2</v>
      </c>
      <c r="D667" s="3">
        <v>3</v>
      </c>
    </row>
    <row r="668" spans="1:8" x14ac:dyDescent="0.25">
      <c r="A668">
        <v>667</v>
      </c>
      <c r="B668" s="2">
        <v>1</v>
      </c>
      <c r="C668" s="4">
        <v>2</v>
      </c>
      <c r="D668" s="3">
        <v>3</v>
      </c>
    </row>
    <row r="669" spans="1:8" x14ac:dyDescent="0.25">
      <c r="A669">
        <v>668</v>
      </c>
      <c r="B669" s="2">
        <v>1</v>
      </c>
      <c r="C669" s="4">
        <v>2</v>
      </c>
      <c r="D669" s="3">
        <v>3</v>
      </c>
    </row>
    <row r="670" spans="1:8" x14ac:dyDescent="0.25">
      <c r="A670">
        <v>669</v>
      </c>
      <c r="B670" s="2">
        <v>1</v>
      </c>
      <c r="D670" s="3">
        <v>3</v>
      </c>
    </row>
    <row r="671" spans="1:8" x14ac:dyDescent="0.25">
      <c r="A671">
        <v>670</v>
      </c>
      <c r="B671" s="2">
        <v>1</v>
      </c>
      <c r="D671" s="3">
        <v>3</v>
      </c>
    </row>
    <row r="672" spans="1:8" x14ac:dyDescent="0.25">
      <c r="A672">
        <v>671</v>
      </c>
      <c r="B672" s="2">
        <v>1</v>
      </c>
      <c r="D672" s="3">
        <v>3</v>
      </c>
    </row>
    <row r="673" spans="1:8" x14ac:dyDescent="0.25">
      <c r="A673">
        <v>672</v>
      </c>
      <c r="B673" s="2">
        <v>1</v>
      </c>
      <c r="D673" s="3">
        <v>3</v>
      </c>
    </row>
    <row r="674" spans="1:8" x14ac:dyDescent="0.25">
      <c r="A674">
        <v>673</v>
      </c>
      <c r="B674" s="2">
        <v>1</v>
      </c>
      <c r="D674" s="3">
        <v>3</v>
      </c>
    </row>
    <row r="675" spans="1:8" x14ac:dyDescent="0.25">
      <c r="A675">
        <v>674</v>
      </c>
      <c r="B675" s="2">
        <v>1</v>
      </c>
      <c r="D675" s="3">
        <v>3</v>
      </c>
    </row>
    <row r="676" spans="1:8" x14ac:dyDescent="0.25">
      <c r="A676">
        <v>675</v>
      </c>
      <c r="B676" s="2">
        <v>1</v>
      </c>
      <c r="D676" s="3">
        <v>3</v>
      </c>
    </row>
    <row r="677" spans="1:8" x14ac:dyDescent="0.25">
      <c r="A677">
        <v>676</v>
      </c>
      <c r="B677" s="2">
        <v>1</v>
      </c>
      <c r="D677" s="3">
        <v>3</v>
      </c>
    </row>
    <row r="678" spans="1:8" x14ac:dyDescent="0.25">
      <c r="A678">
        <v>677</v>
      </c>
      <c r="B678" s="2">
        <v>1</v>
      </c>
      <c r="D678" s="3">
        <v>3</v>
      </c>
    </row>
    <row r="679" spans="1:8" x14ac:dyDescent="0.25">
      <c r="A679">
        <v>678</v>
      </c>
      <c r="B679" s="2">
        <v>1</v>
      </c>
      <c r="C679" s="4">
        <v>2</v>
      </c>
      <c r="D679" s="3">
        <v>3</v>
      </c>
    </row>
    <row r="680" spans="1:8" x14ac:dyDescent="0.25">
      <c r="A680">
        <v>679</v>
      </c>
      <c r="B680" s="2">
        <v>1</v>
      </c>
      <c r="C680" s="4">
        <v>2</v>
      </c>
      <c r="D680" s="3">
        <v>3</v>
      </c>
    </row>
    <row r="681" spans="1:8" x14ac:dyDescent="0.25">
      <c r="A681">
        <v>680</v>
      </c>
      <c r="B681" s="2">
        <v>1</v>
      </c>
      <c r="C681" s="4">
        <v>2</v>
      </c>
      <c r="D681" s="3">
        <v>3</v>
      </c>
    </row>
    <row r="682" spans="1:8" x14ac:dyDescent="0.25">
      <c r="A682">
        <v>681</v>
      </c>
      <c r="B682" s="2">
        <v>1</v>
      </c>
      <c r="C682" s="4">
        <v>2</v>
      </c>
      <c r="D682" s="3">
        <v>3</v>
      </c>
    </row>
    <row r="683" spans="1:8" x14ac:dyDescent="0.25">
      <c r="A683">
        <v>682</v>
      </c>
      <c r="B683" s="2">
        <v>1</v>
      </c>
      <c r="C683" s="4">
        <v>2</v>
      </c>
      <c r="D683" s="3">
        <v>3</v>
      </c>
    </row>
    <row r="684" spans="1:8" x14ac:dyDescent="0.25">
      <c r="A684">
        <v>683</v>
      </c>
      <c r="B684" s="2">
        <v>1</v>
      </c>
      <c r="C684" s="4">
        <v>2</v>
      </c>
      <c r="D684" s="3">
        <v>3</v>
      </c>
    </row>
    <row r="685" spans="1:8" x14ac:dyDescent="0.25">
      <c r="A685">
        <v>684</v>
      </c>
      <c r="B685" s="2">
        <v>1</v>
      </c>
      <c r="C685" s="4">
        <v>2</v>
      </c>
      <c r="D685" s="3">
        <v>3</v>
      </c>
      <c r="H685" s="5" t="s">
        <v>233</v>
      </c>
    </row>
    <row r="686" spans="1:8" x14ac:dyDescent="0.25">
      <c r="A686">
        <v>685</v>
      </c>
      <c r="B686" s="2">
        <v>1</v>
      </c>
      <c r="C686" s="4">
        <v>2</v>
      </c>
      <c r="D686" s="3">
        <v>3</v>
      </c>
      <c r="H686" s="5" t="s">
        <v>233</v>
      </c>
    </row>
    <row r="687" spans="1:8" x14ac:dyDescent="0.25">
      <c r="A687">
        <v>686</v>
      </c>
      <c r="B687" s="2">
        <v>1</v>
      </c>
      <c r="C687" s="4">
        <v>2</v>
      </c>
      <c r="D687" s="3">
        <v>3</v>
      </c>
      <c r="H687" s="5" t="s">
        <v>233</v>
      </c>
    </row>
    <row r="688" spans="1:8" x14ac:dyDescent="0.25">
      <c r="A688">
        <v>687</v>
      </c>
      <c r="B688" s="2">
        <v>1</v>
      </c>
      <c r="C688" s="4">
        <v>2</v>
      </c>
      <c r="D688" s="3">
        <v>3</v>
      </c>
      <c r="H688" s="5" t="s">
        <v>233</v>
      </c>
    </row>
    <row r="689" spans="1:8" x14ac:dyDescent="0.25">
      <c r="A689">
        <v>688</v>
      </c>
      <c r="B689" s="2">
        <v>1</v>
      </c>
      <c r="C689" s="4">
        <v>2</v>
      </c>
      <c r="D689" s="3">
        <v>3</v>
      </c>
      <c r="H689" s="5" t="s">
        <v>233</v>
      </c>
    </row>
    <row r="690" spans="1:8" x14ac:dyDescent="0.25">
      <c r="A690">
        <v>689</v>
      </c>
      <c r="C690" s="4">
        <v>2</v>
      </c>
      <c r="D690" s="3">
        <v>3</v>
      </c>
      <c r="H690" s="5" t="s">
        <v>233</v>
      </c>
    </row>
    <row r="691" spans="1:8" x14ac:dyDescent="0.25">
      <c r="A691">
        <v>690</v>
      </c>
      <c r="C691" s="4">
        <v>2</v>
      </c>
      <c r="D691" s="3">
        <v>3</v>
      </c>
      <c r="H691" s="5" t="s">
        <v>233</v>
      </c>
    </row>
    <row r="692" spans="1:8" x14ac:dyDescent="0.25">
      <c r="A692">
        <v>691</v>
      </c>
      <c r="C692" s="4">
        <v>2</v>
      </c>
      <c r="H692" s="5" t="s">
        <v>233</v>
      </c>
    </row>
    <row r="693" spans="1:8" x14ac:dyDescent="0.25">
      <c r="A693">
        <v>692</v>
      </c>
      <c r="C693" s="4">
        <v>2</v>
      </c>
      <c r="H693" s="5" t="s">
        <v>233</v>
      </c>
    </row>
    <row r="694" spans="1:8" x14ac:dyDescent="0.25">
      <c r="A694">
        <v>693</v>
      </c>
      <c r="C694" s="4">
        <v>2</v>
      </c>
      <c r="H694" s="5" t="s">
        <v>233</v>
      </c>
    </row>
    <row r="695" spans="1:8" x14ac:dyDescent="0.25">
      <c r="A695">
        <v>694</v>
      </c>
      <c r="C695" s="4">
        <v>2</v>
      </c>
      <c r="H695" s="5" t="s">
        <v>233</v>
      </c>
    </row>
    <row r="696" spans="1:8" x14ac:dyDescent="0.25">
      <c r="A696">
        <v>695</v>
      </c>
      <c r="C696" s="4">
        <v>2</v>
      </c>
      <c r="H696" s="5" t="s">
        <v>233</v>
      </c>
    </row>
    <row r="697" spans="1:8" x14ac:dyDescent="0.25">
      <c r="A697">
        <v>696</v>
      </c>
      <c r="C697" s="4">
        <v>2</v>
      </c>
      <c r="H697" s="5" t="s">
        <v>233</v>
      </c>
    </row>
    <row r="698" spans="1:8" x14ac:dyDescent="0.25">
      <c r="A698">
        <v>697</v>
      </c>
      <c r="C698" s="4">
        <v>2</v>
      </c>
      <c r="H698" s="5" t="s">
        <v>233</v>
      </c>
    </row>
    <row r="699" spans="1:8" x14ac:dyDescent="0.25">
      <c r="A699">
        <v>698</v>
      </c>
      <c r="C699" s="4">
        <v>2</v>
      </c>
      <c r="H699" s="5" t="s">
        <v>233</v>
      </c>
    </row>
    <row r="700" spans="1:8" x14ac:dyDescent="0.25">
      <c r="A700">
        <v>699</v>
      </c>
      <c r="C700" s="4">
        <v>2</v>
      </c>
      <c r="H700" s="5" t="s">
        <v>233</v>
      </c>
    </row>
    <row r="701" spans="1:8" x14ac:dyDescent="0.25">
      <c r="A701">
        <v>700</v>
      </c>
      <c r="C701" s="4">
        <v>2</v>
      </c>
      <c r="H701" s="5" t="s">
        <v>233</v>
      </c>
    </row>
    <row r="702" spans="1:8" x14ac:dyDescent="0.25">
      <c r="A702">
        <v>701</v>
      </c>
      <c r="C702" s="4">
        <v>2</v>
      </c>
      <c r="H702" s="5" t="s">
        <v>233</v>
      </c>
    </row>
    <row r="703" spans="1:8" x14ac:dyDescent="0.25">
      <c r="A703">
        <v>702</v>
      </c>
      <c r="B703" s="2">
        <v>1</v>
      </c>
      <c r="C703" s="4">
        <v>2</v>
      </c>
      <c r="H703" s="5" t="s">
        <v>233</v>
      </c>
    </row>
    <row r="704" spans="1:8" x14ac:dyDescent="0.25">
      <c r="A704">
        <v>703</v>
      </c>
      <c r="B704" s="2">
        <v>1</v>
      </c>
      <c r="C704" s="4">
        <v>2</v>
      </c>
      <c r="H704" s="5" t="s">
        <v>233</v>
      </c>
    </row>
    <row r="705" spans="1:8" x14ac:dyDescent="0.25">
      <c r="A705">
        <v>704</v>
      </c>
      <c r="B705" s="2">
        <v>1</v>
      </c>
      <c r="C705" s="4">
        <v>2</v>
      </c>
      <c r="H705" s="5" t="s">
        <v>233</v>
      </c>
    </row>
    <row r="706" spans="1:8" x14ac:dyDescent="0.25">
      <c r="A706">
        <v>705</v>
      </c>
      <c r="B706" s="2">
        <v>1</v>
      </c>
      <c r="C706" s="4">
        <v>2</v>
      </c>
      <c r="H706" s="5" t="s">
        <v>233</v>
      </c>
    </row>
    <row r="707" spans="1:8" x14ac:dyDescent="0.25">
      <c r="A707">
        <v>706</v>
      </c>
      <c r="B707" s="2">
        <v>1</v>
      </c>
      <c r="C707" s="4">
        <v>2</v>
      </c>
      <c r="H707" s="5" t="s">
        <v>233</v>
      </c>
    </row>
    <row r="708" spans="1:8" x14ac:dyDescent="0.25">
      <c r="A708">
        <v>707</v>
      </c>
      <c r="B708" s="2">
        <v>1</v>
      </c>
      <c r="C708" s="4">
        <v>2</v>
      </c>
      <c r="H708" s="5" t="s">
        <v>233</v>
      </c>
    </row>
    <row r="709" spans="1:8" x14ac:dyDescent="0.25">
      <c r="A709">
        <v>708</v>
      </c>
      <c r="B709" s="2">
        <v>1</v>
      </c>
      <c r="C709" s="4">
        <v>2</v>
      </c>
      <c r="D709" s="3">
        <v>3</v>
      </c>
      <c r="H709" s="5" t="s">
        <v>233</v>
      </c>
    </row>
    <row r="710" spans="1:8" x14ac:dyDescent="0.25">
      <c r="A710">
        <v>709</v>
      </c>
      <c r="B710" s="2">
        <v>1</v>
      </c>
      <c r="D710" s="3">
        <v>3</v>
      </c>
      <c r="H710" s="5" t="s">
        <v>233</v>
      </c>
    </row>
    <row r="711" spans="1:8" x14ac:dyDescent="0.25">
      <c r="A711">
        <v>710</v>
      </c>
      <c r="B711" s="2">
        <v>1</v>
      </c>
      <c r="D711" s="3">
        <v>3</v>
      </c>
      <c r="H711" s="5" t="s">
        <v>233</v>
      </c>
    </row>
    <row r="712" spans="1:8" x14ac:dyDescent="0.25">
      <c r="A712">
        <v>711</v>
      </c>
      <c r="B712" s="2">
        <v>1</v>
      </c>
      <c r="D712" s="3">
        <v>3</v>
      </c>
      <c r="H712" s="5" t="s">
        <v>233</v>
      </c>
    </row>
    <row r="713" spans="1:8" x14ac:dyDescent="0.25">
      <c r="A713">
        <v>712</v>
      </c>
      <c r="B713" s="2">
        <v>1</v>
      </c>
      <c r="D713" s="3">
        <v>3</v>
      </c>
      <c r="H713" s="5" t="s">
        <v>233</v>
      </c>
    </row>
    <row r="714" spans="1:8" x14ac:dyDescent="0.25">
      <c r="A714">
        <v>713</v>
      </c>
      <c r="B714" s="2">
        <v>1</v>
      </c>
      <c r="D714" s="3">
        <v>3</v>
      </c>
      <c r="H714" s="5" t="s">
        <v>233</v>
      </c>
    </row>
    <row r="715" spans="1:8" x14ac:dyDescent="0.25">
      <c r="A715">
        <v>714</v>
      </c>
      <c r="B715" s="2">
        <v>1</v>
      </c>
      <c r="D715" s="3">
        <v>3</v>
      </c>
      <c r="H715" s="5" t="s">
        <v>233</v>
      </c>
    </row>
    <row r="716" spans="1:8" x14ac:dyDescent="0.25">
      <c r="A716">
        <v>715</v>
      </c>
      <c r="B716" s="2">
        <v>1</v>
      </c>
      <c r="D716" s="3">
        <v>3</v>
      </c>
      <c r="H716" s="5" t="s">
        <v>233</v>
      </c>
    </row>
    <row r="717" spans="1:8" x14ac:dyDescent="0.25">
      <c r="A717">
        <v>716</v>
      </c>
      <c r="B717" s="2">
        <v>1</v>
      </c>
      <c r="D717" s="3">
        <v>3</v>
      </c>
      <c r="H717" s="5" t="s">
        <v>233</v>
      </c>
    </row>
    <row r="718" spans="1:8" x14ac:dyDescent="0.25">
      <c r="A718">
        <v>717</v>
      </c>
      <c r="B718" s="2">
        <v>1</v>
      </c>
      <c r="D718" s="3">
        <v>3</v>
      </c>
      <c r="H718" s="5" t="s">
        <v>233</v>
      </c>
    </row>
    <row r="719" spans="1:8" x14ac:dyDescent="0.25">
      <c r="A719">
        <v>718</v>
      </c>
      <c r="B719" s="2">
        <v>1</v>
      </c>
      <c r="D719" s="3">
        <v>3</v>
      </c>
      <c r="H719" s="5" t="s">
        <v>233</v>
      </c>
    </row>
    <row r="720" spans="1:8" x14ac:dyDescent="0.25">
      <c r="A720">
        <v>719</v>
      </c>
      <c r="B720" s="2">
        <v>1</v>
      </c>
      <c r="D720" s="3">
        <v>3</v>
      </c>
    </row>
    <row r="721" spans="1:4" x14ac:dyDescent="0.25">
      <c r="A721">
        <v>720</v>
      </c>
      <c r="B721" s="2">
        <v>1</v>
      </c>
      <c r="D721" s="3">
        <v>3</v>
      </c>
    </row>
    <row r="722" spans="1:4" x14ac:dyDescent="0.25">
      <c r="A722">
        <v>721</v>
      </c>
      <c r="B722" s="2">
        <v>1</v>
      </c>
      <c r="D722" s="3">
        <v>3</v>
      </c>
    </row>
    <row r="723" spans="1:4" x14ac:dyDescent="0.25">
      <c r="A723">
        <v>722</v>
      </c>
      <c r="B723" s="2">
        <v>1</v>
      </c>
      <c r="C723" s="4">
        <v>2</v>
      </c>
      <c r="D723" s="3">
        <v>3</v>
      </c>
    </row>
    <row r="724" spans="1:4" x14ac:dyDescent="0.25">
      <c r="A724">
        <v>723</v>
      </c>
      <c r="B724" s="2">
        <v>1</v>
      </c>
      <c r="C724" s="4">
        <v>2</v>
      </c>
      <c r="D724" s="3">
        <v>3</v>
      </c>
    </row>
    <row r="725" spans="1:4" x14ac:dyDescent="0.25">
      <c r="A725">
        <v>724</v>
      </c>
      <c r="B725" s="2">
        <v>1</v>
      </c>
      <c r="C725" s="4">
        <v>2</v>
      </c>
      <c r="D725" s="3">
        <v>3</v>
      </c>
    </row>
    <row r="726" spans="1:4" x14ac:dyDescent="0.25">
      <c r="A726">
        <v>725</v>
      </c>
      <c r="B726" s="2">
        <v>1</v>
      </c>
      <c r="C726" s="4">
        <v>2</v>
      </c>
      <c r="D726" s="3">
        <v>3</v>
      </c>
    </row>
    <row r="727" spans="1:4" x14ac:dyDescent="0.25">
      <c r="A727">
        <v>726</v>
      </c>
      <c r="B727" s="2">
        <v>1</v>
      </c>
      <c r="C727" s="4">
        <v>2</v>
      </c>
      <c r="D727" s="3">
        <v>3</v>
      </c>
    </row>
    <row r="728" spans="1:4" x14ac:dyDescent="0.25">
      <c r="A728">
        <v>727</v>
      </c>
      <c r="B728" s="2">
        <v>1</v>
      </c>
      <c r="C728" s="4">
        <v>2</v>
      </c>
      <c r="D728" s="3">
        <v>3</v>
      </c>
    </row>
    <row r="729" spans="1:4" x14ac:dyDescent="0.25">
      <c r="A729">
        <v>728</v>
      </c>
      <c r="B729" s="2">
        <v>1</v>
      </c>
      <c r="C729" s="4">
        <v>2</v>
      </c>
      <c r="D729" s="3">
        <v>3</v>
      </c>
    </row>
    <row r="730" spans="1:4" x14ac:dyDescent="0.25">
      <c r="A730">
        <v>729</v>
      </c>
      <c r="B730" s="2">
        <v>1</v>
      </c>
      <c r="C730" s="4">
        <v>2</v>
      </c>
      <c r="D730" s="3">
        <v>3</v>
      </c>
    </row>
    <row r="731" spans="1:4" x14ac:dyDescent="0.25">
      <c r="A731">
        <v>730</v>
      </c>
      <c r="C731" s="4">
        <v>2</v>
      </c>
      <c r="D731" s="3">
        <v>3</v>
      </c>
    </row>
    <row r="732" spans="1:4" x14ac:dyDescent="0.25">
      <c r="A732">
        <v>731</v>
      </c>
      <c r="C732" s="4">
        <v>2</v>
      </c>
      <c r="D732" s="3">
        <v>3</v>
      </c>
    </row>
    <row r="733" spans="1:4" x14ac:dyDescent="0.25">
      <c r="A733">
        <v>732</v>
      </c>
      <c r="C733" s="4">
        <v>2</v>
      </c>
      <c r="D733" s="3">
        <v>3</v>
      </c>
    </row>
    <row r="734" spans="1:4" x14ac:dyDescent="0.25">
      <c r="A734">
        <v>733</v>
      </c>
      <c r="C734" s="4">
        <v>2</v>
      </c>
      <c r="D734" s="3">
        <v>3</v>
      </c>
    </row>
    <row r="735" spans="1:4" x14ac:dyDescent="0.25">
      <c r="A735">
        <v>734</v>
      </c>
      <c r="C735" s="4">
        <v>2</v>
      </c>
      <c r="D735" s="3">
        <v>3</v>
      </c>
    </row>
    <row r="736" spans="1:4" x14ac:dyDescent="0.25">
      <c r="A736">
        <v>735</v>
      </c>
      <c r="C736" s="4">
        <v>2</v>
      </c>
      <c r="D736" s="3">
        <v>3</v>
      </c>
    </row>
    <row r="737" spans="1:8" x14ac:dyDescent="0.25">
      <c r="A737">
        <v>736</v>
      </c>
      <c r="C737" s="4">
        <v>2</v>
      </c>
      <c r="D737" s="3">
        <v>3</v>
      </c>
      <c r="H737" s="5" t="s">
        <v>233</v>
      </c>
    </row>
    <row r="738" spans="1:8" x14ac:dyDescent="0.25">
      <c r="A738">
        <v>737</v>
      </c>
      <c r="C738" s="4">
        <v>2</v>
      </c>
      <c r="D738" s="3">
        <v>3</v>
      </c>
      <c r="H738" s="5" t="s">
        <v>233</v>
      </c>
    </row>
    <row r="739" spans="1:8" x14ac:dyDescent="0.25">
      <c r="A739">
        <v>738</v>
      </c>
      <c r="C739" s="4">
        <v>2</v>
      </c>
      <c r="H739" s="5" t="s">
        <v>233</v>
      </c>
    </row>
    <row r="740" spans="1:8" x14ac:dyDescent="0.25">
      <c r="A740">
        <v>739</v>
      </c>
      <c r="B740" s="2">
        <v>1</v>
      </c>
      <c r="C740" s="4">
        <v>2</v>
      </c>
      <c r="H740" s="5" t="s">
        <v>233</v>
      </c>
    </row>
    <row r="741" spans="1:8" x14ac:dyDescent="0.25">
      <c r="A741">
        <v>740</v>
      </c>
      <c r="B741" s="2">
        <v>1</v>
      </c>
      <c r="C741" s="4">
        <v>2</v>
      </c>
      <c r="H741" s="5" t="s">
        <v>233</v>
      </c>
    </row>
    <row r="742" spans="1:8" x14ac:dyDescent="0.25">
      <c r="A742">
        <v>741</v>
      </c>
      <c r="B742" s="2">
        <v>1</v>
      </c>
      <c r="C742" s="4">
        <v>2</v>
      </c>
      <c r="H742" s="5" t="s">
        <v>233</v>
      </c>
    </row>
    <row r="743" spans="1:8" x14ac:dyDescent="0.25">
      <c r="A743">
        <v>742</v>
      </c>
      <c r="B743" s="2">
        <v>1</v>
      </c>
      <c r="C743" s="4">
        <v>2</v>
      </c>
      <c r="H743" s="5" t="s">
        <v>233</v>
      </c>
    </row>
    <row r="744" spans="1:8" x14ac:dyDescent="0.25">
      <c r="A744">
        <v>743</v>
      </c>
      <c r="B744" s="2">
        <v>1</v>
      </c>
      <c r="C744" s="4">
        <v>2</v>
      </c>
      <c r="H744" s="5" t="s">
        <v>233</v>
      </c>
    </row>
    <row r="745" spans="1:8" x14ac:dyDescent="0.25">
      <c r="A745">
        <v>744</v>
      </c>
      <c r="B745" s="2">
        <v>1</v>
      </c>
      <c r="C745" s="4">
        <v>2</v>
      </c>
      <c r="H745" s="5" t="s">
        <v>233</v>
      </c>
    </row>
    <row r="746" spans="1:8" x14ac:dyDescent="0.25">
      <c r="A746">
        <v>745</v>
      </c>
      <c r="B746" s="2">
        <v>1</v>
      </c>
      <c r="C746" s="4">
        <v>2</v>
      </c>
      <c r="H746" s="5" t="s">
        <v>233</v>
      </c>
    </row>
    <row r="747" spans="1:8" x14ac:dyDescent="0.25">
      <c r="A747">
        <v>746</v>
      </c>
      <c r="B747" s="2">
        <v>1</v>
      </c>
      <c r="C747" s="4">
        <v>2</v>
      </c>
      <c r="H747" s="5" t="s">
        <v>233</v>
      </c>
    </row>
    <row r="748" spans="1:8" x14ac:dyDescent="0.25">
      <c r="A748">
        <v>747</v>
      </c>
      <c r="B748" s="2">
        <v>1</v>
      </c>
      <c r="C748" s="4">
        <v>2</v>
      </c>
    </row>
    <row r="749" spans="1:8" x14ac:dyDescent="0.25">
      <c r="A749">
        <v>748</v>
      </c>
      <c r="B749" s="2">
        <v>1</v>
      </c>
      <c r="C749" s="4">
        <v>2</v>
      </c>
      <c r="G749" s="3" t="s">
        <v>234</v>
      </c>
    </row>
    <row r="750" spans="1:8" x14ac:dyDescent="0.25">
      <c r="A750">
        <v>749</v>
      </c>
      <c r="B750" s="2">
        <v>1</v>
      </c>
      <c r="C750" s="4">
        <v>2</v>
      </c>
      <c r="G750" s="3" t="s">
        <v>234</v>
      </c>
    </row>
    <row r="751" spans="1:8" x14ac:dyDescent="0.25">
      <c r="A751">
        <v>750</v>
      </c>
      <c r="B751" s="2">
        <v>1</v>
      </c>
      <c r="G751" s="3" t="s">
        <v>234</v>
      </c>
    </row>
    <row r="752" spans="1:8" x14ac:dyDescent="0.25">
      <c r="A752">
        <v>751</v>
      </c>
      <c r="B752" s="2">
        <v>1</v>
      </c>
      <c r="G752" s="3" t="s">
        <v>234</v>
      </c>
    </row>
    <row r="753" spans="1:7" x14ac:dyDescent="0.25">
      <c r="A753">
        <v>752</v>
      </c>
      <c r="B753" s="2">
        <v>1</v>
      </c>
      <c r="G753" s="3" t="s">
        <v>234</v>
      </c>
    </row>
    <row r="754" spans="1:7" x14ac:dyDescent="0.25">
      <c r="A754">
        <v>753</v>
      </c>
      <c r="B754" s="2">
        <v>1</v>
      </c>
      <c r="G754" s="3" t="s">
        <v>234</v>
      </c>
    </row>
    <row r="755" spans="1:7" x14ac:dyDescent="0.25">
      <c r="A755">
        <v>754</v>
      </c>
      <c r="B755" s="2">
        <v>1</v>
      </c>
      <c r="G755" s="3" t="s">
        <v>234</v>
      </c>
    </row>
    <row r="756" spans="1:7" x14ac:dyDescent="0.25">
      <c r="A756">
        <v>755</v>
      </c>
      <c r="B756" s="2">
        <v>1</v>
      </c>
      <c r="G756" s="3" t="s">
        <v>234</v>
      </c>
    </row>
    <row r="757" spans="1:7" x14ac:dyDescent="0.25">
      <c r="A757">
        <v>756</v>
      </c>
      <c r="B757" s="2">
        <v>1</v>
      </c>
      <c r="G757" s="3" t="s">
        <v>234</v>
      </c>
    </row>
    <row r="758" spans="1:7" x14ac:dyDescent="0.25">
      <c r="A758">
        <v>757</v>
      </c>
      <c r="B758" s="2">
        <v>1</v>
      </c>
      <c r="G758" s="3" t="s">
        <v>234</v>
      </c>
    </row>
    <row r="759" spans="1:7" x14ac:dyDescent="0.25">
      <c r="A759">
        <v>758</v>
      </c>
      <c r="B759" s="2">
        <v>1</v>
      </c>
      <c r="C759" s="4">
        <v>2</v>
      </c>
      <c r="G759" s="3" t="s">
        <v>234</v>
      </c>
    </row>
    <row r="760" spans="1:7" x14ac:dyDescent="0.25">
      <c r="A760">
        <v>759</v>
      </c>
      <c r="B760" s="2">
        <v>1</v>
      </c>
      <c r="C760" s="4">
        <v>2</v>
      </c>
      <c r="G760" s="3" t="s">
        <v>234</v>
      </c>
    </row>
    <row r="761" spans="1:7" x14ac:dyDescent="0.25">
      <c r="A761">
        <v>760</v>
      </c>
      <c r="B761" s="2">
        <v>1</v>
      </c>
      <c r="C761" s="4">
        <v>2</v>
      </c>
      <c r="G761" s="3" t="s">
        <v>234</v>
      </c>
    </row>
    <row r="762" spans="1:7" x14ac:dyDescent="0.25">
      <c r="A762">
        <v>761</v>
      </c>
      <c r="B762" s="2">
        <v>1</v>
      </c>
      <c r="C762" s="4">
        <v>2</v>
      </c>
      <c r="G762" s="3" t="s">
        <v>234</v>
      </c>
    </row>
    <row r="763" spans="1:7" x14ac:dyDescent="0.25">
      <c r="A763">
        <v>762</v>
      </c>
      <c r="B763" s="2">
        <v>1</v>
      </c>
      <c r="C763" s="4">
        <v>2</v>
      </c>
      <c r="G763" s="3" t="s">
        <v>234</v>
      </c>
    </row>
    <row r="764" spans="1:7" x14ac:dyDescent="0.25">
      <c r="A764">
        <v>763</v>
      </c>
      <c r="B764" s="2">
        <v>1</v>
      </c>
      <c r="C764" s="4">
        <v>2</v>
      </c>
      <c r="G764" s="3" t="s">
        <v>234</v>
      </c>
    </row>
    <row r="765" spans="1:7" x14ac:dyDescent="0.25">
      <c r="A765">
        <v>764</v>
      </c>
      <c r="B765" s="2">
        <v>1</v>
      </c>
      <c r="C765" s="4">
        <v>2</v>
      </c>
      <c r="G765" s="3" t="s">
        <v>234</v>
      </c>
    </row>
    <row r="766" spans="1:7" x14ac:dyDescent="0.25">
      <c r="A766">
        <v>765</v>
      </c>
      <c r="B766" s="2">
        <v>1</v>
      </c>
      <c r="C766" s="4">
        <v>2</v>
      </c>
      <c r="G766" s="3" t="s">
        <v>234</v>
      </c>
    </row>
    <row r="767" spans="1:7" x14ac:dyDescent="0.25">
      <c r="A767">
        <v>766</v>
      </c>
      <c r="B767" s="2">
        <v>1</v>
      </c>
      <c r="C767" s="4">
        <v>2</v>
      </c>
      <c r="G767" s="3" t="s">
        <v>234</v>
      </c>
    </row>
    <row r="768" spans="1:7" x14ac:dyDescent="0.25">
      <c r="A768">
        <v>767</v>
      </c>
      <c r="B768" s="2">
        <v>1</v>
      </c>
      <c r="C768" s="4">
        <v>2</v>
      </c>
      <c r="G768" s="3" t="s">
        <v>234</v>
      </c>
    </row>
    <row r="769" spans="1:8" x14ac:dyDescent="0.25">
      <c r="A769">
        <v>768</v>
      </c>
      <c r="B769" s="2">
        <v>1</v>
      </c>
      <c r="C769" s="4">
        <v>2</v>
      </c>
      <c r="G769" s="3" t="s">
        <v>234</v>
      </c>
    </row>
    <row r="770" spans="1:8" x14ac:dyDescent="0.25">
      <c r="A770">
        <v>769</v>
      </c>
      <c r="B770" s="2">
        <v>1</v>
      </c>
      <c r="C770" s="4">
        <v>2</v>
      </c>
      <c r="G770" s="3" t="s">
        <v>234</v>
      </c>
    </row>
    <row r="771" spans="1:8" x14ac:dyDescent="0.25">
      <c r="A771">
        <v>770</v>
      </c>
      <c r="B771" s="2">
        <v>1</v>
      </c>
      <c r="C771" s="4">
        <v>2</v>
      </c>
      <c r="G771" s="3" t="s">
        <v>234</v>
      </c>
    </row>
    <row r="772" spans="1:8" x14ac:dyDescent="0.25">
      <c r="A772">
        <v>771</v>
      </c>
      <c r="B772" s="2">
        <v>1</v>
      </c>
      <c r="C772" s="4">
        <v>2</v>
      </c>
      <c r="G772" s="3" t="s">
        <v>234</v>
      </c>
    </row>
    <row r="773" spans="1:8" x14ac:dyDescent="0.25">
      <c r="A773">
        <v>772</v>
      </c>
      <c r="B773" s="2">
        <v>1</v>
      </c>
      <c r="C773" s="4">
        <v>2</v>
      </c>
      <c r="G773" s="3" t="s">
        <v>234</v>
      </c>
    </row>
    <row r="774" spans="1:8" x14ac:dyDescent="0.25">
      <c r="A774">
        <v>773</v>
      </c>
      <c r="C774" s="4">
        <v>2</v>
      </c>
      <c r="G774" s="3" t="s">
        <v>234</v>
      </c>
    </row>
    <row r="775" spans="1:8" x14ac:dyDescent="0.25">
      <c r="A775">
        <v>774</v>
      </c>
      <c r="C775" s="4">
        <v>2</v>
      </c>
      <c r="G775" s="3" t="s">
        <v>234</v>
      </c>
    </row>
    <row r="776" spans="1:8" x14ac:dyDescent="0.25">
      <c r="A776">
        <v>775</v>
      </c>
      <c r="C776" s="4">
        <v>2</v>
      </c>
    </row>
    <row r="777" spans="1:8" x14ac:dyDescent="0.25">
      <c r="A777">
        <v>776</v>
      </c>
      <c r="C777" s="4">
        <v>2</v>
      </c>
      <c r="H777" s="5" t="s">
        <v>233</v>
      </c>
    </row>
    <row r="778" spans="1:8" x14ac:dyDescent="0.25">
      <c r="A778">
        <v>777</v>
      </c>
      <c r="C778" s="4">
        <v>2</v>
      </c>
      <c r="H778" s="5" t="s">
        <v>233</v>
      </c>
    </row>
    <row r="779" spans="1:8" x14ac:dyDescent="0.25">
      <c r="A779">
        <v>778</v>
      </c>
      <c r="C779" s="4">
        <v>2</v>
      </c>
      <c r="H779" s="5" t="s">
        <v>233</v>
      </c>
    </row>
    <row r="780" spans="1:8" x14ac:dyDescent="0.25">
      <c r="A780">
        <v>779</v>
      </c>
      <c r="C780" s="4">
        <v>2</v>
      </c>
      <c r="H780" s="5" t="s">
        <v>233</v>
      </c>
    </row>
    <row r="781" spans="1:8" x14ac:dyDescent="0.25">
      <c r="A781">
        <v>780</v>
      </c>
      <c r="C781" s="4">
        <v>2</v>
      </c>
      <c r="H781" s="5" t="s">
        <v>233</v>
      </c>
    </row>
    <row r="782" spans="1:8" x14ac:dyDescent="0.25">
      <c r="A782">
        <v>781</v>
      </c>
      <c r="B782" s="2">
        <v>1</v>
      </c>
      <c r="C782" s="4">
        <v>2</v>
      </c>
      <c r="H782" s="5" t="s">
        <v>233</v>
      </c>
    </row>
    <row r="783" spans="1:8" x14ac:dyDescent="0.25">
      <c r="A783">
        <v>782</v>
      </c>
      <c r="B783" s="2">
        <v>1</v>
      </c>
      <c r="C783" s="4">
        <v>2</v>
      </c>
      <c r="H783" s="5" t="s">
        <v>233</v>
      </c>
    </row>
    <row r="784" spans="1:8" x14ac:dyDescent="0.25">
      <c r="A784">
        <v>783</v>
      </c>
      <c r="B784" s="2">
        <v>1</v>
      </c>
      <c r="C784" s="4">
        <v>2</v>
      </c>
      <c r="H784" s="5" t="s">
        <v>233</v>
      </c>
    </row>
    <row r="785" spans="1:8" x14ac:dyDescent="0.25">
      <c r="A785">
        <v>784</v>
      </c>
      <c r="B785" s="2">
        <v>1</v>
      </c>
      <c r="C785" s="4">
        <v>2</v>
      </c>
      <c r="H785" s="5" t="s">
        <v>233</v>
      </c>
    </row>
    <row r="786" spans="1:8" x14ac:dyDescent="0.25">
      <c r="A786">
        <v>785</v>
      </c>
      <c r="B786" s="2">
        <v>1</v>
      </c>
      <c r="C786" s="4">
        <v>2</v>
      </c>
      <c r="H786" s="5" t="s">
        <v>233</v>
      </c>
    </row>
    <row r="787" spans="1:8" x14ac:dyDescent="0.25">
      <c r="A787">
        <v>786</v>
      </c>
      <c r="B787" s="2">
        <v>1</v>
      </c>
      <c r="C787" s="4">
        <v>2</v>
      </c>
      <c r="H787" s="5" t="s">
        <v>233</v>
      </c>
    </row>
    <row r="788" spans="1:8" x14ac:dyDescent="0.25">
      <c r="A788">
        <v>787</v>
      </c>
      <c r="B788" s="2">
        <v>1</v>
      </c>
      <c r="C788" s="4">
        <v>2</v>
      </c>
      <c r="H788" s="5" t="s">
        <v>233</v>
      </c>
    </row>
    <row r="789" spans="1:8" x14ac:dyDescent="0.25">
      <c r="A789">
        <v>788</v>
      </c>
      <c r="B789" s="2">
        <v>1</v>
      </c>
      <c r="C789" s="4">
        <v>2</v>
      </c>
      <c r="H789" s="5" t="s">
        <v>233</v>
      </c>
    </row>
    <row r="790" spans="1:8" x14ac:dyDescent="0.25">
      <c r="A790">
        <v>789</v>
      </c>
      <c r="B790" s="2">
        <v>1</v>
      </c>
      <c r="C790" s="4">
        <v>2</v>
      </c>
      <c r="H790" s="5" t="s">
        <v>233</v>
      </c>
    </row>
    <row r="791" spans="1:8" x14ac:dyDescent="0.25">
      <c r="A791">
        <v>790</v>
      </c>
      <c r="B791" s="2">
        <v>1</v>
      </c>
      <c r="C791" s="4">
        <v>2</v>
      </c>
      <c r="H791" s="5" t="s">
        <v>233</v>
      </c>
    </row>
    <row r="792" spans="1:8" x14ac:dyDescent="0.25">
      <c r="A792">
        <v>791</v>
      </c>
      <c r="B792" s="2">
        <v>1</v>
      </c>
      <c r="C792" s="4">
        <v>2</v>
      </c>
      <c r="D792" s="3">
        <v>3</v>
      </c>
      <c r="H792" s="5" t="s">
        <v>233</v>
      </c>
    </row>
    <row r="793" spans="1:8" x14ac:dyDescent="0.25">
      <c r="A793">
        <v>792</v>
      </c>
      <c r="B793" s="2">
        <v>1</v>
      </c>
      <c r="C793" s="4">
        <v>2</v>
      </c>
      <c r="D793" s="3">
        <v>3</v>
      </c>
      <c r="H793" s="5" t="s">
        <v>233</v>
      </c>
    </row>
    <row r="794" spans="1:8" x14ac:dyDescent="0.25">
      <c r="A794">
        <v>793</v>
      </c>
      <c r="B794" s="2">
        <v>1</v>
      </c>
      <c r="D794" s="3">
        <v>3</v>
      </c>
      <c r="H794" s="5" t="s">
        <v>233</v>
      </c>
    </row>
    <row r="795" spans="1:8" x14ac:dyDescent="0.25">
      <c r="A795">
        <v>794</v>
      </c>
      <c r="B795" s="2">
        <v>1</v>
      </c>
      <c r="D795" s="3">
        <v>3</v>
      </c>
      <c r="H795" s="5" t="s">
        <v>233</v>
      </c>
    </row>
    <row r="796" spans="1:8" x14ac:dyDescent="0.25">
      <c r="A796">
        <v>795</v>
      </c>
      <c r="B796" s="2">
        <v>1</v>
      </c>
      <c r="D796" s="3">
        <v>3</v>
      </c>
      <c r="H796" s="5" t="s">
        <v>233</v>
      </c>
    </row>
    <row r="797" spans="1:8" x14ac:dyDescent="0.25">
      <c r="A797">
        <v>796</v>
      </c>
      <c r="B797" s="2">
        <v>1</v>
      </c>
      <c r="D797" s="3">
        <v>3</v>
      </c>
      <c r="H797" s="5" t="s">
        <v>233</v>
      </c>
    </row>
    <row r="798" spans="1:8" x14ac:dyDescent="0.25">
      <c r="A798">
        <v>797</v>
      </c>
      <c r="B798" s="2">
        <v>1</v>
      </c>
      <c r="D798" s="3">
        <v>3</v>
      </c>
      <c r="H798" s="5" t="s">
        <v>233</v>
      </c>
    </row>
    <row r="799" spans="1:8" x14ac:dyDescent="0.25">
      <c r="A799">
        <v>798</v>
      </c>
      <c r="B799" s="2">
        <v>1</v>
      </c>
      <c r="D799" s="3">
        <v>3</v>
      </c>
      <c r="H799" s="5" t="s">
        <v>233</v>
      </c>
    </row>
    <row r="800" spans="1:8" x14ac:dyDescent="0.25">
      <c r="A800">
        <v>799</v>
      </c>
      <c r="B800" s="2">
        <v>1</v>
      </c>
      <c r="D800" s="3">
        <v>3</v>
      </c>
      <c r="H800" s="5" t="s">
        <v>233</v>
      </c>
    </row>
    <row r="801" spans="1:8" x14ac:dyDescent="0.25">
      <c r="A801">
        <v>800</v>
      </c>
      <c r="B801" s="2">
        <v>1</v>
      </c>
      <c r="D801" s="3">
        <v>3</v>
      </c>
      <c r="H801" s="5" t="s">
        <v>233</v>
      </c>
    </row>
    <row r="802" spans="1:8" x14ac:dyDescent="0.25">
      <c r="A802">
        <v>801</v>
      </c>
      <c r="B802" s="2">
        <v>1</v>
      </c>
      <c r="C802" s="4">
        <v>2</v>
      </c>
      <c r="D802" s="3">
        <v>3</v>
      </c>
      <c r="H802" s="5" t="s">
        <v>233</v>
      </c>
    </row>
    <row r="803" spans="1:8" x14ac:dyDescent="0.25">
      <c r="A803">
        <v>802</v>
      </c>
      <c r="B803" s="2">
        <v>1</v>
      </c>
      <c r="C803" s="4">
        <v>2</v>
      </c>
      <c r="D803" s="3">
        <v>3</v>
      </c>
      <c r="H803" s="5" t="s">
        <v>233</v>
      </c>
    </row>
    <row r="804" spans="1:8" x14ac:dyDescent="0.25">
      <c r="A804">
        <v>803</v>
      </c>
      <c r="B804" s="2">
        <v>1</v>
      </c>
      <c r="C804" s="4">
        <v>2</v>
      </c>
      <c r="D804" s="3">
        <v>3</v>
      </c>
    </row>
    <row r="805" spans="1:8" x14ac:dyDescent="0.25">
      <c r="A805">
        <v>804</v>
      </c>
      <c r="B805" s="2">
        <v>1</v>
      </c>
      <c r="C805" s="4">
        <v>2</v>
      </c>
      <c r="D805" s="3">
        <v>3</v>
      </c>
    </row>
    <row r="806" spans="1:8" x14ac:dyDescent="0.25">
      <c r="A806">
        <v>805</v>
      </c>
      <c r="B806" s="2">
        <v>1</v>
      </c>
      <c r="C806" s="4">
        <v>2</v>
      </c>
      <c r="D806" s="3">
        <v>3</v>
      </c>
    </row>
    <row r="807" spans="1:8" x14ac:dyDescent="0.25">
      <c r="A807">
        <v>806</v>
      </c>
      <c r="B807" s="2">
        <v>1</v>
      </c>
      <c r="C807" s="4">
        <v>2</v>
      </c>
      <c r="D807" s="3">
        <v>3</v>
      </c>
    </row>
    <row r="808" spans="1:8" x14ac:dyDescent="0.25">
      <c r="A808">
        <v>807</v>
      </c>
      <c r="B808" s="2">
        <v>1</v>
      </c>
      <c r="C808" s="4">
        <v>2</v>
      </c>
      <c r="D808" s="3">
        <v>3</v>
      </c>
    </row>
    <row r="809" spans="1:8" x14ac:dyDescent="0.25">
      <c r="A809">
        <v>808</v>
      </c>
      <c r="C809" s="4">
        <v>2</v>
      </c>
      <c r="D809" s="3">
        <v>3</v>
      </c>
    </row>
    <row r="810" spans="1:8" x14ac:dyDescent="0.25">
      <c r="A810">
        <v>809</v>
      </c>
      <c r="C810" s="4">
        <v>2</v>
      </c>
      <c r="D810" s="3">
        <v>3</v>
      </c>
    </row>
    <row r="811" spans="1:8" x14ac:dyDescent="0.25">
      <c r="A811">
        <v>810</v>
      </c>
      <c r="C811" s="4">
        <v>2</v>
      </c>
      <c r="D811" s="3">
        <v>3</v>
      </c>
    </row>
    <row r="812" spans="1:8" x14ac:dyDescent="0.25">
      <c r="A812">
        <v>811</v>
      </c>
      <c r="C812" s="4">
        <v>2</v>
      </c>
      <c r="D812" s="3">
        <v>3</v>
      </c>
    </row>
    <row r="813" spans="1:8" x14ac:dyDescent="0.25">
      <c r="A813">
        <v>812</v>
      </c>
      <c r="C813" s="4">
        <v>2</v>
      </c>
      <c r="D813" s="3">
        <v>3</v>
      </c>
    </row>
    <row r="814" spans="1:8" x14ac:dyDescent="0.25">
      <c r="A814">
        <v>813</v>
      </c>
      <c r="C814" s="4">
        <v>2</v>
      </c>
      <c r="D814" s="3">
        <v>3</v>
      </c>
    </row>
    <row r="815" spans="1:8" x14ac:dyDescent="0.25">
      <c r="A815">
        <v>814</v>
      </c>
      <c r="C815" s="4">
        <v>2</v>
      </c>
      <c r="D815" s="3">
        <v>3</v>
      </c>
    </row>
    <row r="816" spans="1:8" x14ac:dyDescent="0.25">
      <c r="A816">
        <v>815</v>
      </c>
      <c r="C816" s="4">
        <v>2</v>
      </c>
      <c r="D816" s="3">
        <v>3</v>
      </c>
    </row>
    <row r="817" spans="1:8" x14ac:dyDescent="0.25">
      <c r="A817">
        <v>816</v>
      </c>
      <c r="C817" s="4">
        <v>2</v>
      </c>
      <c r="D817" s="3">
        <v>3</v>
      </c>
    </row>
    <row r="818" spans="1:8" x14ac:dyDescent="0.25">
      <c r="A818">
        <v>817</v>
      </c>
      <c r="C818" s="4">
        <v>2</v>
      </c>
      <c r="D818" s="3">
        <v>3</v>
      </c>
    </row>
    <row r="819" spans="1:8" x14ac:dyDescent="0.25">
      <c r="A819">
        <v>818</v>
      </c>
      <c r="B819" s="2">
        <v>1</v>
      </c>
      <c r="C819" s="4">
        <v>2</v>
      </c>
      <c r="D819" s="3">
        <v>3</v>
      </c>
    </row>
    <row r="820" spans="1:8" x14ac:dyDescent="0.25">
      <c r="A820">
        <v>819</v>
      </c>
      <c r="B820" s="2">
        <v>1</v>
      </c>
      <c r="C820" s="4">
        <v>2</v>
      </c>
      <c r="D820" s="3">
        <v>3</v>
      </c>
      <c r="H820" s="5" t="s">
        <v>233</v>
      </c>
    </row>
    <row r="821" spans="1:8" x14ac:dyDescent="0.25">
      <c r="A821">
        <v>820</v>
      </c>
      <c r="B821" s="2">
        <v>1</v>
      </c>
      <c r="C821" s="4">
        <v>2</v>
      </c>
      <c r="D821" s="3">
        <v>3</v>
      </c>
      <c r="H821" s="5" t="s">
        <v>233</v>
      </c>
    </row>
    <row r="822" spans="1:8" x14ac:dyDescent="0.25">
      <c r="A822">
        <v>821</v>
      </c>
      <c r="B822" s="2">
        <v>1</v>
      </c>
      <c r="C822" s="4">
        <v>2</v>
      </c>
      <c r="H822" s="5" t="s">
        <v>233</v>
      </c>
    </row>
    <row r="823" spans="1:8" x14ac:dyDescent="0.25">
      <c r="A823">
        <v>822</v>
      </c>
      <c r="B823" s="2">
        <v>1</v>
      </c>
      <c r="C823" s="4">
        <v>2</v>
      </c>
      <c r="H823" s="5" t="s">
        <v>233</v>
      </c>
    </row>
    <row r="824" spans="1:8" x14ac:dyDescent="0.25">
      <c r="A824">
        <v>823</v>
      </c>
      <c r="B824" s="2">
        <v>1</v>
      </c>
      <c r="C824" s="4">
        <v>2</v>
      </c>
      <c r="H824" s="5" t="s">
        <v>233</v>
      </c>
    </row>
    <row r="825" spans="1:8" x14ac:dyDescent="0.25">
      <c r="A825">
        <v>824</v>
      </c>
      <c r="B825" s="2">
        <v>1</v>
      </c>
      <c r="C825" s="4">
        <v>2</v>
      </c>
      <c r="H825" s="5" t="s">
        <v>233</v>
      </c>
    </row>
    <row r="826" spans="1:8" x14ac:dyDescent="0.25">
      <c r="A826">
        <v>825</v>
      </c>
      <c r="B826" s="2">
        <v>1</v>
      </c>
      <c r="C826" s="4">
        <v>2</v>
      </c>
      <c r="H826" s="5" t="s">
        <v>233</v>
      </c>
    </row>
    <row r="827" spans="1:8" x14ac:dyDescent="0.25">
      <c r="A827">
        <v>826</v>
      </c>
      <c r="B827" s="2">
        <v>1</v>
      </c>
      <c r="C827" s="4">
        <v>2</v>
      </c>
    </row>
    <row r="828" spans="1:8" x14ac:dyDescent="0.25">
      <c r="A828">
        <v>827</v>
      </c>
      <c r="B828" s="2">
        <v>1</v>
      </c>
      <c r="C828" s="4">
        <v>2</v>
      </c>
    </row>
    <row r="829" spans="1:8" x14ac:dyDescent="0.25">
      <c r="A829">
        <v>828</v>
      </c>
      <c r="B829" s="2">
        <v>1</v>
      </c>
    </row>
    <row r="830" spans="1:8" x14ac:dyDescent="0.25">
      <c r="A830">
        <v>829</v>
      </c>
      <c r="B830" s="2">
        <v>1</v>
      </c>
      <c r="H830" s="5" t="s">
        <v>233</v>
      </c>
    </row>
    <row r="831" spans="1:8" x14ac:dyDescent="0.25">
      <c r="A831">
        <v>830</v>
      </c>
      <c r="B831" s="2">
        <v>1</v>
      </c>
      <c r="H831" s="5" t="s">
        <v>233</v>
      </c>
    </row>
    <row r="832" spans="1:8" x14ac:dyDescent="0.25">
      <c r="A832">
        <v>831</v>
      </c>
      <c r="B832" s="2">
        <v>1</v>
      </c>
      <c r="G832" s="3" t="s">
        <v>234</v>
      </c>
      <c r="H832" s="5" t="s">
        <v>233</v>
      </c>
    </row>
    <row r="833" spans="1:8" x14ac:dyDescent="0.25">
      <c r="A833">
        <v>832</v>
      </c>
      <c r="B833" s="2">
        <v>1</v>
      </c>
      <c r="G833" s="3" t="s">
        <v>234</v>
      </c>
      <c r="H833" s="5" t="s">
        <v>233</v>
      </c>
    </row>
    <row r="834" spans="1:8" x14ac:dyDescent="0.25">
      <c r="A834">
        <v>833</v>
      </c>
      <c r="B834" s="2">
        <v>1</v>
      </c>
      <c r="G834" s="3" t="s">
        <v>234</v>
      </c>
      <c r="H834" s="5" t="s">
        <v>233</v>
      </c>
    </row>
    <row r="835" spans="1:8" x14ac:dyDescent="0.25">
      <c r="A835">
        <v>834</v>
      </c>
      <c r="B835" s="2">
        <v>1</v>
      </c>
      <c r="G835" s="3" t="s">
        <v>234</v>
      </c>
      <c r="H835" s="5" t="s">
        <v>233</v>
      </c>
    </row>
    <row r="836" spans="1:8" x14ac:dyDescent="0.25">
      <c r="A836">
        <v>835</v>
      </c>
      <c r="B836" s="2">
        <v>1</v>
      </c>
      <c r="G836" s="3" t="s">
        <v>234</v>
      </c>
      <c r="H836" s="5" t="s">
        <v>233</v>
      </c>
    </row>
    <row r="837" spans="1:8" x14ac:dyDescent="0.25">
      <c r="A837">
        <v>836</v>
      </c>
      <c r="B837" s="2">
        <v>1</v>
      </c>
      <c r="G837" s="3" t="s">
        <v>234</v>
      </c>
      <c r="H837" s="5" t="s">
        <v>233</v>
      </c>
    </row>
    <row r="838" spans="1:8" x14ac:dyDescent="0.25">
      <c r="A838">
        <v>837</v>
      </c>
      <c r="B838" s="2">
        <v>1</v>
      </c>
      <c r="C838" s="4">
        <v>2</v>
      </c>
      <c r="G838" s="3" t="s">
        <v>234</v>
      </c>
      <c r="H838" s="5" t="s">
        <v>233</v>
      </c>
    </row>
    <row r="839" spans="1:8" x14ac:dyDescent="0.25">
      <c r="A839">
        <v>838</v>
      </c>
      <c r="B839" s="2">
        <v>1</v>
      </c>
      <c r="C839" s="4">
        <v>2</v>
      </c>
      <c r="G839" s="3" t="s">
        <v>234</v>
      </c>
      <c r="H839" s="5" t="s">
        <v>233</v>
      </c>
    </row>
    <row r="840" spans="1:8" x14ac:dyDescent="0.25">
      <c r="A840">
        <v>839</v>
      </c>
      <c r="B840" s="2">
        <v>1</v>
      </c>
      <c r="C840" s="4">
        <v>2</v>
      </c>
      <c r="G840" s="3" t="s">
        <v>234</v>
      </c>
      <c r="H840" s="5" t="s">
        <v>233</v>
      </c>
    </row>
    <row r="841" spans="1:8" x14ac:dyDescent="0.25">
      <c r="A841">
        <v>840</v>
      </c>
      <c r="B841" s="2">
        <v>1</v>
      </c>
      <c r="C841" s="4">
        <v>2</v>
      </c>
      <c r="G841" s="3" t="s">
        <v>234</v>
      </c>
      <c r="H841" s="5" t="s">
        <v>233</v>
      </c>
    </row>
    <row r="842" spans="1:8" x14ac:dyDescent="0.25">
      <c r="A842">
        <v>841</v>
      </c>
      <c r="B842" s="2">
        <v>1</v>
      </c>
      <c r="C842" s="4">
        <v>2</v>
      </c>
      <c r="G842" s="3" t="s">
        <v>234</v>
      </c>
      <c r="H842" s="5" t="s">
        <v>233</v>
      </c>
    </row>
    <row r="843" spans="1:8" x14ac:dyDescent="0.25">
      <c r="A843">
        <v>842</v>
      </c>
      <c r="B843" s="2">
        <v>1</v>
      </c>
      <c r="C843" s="4">
        <v>2</v>
      </c>
      <c r="G843" s="3" t="s">
        <v>234</v>
      </c>
      <c r="H843" s="5" t="s">
        <v>233</v>
      </c>
    </row>
    <row r="844" spans="1:8" x14ac:dyDescent="0.25">
      <c r="A844">
        <v>843</v>
      </c>
      <c r="B844" s="2">
        <v>1</v>
      </c>
      <c r="C844" s="4">
        <v>2</v>
      </c>
      <c r="G844" s="3" t="s">
        <v>234</v>
      </c>
      <c r="H844" s="5" t="s">
        <v>233</v>
      </c>
    </row>
    <row r="845" spans="1:8" x14ac:dyDescent="0.25">
      <c r="A845">
        <v>844</v>
      </c>
      <c r="B845" s="2">
        <v>1</v>
      </c>
      <c r="C845" s="4">
        <v>2</v>
      </c>
      <c r="G845" s="3" t="s">
        <v>234</v>
      </c>
      <c r="H845" s="5" t="s">
        <v>233</v>
      </c>
    </row>
    <row r="846" spans="1:8" x14ac:dyDescent="0.25">
      <c r="A846">
        <v>845</v>
      </c>
      <c r="B846" s="2">
        <v>1</v>
      </c>
      <c r="C846" s="4">
        <v>2</v>
      </c>
      <c r="G846" s="3" t="s">
        <v>234</v>
      </c>
      <c r="H846" s="5" t="s">
        <v>233</v>
      </c>
    </row>
    <row r="847" spans="1:8" x14ac:dyDescent="0.25">
      <c r="A847">
        <v>846</v>
      </c>
      <c r="B847" s="2">
        <v>1</v>
      </c>
      <c r="C847" s="4">
        <v>2</v>
      </c>
      <c r="G847" s="3" t="s">
        <v>234</v>
      </c>
      <c r="H847" s="5" t="s">
        <v>233</v>
      </c>
    </row>
    <row r="848" spans="1:8" x14ac:dyDescent="0.25">
      <c r="A848">
        <v>847</v>
      </c>
      <c r="B848" s="2">
        <v>1</v>
      </c>
      <c r="C848" s="4">
        <v>2</v>
      </c>
      <c r="G848" s="3" t="s">
        <v>234</v>
      </c>
      <c r="H848" s="5" t="s">
        <v>233</v>
      </c>
    </row>
    <row r="849" spans="1:8" x14ac:dyDescent="0.25">
      <c r="A849">
        <v>848</v>
      </c>
      <c r="B849" s="2">
        <v>1</v>
      </c>
      <c r="C849" s="4">
        <v>2</v>
      </c>
      <c r="G849" s="3" t="s">
        <v>234</v>
      </c>
      <c r="H849" s="5" t="s">
        <v>233</v>
      </c>
    </row>
    <row r="850" spans="1:8" x14ac:dyDescent="0.25">
      <c r="A850">
        <v>849</v>
      </c>
      <c r="B850" s="2">
        <v>1</v>
      </c>
      <c r="C850" s="4">
        <v>2</v>
      </c>
      <c r="G850" s="3" t="s">
        <v>234</v>
      </c>
      <c r="H850" s="5" t="s">
        <v>233</v>
      </c>
    </row>
    <row r="851" spans="1:8" x14ac:dyDescent="0.25">
      <c r="A851">
        <v>850</v>
      </c>
      <c r="B851" s="2">
        <v>1</v>
      </c>
      <c r="C851" s="4">
        <v>2</v>
      </c>
      <c r="G851" s="3" t="s">
        <v>234</v>
      </c>
      <c r="H851" s="5" t="s">
        <v>233</v>
      </c>
    </row>
    <row r="852" spans="1:8" x14ac:dyDescent="0.25">
      <c r="A852">
        <v>851</v>
      </c>
      <c r="B852" s="2">
        <v>1</v>
      </c>
      <c r="C852" s="4">
        <v>2</v>
      </c>
      <c r="G852" s="3" t="s">
        <v>234</v>
      </c>
    </row>
    <row r="853" spans="1:8" x14ac:dyDescent="0.25">
      <c r="A853">
        <v>852</v>
      </c>
      <c r="B853" s="2">
        <v>1</v>
      </c>
      <c r="C853" s="4">
        <v>2</v>
      </c>
      <c r="G853" s="3" t="s">
        <v>234</v>
      </c>
    </row>
    <row r="854" spans="1:8" x14ac:dyDescent="0.25">
      <c r="A854">
        <v>853</v>
      </c>
      <c r="C854" s="4">
        <v>2</v>
      </c>
      <c r="G854" s="3" t="s">
        <v>234</v>
      </c>
    </row>
    <row r="855" spans="1:8" x14ac:dyDescent="0.25">
      <c r="A855">
        <v>854</v>
      </c>
      <c r="C855" s="4">
        <v>2</v>
      </c>
      <c r="G855" s="3" t="s">
        <v>234</v>
      </c>
    </row>
    <row r="856" spans="1:8" x14ac:dyDescent="0.25">
      <c r="A856">
        <v>855</v>
      </c>
      <c r="C856" s="4">
        <v>2</v>
      </c>
      <c r="G856" s="3" t="s">
        <v>234</v>
      </c>
    </row>
    <row r="857" spans="1:8" x14ac:dyDescent="0.25">
      <c r="A857">
        <v>856</v>
      </c>
      <c r="C857" s="4">
        <v>2</v>
      </c>
      <c r="G857" s="3" t="s">
        <v>234</v>
      </c>
    </row>
    <row r="858" spans="1:8" x14ac:dyDescent="0.25">
      <c r="A858">
        <v>857</v>
      </c>
      <c r="C858" s="4">
        <v>2</v>
      </c>
    </row>
    <row r="859" spans="1:8" x14ac:dyDescent="0.25">
      <c r="A859">
        <v>858</v>
      </c>
      <c r="C859" s="4">
        <v>2</v>
      </c>
    </row>
    <row r="860" spans="1:8" x14ac:dyDescent="0.25">
      <c r="A860">
        <v>859</v>
      </c>
      <c r="C860" s="4">
        <v>2</v>
      </c>
    </row>
    <row r="861" spans="1:8" x14ac:dyDescent="0.25">
      <c r="A861">
        <v>860</v>
      </c>
      <c r="B861" s="2">
        <v>1</v>
      </c>
      <c r="C861" s="4">
        <v>2</v>
      </c>
    </row>
    <row r="862" spans="1:8" x14ac:dyDescent="0.25">
      <c r="A862">
        <v>861</v>
      </c>
      <c r="B862" s="2">
        <v>1</v>
      </c>
      <c r="C862" s="4">
        <v>2</v>
      </c>
    </row>
    <row r="863" spans="1:8" x14ac:dyDescent="0.25">
      <c r="A863">
        <v>862</v>
      </c>
      <c r="B863" s="2">
        <v>1</v>
      </c>
      <c r="C863" s="4">
        <v>2</v>
      </c>
    </row>
    <row r="864" spans="1:8" x14ac:dyDescent="0.25">
      <c r="A864">
        <v>863</v>
      </c>
      <c r="B864" s="2">
        <v>1</v>
      </c>
      <c r="C864" s="4">
        <v>2</v>
      </c>
    </row>
    <row r="865" spans="1:8" x14ac:dyDescent="0.25">
      <c r="A865">
        <v>864</v>
      </c>
      <c r="B865" s="2">
        <v>1</v>
      </c>
      <c r="C865" s="4">
        <v>2</v>
      </c>
    </row>
    <row r="866" spans="1:8" x14ac:dyDescent="0.25">
      <c r="A866">
        <v>865</v>
      </c>
      <c r="B866" s="2">
        <v>1</v>
      </c>
      <c r="C866" s="4">
        <v>2</v>
      </c>
    </row>
    <row r="867" spans="1:8" x14ac:dyDescent="0.25">
      <c r="A867">
        <v>866</v>
      </c>
      <c r="B867" s="2">
        <v>1</v>
      </c>
      <c r="C867" s="4">
        <v>2</v>
      </c>
      <c r="H867" s="5" t="s">
        <v>233</v>
      </c>
    </row>
    <row r="868" spans="1:8" x14ac:dyDescent="0.25">
      <c r="A868">
        <v>867</v>
      </c>
      <c r="B868" s="2">
        <v>1</v>
      </c>
      <c r="C868" s="4">
        <v>2</v>
      </c>
      <c r="H868" s="5" t="s">
        <v>233</v>
      </c>
    </row>
    <row r="869" spans="1:8" x14ac:dyDescent="0.25">
      <c r="A869">
        <v>868</v>
      </c>
      <c r="B869" s="2">
        <v>1</v>
      </c>
      <c r="C869" s="4">
        <v>2</v>
      </c>
      <c r="H869" s="5" t="s">
        <v>233</v>
      </c>
    </row>
    <row r="870" spans="1:8" x14ac:dyDescent="0.25">
      <c r="A870">
        <v>869</v>
      </c>
      <c r="B870" s="2">
        <v>1</v>
      </c>
      <c r="C870" s="4">
        <v>2</v>
      </c>
      <c r="H870" s="5" t="s">
        <v>233</v>
      </c>
    </row>
    <row r="871" spans="1:8" x14ac:dyDescent="0.25">
      <c r="A871">
        <v>870</v>
      </c>
      <c r="B871" s="2">
        <v>1</v>
      </c>
      <c r="C871" s="4">
        <v>2</v>
      </c>
      <c r="H871" s="5" t="s">
        <v>233</v>
      </c>
    </row>
    <row r="872" spans="1:8" x14ac:dyDescent="0.25">
      <c r="A872">
        <v>871</v>
      </c>
      <c r="B872" s="2">
        <v>1</v>
      </c>
      <c r="C872" s="4">
        <v>2</v>
      </c>
      <c r="H872" s="5" t="s">
        <v>233</v>
      </c>
    </row>
    <row r="873" spans="1:8" x14ac:dyDescent="0.25">
      <c r="A873">
        <v>872</v>
      </c>
      <c r="B873" s="2">
        <v>1</v>
      </c>
      <c r="C873" s="4">
        <v>2</v>
      </c>
      <c r="G873" s="3" t="s">
        <v>234</v>
      </c>
      <c r="H873" s="5" t="s">
        <v>233</v>
      </c>
    </row>
    <row r="874" spans="1:8" x14ac:dyDescent="0.25">
      <c r="A874">
        <v>873</v>
      </c>
      <c r="B874" s="2">
        <v>1</v>
      </c>
      <c r="C874" s="4">
        <v>2</v>
      </c>
      <c r="G874" s="3" t="s">
        <v>234</v>
      </c>
      <c r="H874" s="5" t="s">
        <v>233</v>
      </c>
    </row>
    <row r="875" spans="1:8" x14ac:dyDescent="0.25">
      <c r="A875">
        <v>874</v>
      </c>
      <c r="B875" s="2">
        <v>1</v>
      </c>
      <c r="C875" s="4">
        <v>2</v>
      </c>
      <c r="G875" s="3" t="s">
        <v>234</v>
      </c>
      <c r="H875" s="5" t="s">
        <v>233</v>
      </c>
    </row>
    <row r="876" spans="1:8" x14ac:dyDescent="0.25">
      <c r="A876">
        <v>875</v>
      </c>
      <c r="B876" s="2">
        <v>1</v>
      </c>
      <c r="C876" s="4">
        <v>2</v>
      </c>
      <c r="G876" s="3" t="s">
        <v>234</v>
      </c>
      <c r="H876" s="5" t="s">
        <v>233</v>
      </c>
    </row>
    <row r="877" spans="1:8" x14ac:dyDescent="0.25">
      <c r="A877">
        <v>876</v>
      </c>
      <c r="B877" s="2">
        <v>1</v>
      </c>
      <c r="C877" s="4">
        <v>2</v>
      </c>
      <c r="G877" s="3" t="s">
        <v>234</v>
      </c>
      <c r="H877" s="5" t="s">
        <v>233</v>
      </c>
    </row>
    <row r="878" spans="1:8" x14ac:dyDescent="0.25">
      <c r="A878">
        <v>877</v>
      </c>
      <c r="B878" s="2">
        <v>1</v>
      </c>
      <c r="G878" s="3" t="s">
        <v>234</v>
      </c>
      <c r="H878" s="5" t="s">
        <v>233</v>
      </c>
    </row>
    <row r="879" spans="1:8" x14ac:dyDescent="0.25">
      <c r="A879">
        <v>878</v>
      </c>
      <c r="B879" s="2">
        <v>1</v>
      </c>
      <c r="G879" s="3" t="s">
        <v>234</v>
      </c>
      <c r="H879" s="5" t="s">
        <v>233</v>
      </c>
    </row>
    <row r="880" spans="1:8" x14ac:dyDescent="0.25">
      <c r="A880">
        <v>879</v>
      </c>
      <c r="B880" s="2">
        <v>1</v>
      </c>
      <c r="G880" s="3" t="s">
        <v>234</v>
      </c>
      <c r="H880" s="5" t="s">
        <v>233</v>
      </c>
    </row>
    <row r="881" spans="1:8" x14ac:dyDescent="0.25">
      <c r="A881">
        <v>880</v>
      </c>
      <c r="B881" s="2">
        <v>1</v>
      </c>
      <c r="G881" s="3" t="s">
        <v>234</v>
      </c>
      <c r="H881" s="5" t="s">
        <v>233</v>
      </c>
    </row>
    <row r="882" spans="1:8" x14ac:dyDescent="0.25">
      <c r="A882">
        <v>881</v>
      </c>
      <c r="B882" s="2">
        <v>1</v>
      </c>
      <c r="G882" s="3" t="s">
        <v>234</v>
      </c>
      <c r="H882" s="5" t="s">
        <v>233</v>
      </c>
    </row>
    <row r="883" spans="1:8" x14ac:dyDescent="0.25">
      <c r="A883">
        <v>882</v>
      </c>
      <c r="B883" s="2">
        <v>1</v>
      </c>
      <c r="G883" s="3" t="s">
        <v>234</v>
      </c>
      <c r="H883" s="5" t="s">
        <v>233</v>
      </c>
    </row>
    <row r="884" spans="1:8" x14ac:dyDescent="0.25">
      <c r="A884">
        <v>883</v>
      </c>
      <c r="B884" s="2">
        <v>1</v>
      </c>
      <c r="G884" s="3" t="s">
        <v>234</v>
      </c>
      <c r="H884" s="5" t="s">
        <v>233</v>
      </c>
    </row>
    <row r="885" spans="1:8" x14ac:dyDescent="0.25">
      <c r="A885">
        <v>884</v>
      </c>
      <c r="B885" s="2">
        <v>1</v>
      </c>
      <c r="G885" s="3" t="s">
        <v>234</v>
      </c>
      <c r="H885" s="5" t="s">
        <v>233</v>
      </c>
    </row>
    <row r="886" spans="1:8" x14ac:dyDescent="0.25">
      <c r="A886">
        <v>885</v>
      </c>
      <c r="B886" s="2">
        <v>1</v>
      </c>
      <c r="G886" s="3" t="s">
        <v>234</v>
      </c>
      <c r="H886" s="5" t="s">
        <v>233</v>
      </c>
    </row>
    <row r="887" spans="1:8" x14ac:dyDescent="0.25">
      <c r="A887">
        <v>886</v>
      </c>
      <c r="B887" s="2">
        <v>1</v>
      </c>
      <c r="G887" s="3" t="s">
        <v>234</v>
      </c>
      <c r="H887" s="5" t="s">
        <v>233</v>
      </c>
    </row>
    <row r="888" spans="1:8" x14ac:dyDescent="0.25">
      <c r="A888">
        <v>887</v>
      </c>
      <c r="B888" s="2">
        <v>1</v>
      </c>
      <c r="G888" s="3" t="s">
        <v>234</v>
      </c>
      <c r="H888" s="5" t="s">
        <v>233</v>
      </c>
    </row>
    <row r="889" spans="1:8" x14ac:dyDescent="0.25">
      <c r="A889">
        <v>888</v>
      </c>
      <c r="B889" s="2">
        <v>1</v>
      </c>
      <c r="C889" s="4">
        <v>2</v>
      </c>
      <c r="G889" s="3" t="s">
        <v>234</v>
      </c>
      <c r="H889" s="5" t="s">
        <v>233</v>
      </c>
    </row>
    <row r="890" spans="1:8" x14ac:dyDescent="0.25">
      <c r="A890">
        <v>889</v>
      </c>
      <c r="B890" s="2">
        <v>1</v>
      </c>
      <c r="C890" s="4">
        <v>2</v>
      </c>
      <c r="G890" s="3" t="s">
        <v>234</v>
      </c>
      <c r="H890" s="5" t="s">
        <v>233</v>
      </c>
    </row>
    <row r="891" spans="1:8" x14ac:dyDescent="0.25">
      <c r="A891">
        <v>890</v>
      </c>
      <c r="B891" s="2">
        <v>1</v>
      </c>
      <c r="C891" s="4">
        <v>2</v>
      </c>
      <c r="G891" s="3" t="s">
        <v>234</v>
      </c>
      <c r="H891" s="5" t="s">
        <v>233</v>
      </c>
    </row>
    <row r="892" spans="1:8" x14ac:dyDescent="0.25">
      <c r="A892">
        <v>891</v>
      </c>
      <c r="B892" s="2">
        <v>1</v>
      </c>
      <c r="C892" s="4">
        <v>2</v>
      </c>
      <c r="G892" s="3" t="s">
        <v>234</v>
      </c>
      <c r="H892" s="5" t="s">
        <v>233</v>
      </c>
    </row>
    <row r="893" spans="1:8" x14ac:dyDescent="0.25">
      <c r="A893">
        <v>892</v>
      </c>
      <c r="B893" s="2">
        <v>1</v>
      </c>
      <c r="C893" s="4">
        <v>2</v>
      </c>
      <c r="G893" s="3" t="s">
        <v>234</v>
      </c>
      <c r="H893" s="5" t="s">
        <v>233</v>
      </c>
    </row>
    <row r="894" spans="1:8" x14ac:dyDescent="0.25">
      <c r="A894">
        <v>893</v>
      </c>
      <c r="B894" s="2">
        <v>1</v>
      </c>
      <c r="C894" s="4">
        <v>2</v>
      </c>
      <c r="G894" s="3" t="s">
        <v>234</v>
      </c>
      <c r="H894" s="5" t="s">
        <v>233</v>
      </c>
    </row>
    <row r="895" spans="1:8" x14ac:dyDescent="0.25">
      <c r="A895">
        <v>894</v>
      </c>
      <c r="B895" s="2">
        <v>1</v>
      </c>
      <c r="C895" s="4">
        <v>2</v>
      </c>
      <c r="H895" s="5" t="s">
        <v>233</v>
      </c>
    </row>
    <row r="896" spans="1:8" x14ac:dyDescent="0.25">
      <c r="A896">
        <v>895</v>
      </c>
      <c r="C896" s="4">
        <v>2</v>
      </c>
      <c r="H896" s="5" t="s">
        <v>233</v>
      </c>
    </row>
    <row r="897" spans="1:8" x14ac:dyDescent="0.25">
      <c r="A897">
        <v>896</v>
      </c>
      <c r="C897" s="4">
        <v>2</v>
      </c>
      <c r="H897" s="5" t="s">
        <v>233</v>
      </c>
    </row>
    <row r="898" spans="1:8" x14ac:dyDescent="0.25">
      <c r="A898">
        <v>897</v>
      </c>
      <c r="C898" s="4">
        <v>2</v>
      </c>
      <c r="H898" s="5" t="s">
        <v>233</v>
      </c>
    </row>
    <row r="899" spans="1:8" x14ac:dyDescent="0.25">
      <c r="A899">
        <v>898</v>
      </c>
      <c r="C899" s="4">
        <v>2</v>
      </c>
      <c r="H899" s="5" t="s">
        <v>233</v>
      </c>
    </row>
    <row r="900" spans="1:8" x14ac:dyDescent="0.25">
      <c r="A900">
        <v>899</v>
      </c>
      <c r="C900" s="4">
        <v>2</v>
      </c>
      <c r="H900" s="5" t="s">
        <v>233</v>
      </c>
    </row>
    <row r="901" spans="1:8" x14ac:dyDescent="0.25">
      <c r="A901">
        <v>900</v>
      </c>
      <c r="C901" s="4">
        <v>2</v>
      </c>
      <c r="H901" s="5" t="s">
        <v>233</v>
      </c>
    </row>
    <row r="902" spans="1:8" x14ac:dyDescent="0.25">
      <c r="A902">
        <v>901</v>
      </c>
      <c r="C902" s="4">
        <v>2</v>
      </c>
      <c r="H902" s="5" t="s">
        <v>233</v>
      </c>
    </row>
    <row r="903" spans="1:8" x14ac:dyDescent="0.25">
      <c r="A903">
        <v>902</v>
      </c>
      <c r="C903" s="4">
        <v>2</v>
      </c>
    </row>
    <row r="904" spans="1:8" x14ac:dyDescent="0.25">
      <c r="A904">
        <v>903</v>
      </c>
      <c r="C904" s="4">
        <v>2</v>
      </c>
      <c r="G904" s="3" t="s">
        <v>234</v>
      </c>
    </row>
    <row r="905" spans="1:8" x14ac:dyDescent="0.25">
      <c r="A905">
        <v>904</v>
      </c>
      <c r="C905" s="4">
        <v>2</v>
      </c>
      <c r="G905" s="3" t="s">
        <v>234</v>
      </c>
    </row>
    <row r="906" spans="1:8" x14ac:dyDescent="0.25">
      <c r="A906">
        <v>905</v>
      </c>
      <c r="C906" s="4">
        <v>2</v>
      </c>
      <c r="G906" s="3" t="s">
        <v>234</v>
      </c>
    </row>
    <row r="907" spans="1:8" x14ac:dyDescent="0.25">
      <c r="A907">
        <v>906</v>
      </c>
      <c r="B907" s="2">
        <v>1</v>
      </c>
      <c r="C907" s="4">
        <v>2</v>
      </c>
      <c r="G907" s="3" t="s">
        <v>234</v>
      </c>
    </row>
    <row r="908" spans="1:8" x14ac:dyDescent="0.25">
      <c r="A908">
        <v>907</v>
      </c>
      <c r="B908" s="2">
        <v>1</v>
      </c>
      <c r="C908" s="4">
        <v>2</v>
      </c>
      <c r="G908" s="3" t="s">
        <v>234</v>
      </c>
    </row>
    <row r="909" spans="1:8" x14ac:dyDescent="0.25">
      <c r="A909">
        <v>908</v>
      </c>
      <c r="B909" s="2">
        <v>1</v>
      </c>
      <c r="C909" s="4">
        <v>2</v>
      </c>
      <c r="G909" s="3" t="s">
        <v>234</v>
      </c>
    </row>
    <row r="910" spans="1:8" x14ac:dyDescent="0.25">
      <c r="A910">
        <v>909</v>
      </c>
      <c r="B910" s="2">
        <v>1</v>
      </c>
      <c r="C910" s="4">
        <v>2</v>
      </c>
      <c r="G910" s="3" t="s">
        <v>234</v>
      </c>
    </row>
    <row r="911" spans="1:8" x14ac:dyDescent="0.25">
      <c r="A911">
        <v>910</v>
      </c>
      <c r="B911" s="2">
        <v>1</v>
      </c>
      <c r="C911" s="4">
        <v>2</v>
      </c>
      <c r="G911" s="3" t="s">
        <v>234</v>
      </c>
    </row>
    <row r="912" spans="1:8" x14ac:dyDescent="0.25">
      <c r="A912">
        <v>911</v>
      </c>
      <c r="B912" s="2">
        <v>1</v>
      </c>
      <c r="C912" s="4">
        <v>2</v>
      </c>
      <c r="G912" s="3" t="s">
        <v>234</v>
      </c>
    </row>
    <row r="913" spans="1:7" x14ac:dyDescent="0.25">
      <c r="A913">
        <v>912</v>
      </c>
      <c r="B913" s="2">
        <v>1</v>
      </c>
      <c r="C913" s="4">
        <v>2</v>
      </c>
      <c r="G913" s="3" t="s">
        <v>234</v>
      </c>
    </row>
    <row r="914" spans="1:7" x14ac:dyDescent="0.25">
      <c r="A914">
        <v>913</v>
      </c>
      <c r="B914" s="2">
        <v>1</v>
      </c>
      <c r="C914" s="4">
        <v>2</v>
      </c>
      <c r="G914" s="3" t="s">
        <v>234</v>
      </c>
    </row>
    <row r="915" spans="1:7" x14ac:dyDescent="0.25">
      <c r="A915">
        <v>914</v>
      </c>
      <c r="B915" s="2">
        <v>1</v>
      </c>
      <c r="C915" s="4">
        <v>2</v>
      </c>
      <c r="G915" s="3" t="s">
        <v>234</v>
      </c>
    </row>
    <row r="916" spans="1:7" x14ac:dyDescent="0.25">
      <c r="A916">
        <v>915</v>
      </c>
      <c r="B916" s="2">
        <v>1</v>
      </c>
      <c r="C916" s="4">
        <v>2</v>
      </c>
      <c r="G916" s="3" t="s">
        <v>234</v>
      </c>
    </row>
    <row r="917" spans="1:7" x14ac:dyDescent="0.25">
      <c r="A917">
        <v>916</v>
      </c>
      <c r="B917" s="2">
        <v>1</v>
      </c>
      <c r="C917" s="4">
        <v>2</v>
      </c>
      <c r="G917" s="3" t="s">
        <v>234</v>
      </c>
    </row>
    <row r="918" spans="1:7" x14ac:dyDescent="0.25">
      <c r="A918">
        <v>917</v>
      </c>
      <c r="B918" s="2">
        <v>1</v>
      </c>
      <c r="C918" s="4">
        <v>2</v>
      </c>
      <c r="G918" s="3" t="s">
        <v>234</v>
      </c>
    </row>
    <row r="919" spans="1:7" x14ac:dyDescent="0.25">
      <c r="A919">
        <v>918</v>
      </c>
      <c r="B919" s="2">
        <v>1</v>
      </c>
      <c r="C919" s="4">
        <v>2</v>
      </c>
      <c r="G919" s="3" t="s">
        <v>234</v>
      </c>
    </row>
    <row r="920" spans="1:7" x14ac:dyDescent="0.25">
      <c r="A920">
        <v>919</v>
      </c>
      <c r="B920" s="2">
        <v>1</v>
      </c>
      <c r="G920" s="3" t="s">
        <v>234</v>
      </c>
    </row>
    <row r="921" spans="1:7" x14ac:dyDescent="0.25">
      <c r="A921">
        <v>920</v>
      </c>
      <c r="B921" s="2">
        <v>1</v>
      </c>
      <c r="G921" s="3" t="s">
        <v>234</v>
      </c>
    </row>
    <row r="922" spans="1:7" x14ac:dyDescent="0.25">
      <c r="A922">
        <v>921</v>
      </c>
      <c r="B922" s="2">
        <v>1</v>
      </c>
      <c r="G922" s="3" t="s">
        <v>234</v>
      </c>
    </row>
    <row r="923" spans="1:7" x14ac:dyDescent="0.25">
      <c r="A923">
        <v>922</v>
      </c>
      <c r="B923" s="2">
        <v>1</v>
      </c>
      <c r="G923" s="3" t="s">
        <v>234</v>
      </c>
    </row>
    <row r="924" spans="1:7" x14ac:dyDescent="0.25">
      <c r="A924">
        <v>923</v>
      </c>
      <c r="B924" s="2">
        <v>1</v>
      </c>
      <c r="E924" s="5">
        <v>4</v>
      </c>
      <c r="G924" s="3" t="s">
        <v>234</v>
      </c>
    </row>
    <row r="925" spans="1:7" x14ac:dyDescent="0.25">
      <c r="A925">
        <v>924</v>
      </c>
      <c r="B925" s="2">
        <v>1</v>
      </c>
      <c r="E925" s="5">
        <v>4</v>
      </c>
      <c r="G925" s="3" t="s">
        <v>234</v>
      </c>
    </row>
    <row r="926" spans="1:7" x14ac:dyDescent="0.25">
      <c r="A926">
        <v>925</v>
      </c>
      <c r="B926" s="2">
        <v>1</v>
      </c>
      <c r="E926" s="5">
        <v>4</v>
      </c>
      <c r="G926" s="3" t="s">
        <v>234</v>
      </c>
    </row>
    <row r="927" spans="1:7" x14ac:dyDescent="0.25">
      <c r="A927">
        <v>926</v>
      </c>
      <c r="B927" s="2">
        <v>1</v>
      </c>
      <c r="E927" s="5">
        <v>4</v>
      </c>
      <c r="G927" s="3" t="s">
        <v>234</v>
      </c>
    </row>
    <row r="928" spans="1:7" x14ac:dyDescent="0.25">
      <c r="A928">
        <v>927</v>
      </c>
      <c r="B928" s="2">
        <v>1</v>
      </c>
      <c r="E928" s="5">
        <v>4</v>
      </c>
      <c r="G928" s="3" t="s">
        <v>234</v>
      </c>
    </row>
    <row r="929" spans="1:7" x14ac:dyDescent="0.25">
      <c r="A929">
        <v>928</v>
      </c>
      <c r="B929" s="2">
        <v>1</v>
      </c>
      <c r="E929" s="5">
        <v>4</v>
      </c>
      <c r="G929" s="3" t="s">
        <v>234</v>
      </c>
    </row>
    <row r="930" spans="1:7" x14ac:dyDescent="0.25">
      <c r="A930">
        <v>929</v>
      </c>
      <c r="B930" s="2">
        <v>1</v>
      </c>
      <c r="E930" s="5">
        <v>4</v>
      </c>
    </row>
    <row r="931" spans="1:7" x14ac:dyDescent="0.25">
      <c r="A931">
        <v>930</v>
      </c>
      <c r="B931" s="2">
        <v>1</v>
      </c>
      <c r="C931" s="4">
        <v>2</v>
      </c>
      <c r="E931" s="5">
        <v>4</v>
      </c>
    </row>
    <row r="932" spans="1:7" x14ac:dyDescent="0.25">
      <c r="A932">
        <v>931</v>
      </c>
      <c r="B932" s="2">
        <v>1</v>
      </c>
      <c r="C932" s="4">
        <v>2</v>
      </c>
      <c r="E932" s="5">
        <v>4</v>
      </c>
    </row>
    <row r="933" spans="1:7" x14ac:dyDescent="0.25">
      <c r="A933">
        <v>932</v>
      </c>
      <c r="B933" s="2">
        <v>1</v>
      </c>
      <c r="C933" s="4">
        <v>2</v>
      </c>
      <c r="E933" s="5">
        <v>4</v>
      </c>
    </row>
    <row r="934" spans="1:7" x14ac:dyDescent="0.25">
      <c r="A934">
        <v>933</v>
      </c>
      <c r="B934" s="2">
        <v>1</v>
      </c>
      <c r="C934" s="4">
        <v>2</v>
      </c>
      <c r="E934" s="5">
        <v>4</v>
      </c>
    </row>
    <row r="935" spans="1:7" x14ac:dyDescent="0.25">
      <c r="A935">
        <v>934</v>
      </c>
      <c r="C935" s="4">
        <v>2</v>
      </c>
      <c r="E935" s="5">
        <v>4</v>
      </c>
    </row>
    <row r="936" spans="1:7" x14ac:dyDescent="0.25">
      <c r="A936">
        <v>935</v>
      </c>
      <c r="C936" s="4">
        <v>2</v>
      </c>
      <c r="E936" s="5">
        <v>4</v>
      </c>
    </row>
    <row r="937" spans="1:7" x14ac:dyDescent="0.25">
      <c r="A937">
        <v>936</v>
      </c>
      <c r="C937" s="4">
        <v>2</v>
      </c>
      <c r="E937" s="5">
        <v>4</v>
      </c>
    </row>
    <row r="938" spans="1:7" x14ac:dyDescent="0.25">
      <c r="A938">
        <v>937</v>
      </c>
      <c r="C938" s="4">
        <v>2</v>
      </c>
      <c r="E938" s="5">
        <v>4</v>
      </c>
    </row>
    <row r="939" spans="1:7" x14ac:dyDescent="0.25">
      <c r="A939">
        <v>938</v>
      </c>
      <c r="C939" s="4">
        <v>2</v>
      </c>
      <c r="E939" s="5">
        <v>4</v>
      </c>
    </row>
    <row r="940" spans="1:7" x14ac:dyDescent="0.25">
      <c r="A940">
        <v>939</v>
      </c>
      <c r="C940" s="4">
        <v>2</v>
      </c>
      <c r="E940" s="5">
        <v>4</v>
      </c>
    </row>
    <row r="941" spans="1:7" x14ac:dyDescent="0.25">
      <c r="A941">
        <v>940</v>
      </c>
      <c r="C941" s="4">
        <v>2</v>
      </c>
      <c r="E941" s="5">
        <v>4</v>
      </c>
    </row>
    <row r="942" spans="1:7" x14ac:dyDescent="0.25">
      <c r="A942">
        <v>941</v>
      </c>
      <c r="C942" s="4">
        <v>2</v>
      </c>
      <c r="E942" s="5">
        <v>4</v>
      </c>
    </row>
    <row r="943" spans="1:7" x14ac:dyDescent="0.25">
      <c r="A943">
        <v>942</v>
      </c>
      <c r="C943" s="4">
        <v>2</v>
      </c>
      <c r="E943" s="5">
        <v>4</v>
      </c>
    </row>
    <row r="944" spans="1:7" x14ac:dyDescent="0.25">
      <c r="A944">
        <v>943</v>
      </c>
      <c r="C944" s="4">
        <v>2</v>
      </c>
      <c r="E944" s="5">
        <v>4</v>
      </c>
    </row>
    <row r="945" spans="1:5" x14ac:dyDescent="0.25">
      <c r="A945">
        <v>944</v>
      </c>
      <c r="C945" s="4">
        <v>2</v>
      </c>
      <c r="E945" s="5">
        <v>4</v>
      </c>
    </row>
    <row r="946" spans="1:5" x14ac:dyDescent="0.25">
      <c r="A946">
        <v>945</v>
      </c>
      <c r="C946" s="4">
        <v>2</v>
      </c>
      <c r="D946" s="3">
        <v>3</v>
      </c>
      <c r="E946" s="5">
        <v>4</v>
      </c>
    </row>
    <row r="947" spans="1:5" x14ac:dyDescent="0.25">
      <c r="A947">
        <v>946</v>
      </c>
      <c r="B947" s="2">
        <v>1</v>
      </c>
      <c r="C947" s="4">
        <v>2</v>
      </c>
      <c r="D947" s="3">
        <v>3</v>
      </c>
      <c r="E947" s="5">
        <v>4</v>
      </c>
    </row>
    <row r="948" spans="1:5" x14ac:dyDescent="0.25">
      <c r="A948">
        <v>947</v>
      </c>
      <c r="B948" s="2">
        <v>1</v>
      </c>
      <c r="C948" s="4">
        <v>2</v>
      </c>
      <c r="D948" s="3">
        <v>3</v>
      </c>
    </row>
    <row r="949" spans="1:5" x14ac:dyDescent="0.25">
      <c r="A949">
        <v>948</v>
      </c>
      <c r="B949" s="2">
        <v>1</v>
      </c>
      <c r="C949" s="4">
        <v>2</v>
      </c>
      <c r="D949" s="3">
        <v>3</v>
      </c>
    </row>
    <row r="950" spans="1:5" x14ac:dyDescent="0.25">
      <c r="A950">
        <v>949</v>
      </c>
      <c r="B950" s="2">
        <v>1</v>
      </c>
      <c r="C950" s="4">
        <v>2</v>
      </c>
      <c r="D950" s="3">
        <v>3</v>
      </c>
    </row>
    <row r="951" spans="1:5" x14ac:dyDescent="0.25">
      <c r="A951">
        <v>950</v>
      </c>
      <c r="B951" s="2">
        <v>1</v>
      </c>
      <c r="C951" s="4">
        <v>2</v>
      </c>
      <c r="D951" s="3">
        <v>3</v>
      </c>
    </row>
    <row r="952" spans="1:5" x14ac:dyDescent="0.25">
      <c r="A952">
        <v>951</v>
      </c>
      <c r="B952" s="2">
        <v>1</v>
      </c>
      <c r="C952" s="4">
        <v>2</v>
      </c>
      <c r="D952" s="3">
        <v>3</v>
      </c>
    </row>
    <row r="953" spans="1:5" x14ac:dyDescent="0.25">
      <c r="A953">
        <v>952</v>
      </c>
      <c r="B953" s="2">
        <v>1</v>
      </c>
      <c r="D953" s="3">
        <v>3</v>
      </c>
    </row>
    <row r="954" spans="1:5" x14ac:dyDescent="0.25">
      <c r="A954">
        <v>953</v>
      </c>
      <c r="B954" s="2">
        <v>1</v>
      </c>
      <c r="D954" s="3">
        <v>3</v>
      </c>
    </row>
    <row r="955" spans="1:5" x14ac:dyDescent="0.25">
      <c r="A955">
        <v>954</v>
      </c>
      <c r="B955" s="2">
        <v>1</v>
      </c>
      <c r="D955" s="3">
        <v>3</v>
      </c>
    </row>
    <row r="956" spans="1:5" x14ac:dyDescent="0.25">
      <c r="A956">
        <v>955</v>
      </c>
      <c r="B956" s="2">
        <v>1</v>
      </c>
      <c r="D956" s="3">
        <v>3</v>
      </c>
    </row>
    <row r="957" spans="1:5" x14ac:dyDescent="0.25">
      <c r="A957">
        <v>956</v>
      </c>
      <c r="B957" s="2">
        <v>1</v>
      </c>
      <c r="D957" s="3">
        <v>3</v>
      </c>
    </row>
    <row r="958" spans="1:5" x14ac:dyDescent="0.25">
      <c r="A958">
        <v>957</v>
      </c>
      <c r="B958" s="2">
        <v>1</v>
      </c>
      <c r="D958" s="3">
        <v>3</v>
      </c>
    </row>
    <row r="959" spans="1:5" x14ac:dyDescent="0.25">
      <c r="A959">
        <v>958</v>
      </c>
      <c r="B959" s="2">
        <v>1</v>
      </c>
      <c r="D959" s="3">
        <v>3</v>
      </c>
    </row>
    <row r="960" spans="1:5" x14ac:dyDescent="0.25">
      <c r="A960">
        <v>959</v>
      </c>
      <c r="B960" s="2">
        <v>1</v>
      </c>
      <c r="D960" s="3">
        <v>3</v>
      </c>
    </row>
    <row r="961" spans="1:5" x14ac:dyDescent="0.25">
      <c r="A961">
        <v>960</v>
      </c>
      <c r="B961" s="2">
        <v>1</v>
      </c>
      <c r="D961" s="3">
        <v>3</v>
      </c>
    </row>
    <row r="962" spans="1:5" x14ac:dyDescent="0.25">
      <c r="A962">
        <v>961</v>
      </c>
      <c r="B962" s="2">
        <v>1</v>
      </c>
      <c r="D962" s="3">
        <v>3</v>
      </c>
    </row>
    <row r="963" spans="1:5" x14ac:dyDescent="0.25">
      <c r="A963">
        <v>962</v>
      </c>
      <c r="B963" s="2">
        <v>1</v>
      </c>
      <c r="D963" s="3">
        <v>3</v>
      </c>
    </row>
    <row r="964" spans="1:5" x14ac:dyDescent="0.25">
      <c r="A964">
        <v>963</v>
      </c>
      <c r="B964" s="2">
        <v>1</v>
      </c>
      <c r="C964" s="4">
        <v>2</v>
      </c>
      <c r="D964" s="3">
        <v>3</v>
      </c>
      <c r="E964" s="5">
        <v>4</v>
      </c>
    </row>
    <row r="965" spans="1:5" x14ac:dyDescent="0.25">
      <c r="A965">
        <v>964</v>
      </c>
      <c r="B965" s="2">
        <v>1</v>
      </c>
      <c r="C965" s="4">
        <v>2</v>
      </c>
      <c r="D965" s="3">
        <v>3</v>
      </c>
      <c r="E965" s="5">
        <v>4</v>
      </c>
    </row>
    <row r="966" spans="1:5" x14ac:dyDescent="0.25">
      <c r="A966">
        <v>965</v>
      </c>
      <c r="B966" s="2">
        <v>1</v>
      </c>
      <c r="C966" s="4">
        <v>2</v>
      </c>
      <c r="E966" s="5">
        <v>4</v>
      </c>
    </row>
    <row r="967" spans="1:5" x14ac:dyDescent="0.25">
      <c r="A967">
        <v>966</v>
      </c>
      <c r="B967" s="2">
        <v>1</v>
      </c>
      <c r="C967" s="4">
        <v>2</v>
      </c>
      <c r="E967" s="5">
        <v>4</v>
      </c>
    </row>
    <row r="968" spans="1:5" x14ac:dyDescent="0.25">
      <c r="A968">
        <v>967</v>
      </c>
      <c r="C968" s="4">
        <v>2</v>
      </c>
      <c r="E968" s="5">
        <v>4</v>
      </c>
    </row>
    <row r="969" spans="1:5" x14ac:dyDescent="0.25">
      <c r="A969">
        <v>968</v>
      </c>
      <c r="C969" s="4">
        <v>2</v>
      </c>
      <c r="E969" s="5">
        <v>4</v>
      </c>
    </row>
    <row r="970" spans="1:5" x14ac:dyDescent="0.25">
      <c r="A970">
        <v>969</v>
      </c>
      <c r="C970" s="4">
        <v>2</v>
      </c>
      <c r="E970" s="5">
        <v>4</v>
      </c>
    </row>
    <row r="971" spans="1:5" x14ac:dyDescent="0.25">
      <c r="A971">
        <v>970</v>
      </c>
      <c r="C971" s="4">
        <v>2</v>
      </c>
      <c r="E971" s="5">
        <v>4</v>
      </c>
    </row>
    <row r="972" spans="1:5" x14ac:dyDescent="0.25">
      <c r="A972">
        <v>971</v>
      </c>
      <c r="C972" s="4">
        <v>2</v>
      </c>
      <c r="E972" s="5">
        <v>4</v>
      </c>
    </row>
    <row r="973" spans="1:5" x14ac:dyDescent="0.25">
      <c r="A973">
        <v>972</v>
      </c>
      <c r="C973" s="4">
        <v>2</v>
      </c>
      <c r="E973" s="5">
        <v>4</v>
      </c>
    </row>
    <row r="974" spans="1:5" x14ac:dyDescent="0.25">
      <c r="A974">
        <v>973</v>
      </c>
      <c r="C974" s="4">
        <v>2</v>
      </c>
      <c r="E974" s="5">
        <v>4</v>
      </c>
    </row>
    <row r="975" spans="1:5" x14ac:dyDescent="0.25">
      <c r="A975">
        <v>974</v>
      </c>
      <c r="C975" s="4">
        <v>2</v>
      </c>
      <c r="E975" s="5">
        <v>4</v>
      </c>
    </row>
    <row r="976" spans="1:5" x14ac:dyDescent="0.25">
      <c r="A976">
        <v>975</v>
      </c>
      <c r="C976" s="4">
        <v>2</v>
      </c>
      <c r="E976" s="5">
        <v>4</v>
      </c>
    </row>
    <row r="977" spans="1:5" x14ac:dyDescent="0.25">
      <c r="A977">
        <v>976</v>
      </c>
      <c r="B977" s="2">
        <v>1</v>
      </c>
      <c r="C977" s="4">
        <v>2</v>
      </c>
      <c r="E977" s="5">
        <v>4</v>
      </c>
    </row>
    <row r="978" spans="1:5" x14ac:dyDescent="0.25">
      <c r="A978">
        <v>977</v>
      </c>
      <c r="B978" s="2">
        <v>1</v>
      </c>
      <c r="C978" s="4">
        <v>2</v>
      </c>
      <c r="E978" s="5">
        <v>4</v>
      </c>
    </row>
    <row r="979" spans="1:5" x14ac:dyDescent="0.25">
      <c r="A979">
        <v>978</v>
      </c>
      <c r="B979" s="2">
        <v>1</v>
      </c>
      <c r="C979" s="4">
        <v>2</v>
      </c>
      <c r="E979" s="5">
        <v>4</v>
      </c>
    </row>
    <row r="980" spans="1:5" x14ac:dyDescent="0.25">
      <c r="A980">
        <v>979</v>
      </c>
      <c r="B980" s="2">
        <v>1</v>
      </c>
      <c r="C980" s="4">
        <v>2</v>
      </c>
      <c r="E980" s="5">
        <v>4</v>
      </c>
    </row>
    <row r="981" spans="1:5" x14ac:dyDescent="0.25">
      <c r="A981">
        <v>980</v>
      </c>
      <c r="B981" s="2">
        <v>1</v>
      </c>
      <c r="C981" s="4">
        <v>2</v>
      </c>
      <c r="E981" s="5">
        <v>4</v>
      </c>
    </row>
    <row r="982" spans="1:5" x14ac:dyDescent="0.25">
      <c r="A982">
        <v>981</v>
      </c>
      <c r="B982" s="2">
        <v>1</v>
      </c>
      <c r="C982" s="4">
        <v>2</v>
      </c>
      <c r="E982" s="5">
        <v>4</v>
      </c>
    </row>
    <row r="983" spans="1:5" x14ac:dyDescent="0.25">
      <c r="A983">
        <v>982</v>
      </c>
      <c r="B983" s="2">
        <v>1</v>
      </c>
      <c r="E983" s="5">
        <v>4</v>
      </c>
    </row>
    <row r="984" spans="1:5" x14ac:dyDescent="0.25">
      <c r="A984">
        <v>983</v>
      </c>
      <c r="B984" s="2">
        <v>1</v>
      </c>
      <c r="E984" s="5">
        <v>4</v>
      </c>
    </row>
    <row r="985" spans="1:5" x14ac:dyDescent="0.25">
      <c r="A985">
        <v>984</v>
      </c>
      <c r="B985" s="2">
        <v>1</v>
      </c>
      <c r="D985" s="3">
        <v>3</v>
      </c>
      <c r="E985" s="5">
        <v>4</v>
      </c>
    </row>
    <row r="986" spans="1:5" x14ac:dyDescent="0.25">
      <c r="A986">
        <v>985</v>
      </c>
      <c r="B986" s="2">
        <v>1</v>
      </c>
      <c r="D986" s="3">
        <v>3</v>
      </c>
    </row>
    <row r="987" spans="1:5" x14ac:dyDescent="0.25">
      <c r="A987">
        <v>986</v>
      </c>
      <c r="B987" s="2">
        <v>1</v>
      </c>
      <c r="D987" s="3">
        <v>3</v>
      </c>
    </row>
    <row r="988" spans="1:5" x14ac:dyDescent="0.25">
      <c r="A988">
        <v>987</v>
      </c>
      <c r="B988" s="2">
        <v>1</v>
      </c>
      <c r="D988" s="3">
        <v>3</v>
      </c>
    </row>
    <row r="989" spans="1:5" x14ac:dyDescent="0.25">
      <c r="A989">
        <v>988</v>
      </c>
      <c r="B989" s="2">
        <v>1</v>
      </c>
      <c r="D989" s="3">
        <v>3</v>
      </c>
    </row>
    <row r="990" spans="1:5" x14ac:dyDescent="0.25">
      <c r="A990">
        <v>989</v>
      </c>
      <c r="B990" s="2">
        <v>1</v>
      </c>
      <c r="D990" s="3">
        <v>3</v>
      </c>
    </row>
    <row r="991" spans="1:5" x14ac:dyDescent="0.25">
      <c r="A991">
        <v>990</v>
      </c>
      <c r="B991" s="2">
        <v>1</v>
      </c>
      <c r="D991" s="3">
        <v>3</v>
      </c>
    </row>
    <row r="992" spans="1:5" x14ac:dyDescent="0.25">
      <c r="A992">
        <v>991</v>
      </c>
      <c r="B992" s="2">
        <v>1</v>
      </c>
      <c r="D992" s="3">
        <v>3</v>
      </c>
    </row>
    <row r="993" spans="1:8" x14ac:dyDescent="0.25">
      <c r="A993">
        <v>992</v>
      </c>
      <c r="B993" s="2">
        <v>1</v>
      </c>
      <c r="C993" s="4">
        <v>2</v>
      </c>
      <c r="D993" s="3">
        <v>3</v>
      </c>
    </row>
    <row r="994" spans="1:8" x14ac:dyDescent="0.25">
      <c r="A994">
        <v>993</v>
      </c>
      <c r="B994" s="2">
        <v>1</v>
      </c>
      <c r="C994" s="4">
        <v>2</v>
      </c>
      <c r="D994" s="3">
        <v>3</v>
      </c>
    </row>
    <row r="995" spans="1:8" x14ac:dyDescent="0.25">
      <c r="A995">
        <v>994</v>
      </c>
      <c r="B995" s="2">
        <v>1</v>
      </c>
      <c r="C995" s="4">
        <v>2</v>
      </c>
      <c r="D995" s="3">
        <v>3</v>
      </c>
    </row>
    <row r="996" spans="1:8" x14ac:dyDescent="0.25">
      <c r="A996">
        <v>995</v>
      </c>
      <c r="B996" s="2">
        <v>1</v>
      </c>
      <c r="C996" s="4">
        <v>2</v>
      </c>
      <c r="D996" s="3">
        <v>3</v>
      </c>
    </row>
    <row r="997" spans="1:8" x14ac:dyDescent="0.25">
      <c r="A997">
        <v>996</v>
      </c>
      <c r="B997" s="2">
        <v>1</v>
      </c>
      <c r="C997" s="4">
        <v>2</v>
      </c>
      <c r="D997" s="3">
        <v>3</v>
      </c>
    </row>
    <row r="998" spans="1:8" x14ac:dyDescent="0.25">
      <c r="A998">
        <v>997</v>
      </c>
      <c r="C998" s="4">
        <v>2</v>
      </c>
      <c r="D998" s="3">
        <v>3</v>
      </c>
    </row>
    <row r="999" spans="1:8" x14ac:dyDescent="0.25">
      <c r="A999">
        <v>998</v>
      </c>
      <c r="C999" s="4">
        <v>2</v>
      </c>
      <c r="D999" s="3">
        <v>3</v>
      </c>
    </row>
    <row r="1000" spans="1:8" x14ac:dyDescent="0.25">
      <c r="A1000">
        <v>999</v>
      </c>
      <c r="C1000" s="4">
        <v>2</v>
      </c>
      <c r="D1000" s="3">
        <v>3</v>
      </c>
    </row>
    <row r="1001" spans="1:8" x14ac:dyDescent="0.25">
      <c r="A1001">
        <v>1000</v>
      </c>
      <c r="C1001" s="4">
        <v>2</v>
      </c>
      <c r="D1001" s="3">
        <v>3</v>
      </c>
    </row>
    <row r="1002" spans="1:8" x14ac:dyDescent="0.25">
      <c r="A1002">
        <v>1001</v>
      </c>
      <c r="C1002" s="4">
        <v>2</v>
      </c>
      <c r="D1002" s="3">
        <v>3</v>
      </c>
    </row>
    <row r="1003" spans="1:8" x14ac:dyDescent="0.25">
      <c r="A1003">
        <v>1002</v>
      </c>
      <c r="C1003" s="4">
        <v>2</v>
      </c>
      <c r="D1003" s="3">
        <v>3</v>
      </c>
    </row>
    <row r="1004" spans="1:8" x14ac:dyDescent="0.25">
      <c r="A1004">
        <v>1003</v>
      </c>
      <c r="C1004" s="4">
        <v>2</v>
      </c>
    </row>
    <row r="1005" spans="1:8" x14ac:dyDescent="0.25">
      <c r="A1005">
        <v>1004</v>
      </c>
      <c r="C1005" s="4">
        <v>2</v>
      </c>
    </row>
    <row r="1006" spans="1:8" x14ac:dyDescent="0.25">
      <c r="A1006">
        <v>1005</v>
      </c>
      <c r="C1006" s="4">
        <v>2</v>
      </c>
      <c r="H1006" s="5" t="s">
        <v>233</v>
      </c>
    </row>
    <row r="1007" spans="1:8" x14ac:dyDescent="0.25">
      <c r="A1007">
        <v>1006</v>
      </c>
      <c r="C1007" s="4">
        <v>2</v>
      </c>
      <c r="H1007" s="5" t="s">
        <v>233</v>
      </c>
    </row>
    <row r="1008" spans="1:8" x14ac:dyDescent="0.25">
      <c r="A1008">
        <v>1007</v>
      </c>
      <c r="C1008" s="4">
        <v>2</v>
      </c>
      <c r="H1008" s="5" t="s">
        <v>233</v>
      </c>
    </row>
    <row r="1009" spans="1:8" x14ac:dyDescent="0.25">
      <c r="A1009">
        <v>1008</v>
      </c>
      <c r="C1009" s="4">
        <v>2</v>
      </c>
      <c r="H1009" s="5" t="s">
        <v>233</v>
      </c>
    </row>
    <row r="1010" spans="1:8" x14ac:dyDescent="0.25">
      <c r="A1010">
        <v>1009</v>
      </c>
      <c r="C1010" s="4">
        <v>2</v>
      </c>
      <c r="H1010" s="5" t="s">
        <v>233</v>
      </c>
    </row>
    <row r="1011" spans="1:8" x14ac:dyDescent="0.25">
      <c r="A1011">
        <v>1010</v>
      </c>
      <c r="C1011" s="4">
        <v>2</v>
      </c>
      <c r="H1011" s="5" t="s">
        <v>233</v>
      </c>
    </row>
    <row r="1012" spans="1:8" x14ac:dyDescent="0.25">
      <c r="A1012">
        <v>1011</v>
      </c>
      <c r="B1012" s="2">
        <v>1</v>
      </c>
      <c r="C1012" s="4">
        <v>2</v>
      </c>
      <c r="H1012" s="5" t="s">
        <v>233</v>
      </c>
    </row>
    <row r="1013" spans="1:8" x14ac:dyDescent="0.25">
      <c r="A1013">
        <v>1012</v>
      </c>
      <c r="B1013" s="2">
        <v>1</v>
      </c>
      <c r="C1013" s="4">
        <v>2</v>
      </c>
      <c r="H1013" s="5" t="s">
        <v>233</v>
      </c>
    </row>
    <row r="1014" spans="1:8" x14ac:dyDescent="0.25">
      <c r="A1014">
        <v>1013</v>
      </c>
      <c r="B1014" s="2">
        <v>1</v>
      </c>
      <c r="C1014" s="4">
        <v>2</v>
      </c>
    </row>
    <row r="1015" spans="1:8" x14ac:dyDescent="0.25">
      <c r="A1015">
        <v>1014</v>
      </c>
      <c r="B1015" s="2">
        <v>1</v>
      </c>
      <c r="C1015" s="4">
        <v>2</v>
      </c>
    </row>
    <row r="1016" spans="1:8" x14ac:dyDescent="0.25">
      <c r="A1016">
        <v>1015</v>
      </c>
      <c r="B1016" s="2">
        <v>1</v>
      </c>
      <c r="C1016" s="4">
        <v>2</v>
      </c>
    </row>
    <row r="1017" spans="1:8" x14ac:dyDescent="0.25">
      <c r="A1017">
        <v>1016</v>
      </c>
      <c r="B1017" s="2">
        <v>1</v>
      </c>
    </row>
    <row r="1018" spans="1:8" x14ac:dyDescent="0.25">
      <c r="A1018">
        <v>1017</v>
      </c>
      <c r="B1018" s="2">
        <v>1</v>
      </c>
    </row>
    <row r="1019" spans="1:8" x14ac:dyDescent="0.25">
      <c r="A1019">
        <v>1018</v>
      </c>
      <c r="B1019" s="2">
        <v>1</v>
      </c>
      <c r="D1019" s="3">
        <v>3</v>
      </c>
      <c r="H1019" s="5" t="s">
        <v>233</v>
      </c>
    </row>
    <row r="1020" spans="1:8" x14ac:dyDescent="0.25">
      <c r="A1020">
        <v>1019</v>
      </c>
      <c r="B1020" s="2">
        <v>1</v>
      </c>
      <c r="D1020" s="3">
        <v>3</v>
      </c>
      <c r="H1020" s="5" t="s">
        <v>233</v>
      </c>
    </row>
    <row r="1021" spans="1:8" x14ac:dyDescent="0.25">
      <c r="A1021">
        <v>1020</v>
      </c>
      <c r="B1021" s="2">
        <v>1</v>
      </c>
      <c r="D1021" s="3">
        <v>3</v>
      </c>
      <c r="H1021" s="5" t="s">
        <v>233</v>
      </c>
    </row>
    <row r="1022" spans="1:8" x14ac:dyDescent="0.25">
      <c r="A1022">
        <v>1021</v>
      </c>
      <c r="B1022" s="2">
        <v>1</v>
      </c>
      <c r="D1022" s="3">
        <v>3</v>
      </c>
      <c r="H1022" s="5" t="s">
        <v>233</v>
      </c>
    </row>
    <row r="1023" spans="1:8" x14ac:dyDescent="0.25">
      <c r="A1023">
        <v>1022</v>
      </c>
      <c r="B1023" s="2">
        <v>1</v>
      </c>
      <c r="D1023" s="3">
        <v>3</v>
      </c>
      <c r="H1023" s="5" t="s">
        <v>233</v>
      </c>
    </row>
    <row r="1024" spans="1:8" x14ac:dyDescent="0.25">
      <c r="A1024">
        <v>1023</v>
      </c>
      <c r="B1024" s="2">
        <v>1</v>
      </c>
      <c r="D1024" s="3">
        <v>3</v>
      </c>
      <c r="H1024" s="5" t="s">
        <v>233</v>
      </c>
    </row>
    <row r="1025" spans="1:8" x14ac:dyDescent="0.25">
      <c r="A1025">
        <v>1024</v>
      </c>
      <c r="B1025" s="2">
        <v>1</v>
      </c>
      <c r="C1025" s="4">
        <v>2</v>
      </c>
      <c r="D1025" s="3">
        <v>3</v>
      </c>
      <c r="H1025" s="5" t="s">
        <v>233</v>
      </c>
    </row>
    <row r="1026" spans="1:8" x14ac:dyDescent="0.25">
      <c r="A1026">
        <v>1025</v>
      </c>
      <c r="B1026" s="2">
        <v>1</v>
      </c>
      <c r="C1026" s="4">
        <v>2</v>
      </c>
      <c r="D1026" s="3">
        <v>3</v>
      </c>
      <c r="H1026" s="5" t="s">
        <v>233</v>
      </c>
    </row>
    <row r="1027" spans="1:8" x14ac:dyDescent="0.25">
      <c r="A1027">
        <v>1026</v>
      </c>
      <c r="B1027" s="2">
        <v>1</v>
      </c>
      <c r="C1027" s="4">
        <v>2</v>
      </c>
      <c r="D1027" s="3">
        <v>3</v>
      </c>
      <c r="H1027" s="5" t="s">
        <v>233</v>
      </c>
    </row>
    <row r="1028" spans="1:8" x14ac:dyDescent="0.25">
      <c r="A1028">
        <v>1027</v>
      </c>
      <c r="B1028" s="2">
        <v>1</v>
      </c>
      <c r="C1028" s="4">
        <v>2</v>
      </c>
      <c r="D1028" s="3">
        <v>3</v>
      </c>
      <c r="H1028" s="5" t="s">
        <v>233</v>
      </c>
    </row>
    <row r="1029" spans="1:8" x14ac:dyDescent="0.25">
      <c r="A1029">
        <v>1028</v>
      </c>
      <c r="B1029" s="2">
        <v>1</v>
      </c>
      <c r="C1029" s="4">
        <v>2</v>
      </c>
      <c r="D1029" s="3">
        <v>3</v>
      </c>
      <c r="H1029" s="5" t="s">
        <v>233</v>
      </c>
    </row>
    <row r="1030" spans="1:8" x14ac:dyDescent="0.25">
      <c r="A1030">
        <v>1029</v>
      </c>
      <c r="B1030" s="2">
        <v>1</v>
      </c>
      <c r="C1030" s="4">
        <v>2</v>
      </c>
      <c r="D1030" s="3">
        <v>3</v>
      </c>
      <c r="H1030" s="5" t="s">
        <v>233</v>
      </c>
    </row>
    <row r="1031" spans="1:8" x14ac:dyDescent="0.25">
      <c r="A1031">
        <v>1030</v>
      </c>
      <c r="B1031" s="2">
        <v>1</v>
      </c>
      <c r="C1031" s="4">
        <v>2</v>
      </c>
      <c r="D1031" s="3">
        <v>3</v>
      </c>
      <c r="H1031" s="5" t="s">
        <v>233</v>
      </c>
    </row>
    <row r="1032" spans="1:8" x14ac:dyDescent="0.25">
      <c r="A1032">
        <v>1031</v>
      </c>
      <c r="B1032" s="2">
        <v>1</v>
      </c>
      <c r="C1032" s="4">
        <v>2</v>
      </c>
      <c r="D1032" s="3">
        <v>3</v>
      </c>
      <c r="H1032" s="5" t="s">
        <v>233</v>
      </c>
    </row>
    <row r="1033" spans="1:8" x14ac:dyDescent="0.25">
      <c r="A1033">
        <v>1032</v>
      </c>
      <c r="B1033" s="2">
        <v>1</v>
      </c>
      <c r="C1033" s="4">
        <v>2</v>
      </c>
      <c r="D1033" s="3">
        <v>3</v>
      </c>
      <c r="H1033" s="5" t="s">
        <v>233</v>
      </c>
    </row>
    <row r="1034" spans="1:8" x14ac:dyDescent="0.25">
      <c r="A1034">
        <v>1033</v>
      </c>
      <c r="B1034" s="2">
        <v>1</v>
      </c>
      <c r="C1034" s="4">
        <v>2</v>
      </c>
      <c r="D1034" s="3">
        <v>3</v>
      </c>
      <c r="H1034" s="5" t="s">
        <v>233</v>
      </c>
    </row>
    <row r="1035" spans="1:8" x14ac:dyDescent="0.25">
      <c r="A1035">
        <v>1034</v>
      </c>
      <c r="B1035" s="2">
        <v>1</v>
      </c>
      <c r="C1035" s="4">
        <v>2</v>
      </c>
      <c r="D1035" s="3">
        <v>3</v>
      </c>
      <c r="H1035" s="5" t="s">
        <v>233</v>
      </c>
    </row>
    <row r="1036" spans="1:8" x14ac:dyDescent="0.25">
      <c r="A1036">
        <v>1035</v>
      </c>
      <c r="B1036" s="2">
        <v>1</v>
      </c>
      <c r="C1036" s="4">
        <v>2</v>
      </c>
      <c r="D1036" s="3">
        <v>3</v>
      </c>
      <c r="H1036" s="5" t="s">
        <v>233</v>
      </c>
    </row>
    <row r="1037" spans="1:8" x14ac:dyDescent="0.25">
      <c r="A1037">
        <v>1036</v>
      </c>
      <c r="B1037" s="2">
        <v>1</v>
      </c>
      <c r="C1037" s="4">
        <v>2</v>
      </c>
      <c r="D1037" s="3">
        <v>3</v>
      </c>
      <c r="H1037" s="5" t="s">
        <v>233</v>
      </c>
    </row>
    <row r="1038" spans="1:8" x14ac:dyDescent="0.25">
      <c r="A1038">
        <v>1037</v>
      </c>
      <c r="C1038" s="4">
        <v>2</v>
      </c>
      <c r="D1038" s="3">
        <v>3</v>
      </c>
      <c r="H1038" s="5" t="s">
        <v>233</v>
      </c>
    </row>
    <row r="1039" spans="1:8" x14ac:dyDescent="0.25">
      <c r="A1039">
        <v>1038</v>
      </c>
      <c r="C1039" s="4">
        <v>2</v>
      </c>
      <c r="D1039" s="3">
        <v>3</v>
      </c>
      <c r="H1039" s="5" t="s">
        <v>233</v>
      </c>
    </row>
    <row r="1040" spans="1:8" x14ac:dyDescent="0.25">
      <c r="A1040">
        <v>1039</v>
      </c>
      <c r="C1040" s="4">
        <v>2</v>
      </c>
      <c r="D1040" s="3">
        <v>3</v>
      </c>
    </row>
    <row r="1041" spans="1:4" x14ac:dyDescent="0.25">
      <c r="A1041">
        <v>1040</v>
      </c>
      <c r="C1041" s="4">
        <v>2</v>
      </c>
      <c r="D1041" s="3">
        <v>3</v>
      </c>
    </row>
    <row r="1042" spans="1:4" x14ac:dyDescent="0.25">
      <c r="A1042">
        <v>1041</v>
      </c>
      <c r="C1042" s="4">
        <v>2</v>
      </c>
      <c r="D1042" s="3">
        <v>3</v>
      </c>
    </row>
    <row r="1043" spans="1:4" x14ac:dyDescent="0.25">
      <c r="A1043">
        <v>1042</v>
      </c>
      <c r="C1043" s="4">
        <v>2</v>
      </c>
      <c r="D1043" s="3">
        <v>3</v>
      </c>
    </row>
    <row r="1044" spans="1:4" x14ac:dyDescent="0.25">
      <c r="A1044">
        <v>1043</v>
      </c>
      <c r="C1044" s="4">
        <v>2</v>
      </c>
      <c r="D1044" s="3">
        <v>3</v>
      </c>
    </row>
    <row r="1045" spans="1:4" x14ac:dyDescent="0.25">
      <c r="A1045">
        <v>1044</v>
      </c>
      <c r="B1045" s="2">
        <v>1</v>
      </c>
      <c r="C1045" s="4">
        <v>2</v>
      </c>
      <c r="D1045" s="3">
        <v>3</v>
      </c>
    </row>
    <row r="1046" spans="1:4" x14ac:dyDescent="0.25">
      <c r="A1046">
        <v>1045</v>
      </c>
      <c r="B1046" s="2">
        <v>1</v>
      </c>
      <c r="C1046" s="4">
        <v>2</v>
      </c>
      <c r="D1046" s="3">
        <v>3</v>
      </c>
    </row>
    <row r="1047" spans="1:4" x14ac:dyDescent="0.25">
      <c r="A1047">
        <v>1046</v>
      </c>
      <c r="B1047" s="2">
        <v>1</v>
      </c>
      <c r="C1047" s="4">
        <v>2</v>
      </c>
      <c r="D1047" s="3">
        <v>3</v>
      </c>
    </row>
    <row r="1048" spans="1:4" x14ac:dyDescent="0.25">
      <c r="A1048">
        <v>1047</v>
      </c>
      <c r="B1048" s="2">
        <v>1</v>
      </c>
      <c r="C1048" s="4">
        <v>2</v>
      </c>
      <c r="D1048" s="3">
        <v>3</v>
      </c>
    </row>
    <row r="1049" spans="1:4" x14ac:dyDescent="0.25">
      <c r="A1049">
        <v>1048</v>
      </c>
      <c r="B1049" s="2">
        <v>1</v>
      </c>
      <c r="C1049" s="4">
        <v>2</v>
      </c>
      <c r="D1049" s="3">
        <v>3</v>
      </c>
    </row>
    <row r="1050" spans="1:4" x14ac:dyDescent="0.25">
      <c r="A1050">
        <v>1049</v>
      </c>
      <c r="B1050" s="2">
        <v>1</v>
      </c>
      <c r="C1050" s="4">
        <v>2</v>
      </c>
      <c r="D1050" s="3">
        <v>3</v>
      </c>
    </row>
    <row r="1051" spans="1:4" x14ac:dyDescent="0.25">
      <c r="A1051">
        <v>1050</v>
      </c>
      <c r="B1051" s="2">
        <v>1</v>
      </c>
      <c r="C1051" s="4">
        <v>2</v>
      </c>
      <c r="D1051" s="3">
        <v>3</v>
      </c>
    </row>
    <row r="1052" spans="1:4" x14ac:dyDescent="0.25">
      <c r="A1052">
        <v>1051</v>
      </c>
      <c r="B1052" s="2">
        <v>1</v>
      </c>
    </row>
    <row r="1053" spans="1:4" x14ac:dyDescent="0.25">
      <c r="A1053">
        <v>1052</v>
      </c>
      <c r="B1053" s="2">
        <v>1</v>
      </c>
    </row>
    <row r="1054" spans="1:4" x14ac:dyDescent="0.25">
      <c r="A1054">
        <v>1053</v>
      </c>
      <c r="B1054" s="2">
        <v>1</v>
      </c>
    </row>
    <row r="1055" spans="1:4" x14ac:dyDescent="0.25">
      <c r="A1055">
        <v>1054</v>
      </c>
      <c r="B1055" s="2">
        <v>1</v>
      </c>
    </row>
    <row r="1056" spans="1:4" x14ac:dyDescent="0.25">
      <c r="A1056">
        <v>1055</v>
      </c>
      <c r="B1056" s="2">
        <v>1</v>
      </c>
    </row>
    <row r="1057" spans="1:8" x14ac:dyDescent="0.25">
      <c r="A1057">
        <v>1056</v>
      </c>
      <c r="B1057" s="2">
        <v>1</v>
      </c>
      <c r="H1057" s="5" t="s">
        <v>233</v>
      </c>
    </row>
    <row r="1058" spans="1:8" x14ac:dyDescent="0.25">
      <c r="A1058">
        <v>1057</v>
      </c>
      <c r="B1058" s="2">
        <v>1</v>
      </c>
      <c r="H1058" s="5" t="s">
        <v>233</v>
      </c>
    </row>
    <row r="1059" spans="1:8" x14ac:dyDescent="0.25">
      <c r="A1059">
        <v>1058</v>
      </c>
      <c r="B1059" s="2">
        <v>1</v>
      </c>
      <c r="H1059" s="5" t="s">
        <v>233</v>
      </c>
    </row>
    <row r="1060" spans="1:8" x14ac:dyDescent="0.25">
      <c r="A1060">
        <v>1059</v>
      </c>
      <c r="B1060" s="2">
        <v>1</v>
      </c>
      <c r="H1060" s="5" t="s">
        <v>233</v>
      </c>
    </row>
    <row r="1061" spans="1:8" x14ac:dyDescent="0.25">
      <c r="A1061">
        <v>1060</v>
      </c>
      <c r="B1061" s="2">
        <v>1</v>
      </c>
      <c r="H1061" s="5" t="s">
        <v>233</v>
      </c>
    </row>
    <row r="1062" spans="1:8" x14ac:dyDescent="0.25">
      <c r="A1062">
        <v>1061</v>
      </c>
      <c r="B1062" s="2">
        <v>1</v>
      </c>
      <c r="H1062" s="5" t="s">
        <v>233</v>
      </c>
    </row>
    <row r="1063" spans="1:8" x14ac:dyDescent="0.25">
      <c r="A1063">
        <v>1062</v>
      </c>
      <c r="B1063" s="2">
        <v>1</v>
      </c>
      <c r="H1063" s="5" t="s">
        <v>233</v>
      </c>
    </row>
    <row r="1064" spans="1:8" x14ac:dyDescent="0.25">
      <c r="A1064">
        <v>1063</v>
      </c>
      <c r="B1064" s="2">
        <v>1</v>
      </c>
      <c r="H1064" s="5" t="s">
        <v>233</v>
      </c>
    </row>
    <row r="1065" spans="1:8" x14ac:dyDescent="0.25">
      <c r="A1065">
        <v>1064</v>
      </c>
      <c r="B1065" s="2">
        <v>1</v>
      </c>
      <c r="H1065" s="5" t="s">
        <v>233</v>
      </c>
    </row>
    <row r="1066" spans="1:8" x14ac:dyDescent="0.25">
      <c r="A1066">
        <v>1065</v>
      </c>
      <c r="B1066" s="2">
        <v>1</v>
      </c>
      <c r="C1066" s="4">
        <v>2</v>
      </c>
      <c r="H1066" s="5" t="s">
        <v>233</v>
      </c>
    </row>
    <row r="1067" spans="1:8" x14ac:dyDescent="0.25">
      <c r="A1067">
        <v>1066</v>
      </c>
      <c r="B1067" s="2">
        <v>1</v>
      </c>
      <c r="C1067" s="4">
        <v>2</v>
      </c>
      <c r="H1067" s="5" t="s">
        <v>233</v>
      </c>
    </row>
    <row r="1068" spans="1:8" x14ac:dyDescent="0.25">
      <c r="A1068">
        <v>1067</v>
      </c>
      <c r="B1068" s="2">
        <v>1</v>
      </c>
      <c r="C1068" s="4">
        <v>2</v>
      </c>
      <c r="H1068" s="5" t="s">
        <v>233</v>
      </c>
    </row>
    <row r="1069" spans="1:8" x14ac:dyDescent="0.25">
      <c r="A1069">
        <v>1068</v>
      </c>
      <c r="B1069" s="2">
        <v>1</v>
      </c>
      <c r="C1069" s="4">
        <v>2</v>
      </c>
      <c r="H1069" s="5" t="s">
        <v>233</v>
      </c>
    </row>
    <row r="1070" spans="1:8" x14ac:dyDescent="0.25">
      <c r="A1070">
        <v>1069</v>
      </c>
      <c r="B1070" s="2">
        <v>1</v>
      </c>
      <c r="C1070" s="4">
        <v>2</v>
      </c>
      <c r="H1070" s="5" t="s">
        <v>233</v>
      </c>
    </row>
    <row r="1071" spans="1:8" x14ac:dyDescent="0.25">
      <c r="A1071">
        <v>1070</v>
      </c>
      <c r="B1071" s="2">
        <v>1</v>
      </c>
      <c r="C1071" s="4">
        <v>2</v>
      </c>
      <c r="H1071" s="5" t="s">
        <v>233</v>
      </c>
    </row>
    <row r="1072" spans="1:8" x14ac:dyDescent="0.25">
      <c r="A1072">
        <v>1071</v>
      </c>
      <c r="B1072" s="2">
        <v>1</v>
      </c>
      <c r="C1072" s="4">
        <v>2</v>
      </c>
      <c r="H1072" s="5" t="s">
        <v>233</v>
      </c>
    </row>
    <row r="1073" spans="1:8" x14ac:dyDescent="0.25">
      <c r="A1073">
        <v>1072</v>
      </c>
      <c r="C1073" s="4">
        <v>2</v>
      </c>
      <c r="H1073" s="5" t="s">
        <v>233</v>
      </c>
    </row>
    <row r="1074" spans="1:8" x14ac:dyDescent="0.25">
      <c r="A1074">
        <v>1073</v>
      </c>
      <c r="C1074" s="4">
        <v>2</v>
      </c>
      <c r="H1074" s="5" t="s">
        <v>233</v>
      </c>
    </row>
    <row r="1075" spans="1:8" x14ac:dyDescent="0.25">
      <c r="A1075">
        <v>1074</v>
      </c>
      <c r="C1075" s="4">
        <v>2</v>
      </c>
      <c r="H1075" s="5" t="s">
        <v>233</v>
      </c>
    </row>
    <row r="1076" spans="1:8" x14ac:dyDescent="0.25">
      <c r="A1076">
        <v>1075</v>
      </c>
      <c r="C1076" s="4">
        <v>2</v>
      </c>
      <c r="D1076" s="3">
        <v>3</v>
      </c>
      <c r="H1076" s="5" t="s">
        <v>233</v>
      </c>
    </row>
    <row r="1077" spans="1:8" x14ac:dyDescent="0.25">
      <c r="A1077">
        <v>1076</v>
      </c>
      <c r="C1077" s="4">
        <v>2</v>
      </c>
      <c r="D1077" s="3">
        <v>3</v>
      </c>
      <c r="H1077" s="5" t="s">
        <v>233</v>
      </c>
    </row>
    <row r="1078" spans="1:8" x14ac:dyDescent="0.25">
      <c r="A1078">
        <v>1077</v>
      </c>
      <c r="C1078" s="4">
        <v>2</v>
      </c>
      <c r="D1078" s="3">
        <v>3</v>
      </c>
      <c r="H1078" s="5" t="s">
        <v>233</v>
      </c>
    </row>
    <row r="1079" spans="1:8" x14ac:dyDescent="0.25">
      <c r="A1079">
        <v>1078</v>
      </c>
      <c r="C1079" s="4">
        <v>2</v>
      </c>
      <c r="D1079" s="3">
        <v>3</v>
      </c>
      <c r="H1079" s="5" t="s">
        <v>233</v>
      </c>
    </row>
    <row r="1080" spans="1:8" x14ac:dyDescent="0.25">
      <c r="A1080">
        <v>1079</v>
      </c>
      <c r="C1080" s="4">
        <v>2</v>
      </c>
      <c r="D1080" s="3">
        <v>3</v>
      </c>
      <c r="H1080" s="5" t="s">
        <v>233</v>
      </c>
    </row>
    <row r="1081" spans="1:8" x14ac:dyDescent="0.25">
      <c r="A1081">
        <v>1080</v>
      </c>
      <c r="C1081" s="4">
        <v>2</v>
      </c>
      <c r="D1081" s="3">
        <v>3</v>
      </c>
      <c r="H1081" s="5" t="s">
        <v>233</v>
      </c>
    </row>
    <row r="1082" spans="1:8" x14ac:dyDescent="0.25">
      <c r="A1082">
        <v>1081</v>
      </c>
      <c r="C1082" s="4">
        <v>2</v>
      </c>
      <c r="D1082" s="3">
        <v>3</v>
      </c>
      <c r="H1082" s="5" t="s">
        <v>233</v>
      </c>
    </row>
    <row r="1083" spans="1:8" x14ac:dyDescent="0.25">
      <c r="A1083">
        <v>1082</v>
      </c>
      <c r="C1083" s="4">
        <v>2</v>
      </c>
      <c r="D1083" s="3">
        <v>3</v>
      </c>
    </row>
    <row r="1084" spans="1:8" x14ac:dyDescent="0.25">
      <c r="A1084">
        <v>1083</v>
      </c>
      <c r="C1084" s="4">
        <v>2</v>
      </c>
      <c r="D1084" s="3">
        <v>3</v>
      </c>
    </row>
    <row r="1085" spans="1:8" x14ac:dyDescent="0.25">
      <c r="A1085">
        <v>1084</v>
      </c>
      <c r="B1085" s="2">
        <v>1</v>
      </c>
      <c r="C1085" s="4">
        <v>2</v>
      </c>
      <c r="D1085" s="3">
        <v>3</v>
      </c>
    </row>
    <row r="1086" spans="1:8" x14ac:dyDescent="0.25">
      <c r="A1086">
        <v>1085</v>
      </c>
      <c r="B1086" s="2">
        <v>1</v>
      </c>
      <c r="C1086" s="4">
        <v>2</v>
      </c>
      <c r="D1086" s="3">
        <v>3</v>
      </c>
    </row>
    <row r="1087" spans="1:8" x14ac:dyDescent="0.25">
      <c r="A1087">
        <v>1086</v>
      </c>
      <c r="B1087" s="2">
        <v>1</v>
      </c>
      <c r="C1087" s="4">
        <v>2</v>
      </c>
      <c r="D1087" s="3">
        <v>3</v>
      </c>
    </row>
    <row r="1088" spans="1:8" x14ac:dyDescent="0.25">
      <c r="A1088">
        <v>1087</v>
      </c>
      <c r="B1088" s="2">
        <v>1</v>
      </c>
      <c r="C1088" s="4">
        <v>2</v>
      </c>
      <c r="D1088" s="3">
        <v>3</v>
      </c>
    </row>
    <row r="1089" spans="1:5" x14ac:dyDescent="0.25">
      <c r="A1089">
        <v>1088</v>
      </c>
      <c r="B1089" s="2">
        <v>1</v>
      </c>
      <c r="C1089" s="4">
        <v>2</v>
      </c>
      <c r="D1089" s="3">
        <v>3</v>
      </c>
    </row>
    <row r="1090" spans="1:5" x14ac:dyDescent="0.25">
      <c r="A1090">
        <v>1089</v>
      </c>
      <c r="B1090" s="2">
        <v>1</v>
      </c>
      <c r="C1090" s="4">
        <v>2</v>
      </c>
      <c r="D1090" s="3">
        <v>3</v>
      </c>
    </row>
    <row r="1091" spans="1:5" x14ac:dyDescent="0.25">
      <c r="A1091">
        <v>1090</v>
      </c>
      <c r="B1091" s="2">
        <v>1</v>
      </c>
      <c r="C1091" s="4">
        <v>2</v>
      </c>
      <c r="D1091" s="3">
        <v>3</v>
      </c>
    </row>
    <row r="1092" spans="1:5" x14ac:dyDescent="0.25">
      <c r="A1092">
        <v>1091</v>
      </c>
      <c r="B1092" s="2">
        <v>1</v>
      </c>
      <c r="D1092" s="3">
        <v>3</v>
      </c>
    </row>
    <row r="1093" spans="1:5" x14ac:dyDescent="0.25">
      <c r="A1093">
        <v>1092</v>
      </c>
      <c r="B1093" s="2">
        <v>1</v>
      </c>
      <c r="D1093" s="3">
        <v>3</v>
      </c>
    </row>
    <row r="1094" spans="1:5" x14ac:dyDescent="0.25">
      <c r="A1094">
        <v>1093</v>
      </c>
      <c r="B1094" s="2">
        <v>1</v>
      </c>
      <c r="D1094" s="3">
        <v>3</v>
      </c>
    </row>
    <row r="1095" spans="1:5" x14ac:dyDescent="0.25">
      <c r="A1095">
        <v>1094</v>
      </c>
      <c r="B1095" s="2">
        <v>1</v>
      </c>
      <c r="D1095" s="3">
        <v>3</v>
      </c>
    </row>
    <row r="1096" spans="1:5" x14ac:dyDescent="0.25">
      <c r="A1096">
        <v>1095</v>
      </c>
      <c r="B1096" s="2">
        <v>1</v>
      </c>
      <c r="D1096" s="3">
        <v>3</v>
      </c>
    </row>
    <row r="1097" spans="1:5" x14ac:dyDescent="0.25">
      <c r="A1097">
        <v>1096</v>
      </c>
      <c r="B1097" s="2">
        <v>1</v>
      </c>
      <c r="D1097" s="3">
        <v>3</v>
      </c>
    </row>
    <row r="1098" spans="1:5" x14ac:dyDescent="0.25">
      <c r="A1098">
        <v>1097</v>
      </c>
      <c r="B1098" s="2">
        <v>1</v>
      </c>
      <c r="D1098" s="3">
        <v>3</v>
      </c>
      <c r="E1098" s="5">
        <v>4</v>
      </c>
    </row>
    <row r="1099" spans="1:5" x14ac:dyDescent="0.25">
      <c r="A1099">
        <v>1098</v>
      </c>
      <c r="B1099" s="2">
        <v>1</v>
      </c>
      <c r="D1099" s="3">
        <v>3</v>
      </c>
      <c r="E1099" s="5">
        <v>4</v>
      </c>
    </row>
    <row r="1100" spans="1:5" x14ac:dyDescent="0.25">
      <c r="A1100">
        <v>1099</v>
      </c>
      <c r="B1100" s="2">
        <v>1</v>
      </c>
      <c r="E1100" s="5">
        <v>4</v>
      </c>
    </row>
    <row r="1101" spans="1:5" x14ac:dyDescent="0.25">
      <c r="A1101">
        <v>1100</v>
      </c>
      <c r="B1101" s="2">
        <v>1</v>
      </c>
      <c r="E1101" s="5">
        <v>4</v>
      </c>
    </row>
    <row r="1102" spans="1:5" x14ac:dyDescent="0.25">
      <c r="A1102">
        <v>1101</v>
      </c>
      <c r="B1102" s="2">
        <v>1</v>
      </c>
      <c r="C1102" s="4">
        <v>2</v>
      </c>
      <c r="E1102" s="5">
        <v>4</v>
      </c>
    </row>
    <row r="1103" spans="1:5" x14ac:dyDescent="0.25">
      <c r="A1103">
        <v>1102</v>
      </c>
      <c r="B1103" s="2">
        <v>1</v>
      </c>
      <c r="C1103" s="4">
        <v>2</v>
      </c>
      <c r="E1103" s="5">
        <v>4</v>
      </c>
    </row>
    <row r="1104" spans="1:5" x14ac:dyDescent="0.25">
      <c r="A1104">
        <v>1103</v>
      </c>
      <c r="B1104" s="2">
        <v>1</v>
      </c>
      <c r="C1104" s="4">
        <v>2</v>
      </c>
      <c r="E1104" s="5">
        <v>4</v>
      </c>
    </row>
    <row r="1105" spans="1:5" x14ac:dyDescent="0.25">
      <c r="A1105">
        <v>1104</v>
      </c>
      <c r="B1105" s="2">
        <v>1</v>
      </c>
      <c r="C1105" s="4">
        <v>2</v>
      </c>
      <c r="E1105" s="5">
        <v>4</v>
      </c>
    </row>
    <row r="1106" spans="1:5" x14ac:dyDescent="0.25">
      <c r="A1106">
        <v>1105</v>
      </c>
      <c r="B1106" s="2">
        <v>1</v>
      </c>
      <c r="C1106" s="4">
        <v>2</v>
      </c>
      <c r="E1106" s="5">
        <v>4</v>
      </c>
    </row>
    <row r="1107" spans="1:5" x14ac:dyDescent="0.25">
      <c r="A1107">
        <v>1106</v>
      </c>
      <c r="B1107" s="2">
        <v>1</v>
      </c>
      <c r="C1107" s="4">
        <v>2</v>
      </c>
      <c r="E1107" s="5">
        <v>4</v>
      </c>
    </row>
    <row r="1108" spans="1:5" x14ac:dyDescent="0.25">
      <c r="A1108">
        <v>1107</v>
      </c>
      <c r="C1108" s="4">
        <v>2</v>
      </c>
      <c r="E1108" s="5">
        <v>4</v>
      </c>
    </row>
    <row r="1109" spans="1:5" x14ac:dyDescent="0.25">
      <c r="A1109">
        <v>1108</v>
      </c>
      <c r="C1109" s="4">
        <v>2</v>
      </c>
      <c r="E1109" s="5">
        <v>4</v>
      </c>
    </row>
    <row r="1110" spans="1:5" x14ac:dyDescent="0.25">
      <c r="A1110">
        <v>1109</v>
      </c>
      <c r="C1110" s="4">
        <v>2</v>
      </c>
      <c r="E1110" s="5">
        <v>4</v>
      </c>
    </row>
    <row r="1111" spans="1:5" x14ac:dyDescent="0.25">
      <c r="A1111">
        <v>1110</v>
      </c>
      <c r="C1111" s="4">
        <v>2</v>
      </c>
      <c r="E1111" s="5">
        <v>4</v>
      </c>
    </row>
    <row r="1112" spans="1:5" x14ac:dyDescent="0.25">
      <c r="A1112">
        <v>1111</v>
      </c>
      <c r="C1112" s="4">
        <v>2</v>
      </c>
      <c r="E1112" s="5">
        <v>4</v>
      </c>
    </row>
    <row r="1113" spans="1:5" x14ac:dyDescent="0.25">
      <c r="A1113">
        <v>1112</v>
      </c>
      <c r="C1113" s="4">
        <v>2</v>
      </c>
      <c r="E1113" s="5">
        <v>4</v>
      </c>
    </row>
    <row r="1114" spans="1:5" x14ac:dyDescent="0.25">
      <c r="A1114">
        <v>1113</v>
      </c>
      <c r="C1114" s="4">
        <v>2</v>
      </c>
      <c r="E1114" s="5">
        <v>4</v>
      </c>
    </row>
    <row r="1115" spans="1:5" x14ac:dyDescent="0.25">
      <c r="A1115">
        <v>1114</v>
      </c>
      <c r="C1115" s="4">
        <v>2</v>
      </c>
      <c r="E1115" s="5">
        <v>4</v>
      </c>
    </row>
    <row r="1116" spans="1:5" x14ac:dyDescent="0.25">
      <c r="A1116">
        <v>1115</v>
      </c>
      <c r="C1116" s="4">
        <v>2</v>
      </c>
      <c r="E1116" s="5">
        <v>4</v>
      </c>
    </row>
    <row r="1117" spans="1:5" x14ac:dyDescent="0.25">
      <c r="A1117">
        <v>1116</v>
      </c>
      <c r="C1117" s="4">
        <v>2</v>
      </c>
      <c r="E1117" s="5">
        <v>4</v>
      </c>
    </row>
    <row r="1118" spans="1:5" x14ac:dyDescent="0.25">
      <c r="A1118">
        <v>1117</v>
      </c>
      <c r="C1118" s="4">
        <v>2</v>
      </c>
      <c r="D1118" s="3">
        <v>3</v>
      </c>
      <c r="E1118" s="5">
        <v>4</v>
      </c>
    </row>
    <row r="1119" spans="1:5" x14ac:dyDescent="0.25">
      <c r="A1119">
        <v>1118</v>
      </c>
      <c r="C1119" s="4">
        <v>2</v>
      </c>
      <c r="D1119" s="3">
        <v>3</v>
      </c>
      <c r="E1119" s="5">
        <v>4</v>
      </c>
    </row>
    <row r="1120" spans="1:5" x14ac:dyDescent="0.25">
      <c r="A1120">
        <v>1119</v>
      </c>
      <c r="B1120" s="2">
        <v>1</v>
      </c>
      <c r="C1120" s="4">
        <v>2</v>
      </c>
      <c r="D1120" s="3">
        <v>3</v>
      </c>
    </row>
    <row r="1121" spans="1:4" x14ac:dyDescent="0.25">
      <c r="A1121">
        <v>1120</v>
      </c>
      <c r="B1121" s="2">
        <v>1</v>
      </c>
      <c r="C1121" s="4">
        <v>2</v>
      </c>
      <c r="D1121" s="3">
        <v>3</v>
      </c>
    </row>
    <row r="1122" spans="1:4" x14ac:dyDescent="0.25">
      <c r="A1122">
        <v>1121</v>
      </c>
      <c r="B1122" s="2">
        <v>1</v>
      </c>
      <c r="C1122" s="4">
        <v>2</v>
      </c>
      <c r="D1122" s="3">
        <v>3</v>
      </c>
    </row>
    <row r="1123" spans="1:4" x14ac:dyDescent="0.25">
      <c r="A1123">
        <v>1122</v>
      </c>
      <c r="B1123" s="2">
        <v>1</v>
      </c>
      <c r="D1123" s="3">
        <v>3</v>
      </c>
    </row>
    <row r="1124" spans="1:4" x14ac:dyDescent="0.25">
      <c r="A1124">
        <v>1123</v>
      </c>
      <c r="B1124" s="2">
        <v>1</v>
      </c>
      <c r="D1124" s="3">
        <v>3</v>
      </c>
    </row>
    <row r="1125" spans="1:4" x14ac:dyDescent="0.25">
      <c r="A1125">
        <v>1124</v>
      </c>
      <c r="B1125" s="2">
        <v>1</v>
      </c>
      <c r="D1125" s="3">
        <v>3</v>
      </c>
    </row>
    <row r="1126" spans="1:4" x14ac:dyDescent="0.25">
      <c r="A1126">
        <v>1125</v>
      </c>
      <c r="B1126" s="2">
        <v>1</v>
      </c>
      <c r="D1126" s="3">
        <v>3</v>
      </c>
    </row>
    <row r="1127" spans="1:4" x14ac:dyDescent="0.25">
      <c r="A1127">
        <v>1126</v>
      </c>
      <c r="B1127" s="2">
        <v>1</v>
      </c>
      <c r="D1127" s="3">
        <v>3</v>
      </c>
    </row>
    <row r="1128" spans="1:4" x14ac:dyDescent="0.25">
      <c r="A1128">
        <v>1127</v>
      </c>
      <c r="B1128" s="2">
        <v>1</v>
      </c>
      <c r="D1128" s="3">
        <v>3</v>
      </c>
    </row>
    <row r="1129" spans="1:4" x14ac:dyDescent="0.25">
      <c r="A1129">
        <v>1128</v>
      </c>
      <c r="B1129" s="2">
        <v>1</v>
      </c>
      <c r="D1129" s="3">
        <v>3</v>
      </c>
    </row>
    <row r="1130" spans="1:4" x14ac:dyDescent="0.25">
      <c r="A1130">
        <v>1129</v>
      </c>
      <c r="B1130" s="2">
        <v>1</v>
      </c>
      <c r="D1130" s="3">
        <v>3</v>
      </c>
    </row>
    <row r="1131" spans="1:4" x14ac:dyDescent="0.25">
      <c r="A1131">
        <v>1130</v>
      </c>
      <c r="B1131" s="2">
        <v>1</v>
      </c>
      <c r="D1131" s="3">
        <v>3</v>
      </c>
    </row>
    <row r="1132" spans="1:4" x14ac:dyDescent="0.25">
      <c r="A1132">
        <v>1131</v>
      </c>
      <c r="B1132" s="2">
        <v>1</v>
      </c>
      <c r="D1132" s="3">
        <v>3</v>
      </c>
    </row>
    <row r="1133" spans="1:4" x14ac:dyDescent="0.25">
      <c r="A1133">
        <v>1132</v>
      </c>
      <c r="B1133" s="2">
        <v>1</v>
      </c>
      <c r="C1133" s="4">
        <v>2</v>
      </c>
      <c r="D1133" s="3">
        <v>3</v>
      </c>
    </row>
    <row r="1134" spans="1:4" x14ac:dyDescent="0.25">
      <c r="A1134">
        <v>1133</v>
      </c>
      <c r="B1134" s="2">
        <v>1</v>
      </c>
      <c r="C1134" s="4">
        <v>2</v>
      </c>
      <c r="D1134" s="3">
        <v>3</v>
      </c>
    </row>
    <row r="1135" spans="1:4" x14ac:dyDescent="0.25">
      <c r="A1135">
        <v>1134</v>
      </c>
      <c r="B1135" s="2">
        <v>1</v>
      </c>
      <c r="C1135" s="4">
        <v>2</v>
      </c>
      <c r="D1135" s="3">
        <v>3</v>
      </c>
    </row>
    <row r="1136" spans="1:4" x14ac:dyDescent="0.25">
      <c r="A1136">
        <v>1135</v>
      </c>
      <c r="B1136" s="2">
        <v>1</v>
      </c>
      <c r="C1136" s="4">
        <v>2</v>
      </c>
      <c r="D1136" s="3">
        <v>3</v>
      </c>
    </row>
    <row r="1137" spans="1:8" x14ac:dyDescent="0.25">
      <c r="A1137">
        <v>1136</v>
      </c>
      <c r="B1137" s="2">
        <v>1</v>
      </c>
      <c r="C1137" s="4">
        <v>2</v>
      </c>
      <c r="D1137" s="3">
        <v>3</v>
      </c>
    </row>
    <row r="1138" spans="1:8" x14ac:dyDescent="0.25">
      <c r="A1138">
        <v>1137</v>
      </c>
      <c r="B1138" s="2">
        <v>1</v>
      </c>
      <c r="C1138" s="4">
        <v>2</v>
      </c>
      <c r="D1138" s="3">
        <v>3</v>
      </c>
    </row>
    <row r="1139" spans="1:8" x14ac:dyDescent="0.25">
      <c r="A1139">
        <v>1138</v>
      </c>
      <c r="B1139" s="2">
        <v>1</v>
      </c>
      <c r="C1139" s="4">
        <v>2</v>
      </c>
      <c r="D1139" s="3">
        <v>3</v>
      </c>
    </row>
    <row r="1140" spans="1:8" x14ac:dyDescent="0.25">
      <c r="A1140">
        <v>1139</v>
      </c>
      <c r="C1140" s="4">
        <v>2</v>
      </c>
      <c r="H1140" s="5" t="s">
        <v>233</v>
      </c>
    </row>
    <row r="1141" spans="1:8" x14ac:dyDescent="0.25">
      <c r="A1141">
        <v>1140</v>
      </c>
      <c r="C1141" s="4">
        <v>2</v>
      </c>
      <c r="H1141" s="5" t="s">
        <v>233</v>
      </c>
    </row>
    <row r="1142" spans="1:8" x14ac:dyDescent="0.25">
      <c r="A1142">
        <v>1141</v>
      </c>
      <c r="C1142" s="4">
        <v>2</v>
      </c>
      <c r="H1142" s="5" t="s">
        <v>233</v>
      </c>
    </row>
    <row r="1143" spans="1:8" x14ac:dyDescent="0.25">
      <c r="A1143">
        <v>1142</v>
      </c>
      <c r="C1143" s="4">
        <v>2</v>
      </c>
      <c r="H1143" s="5" t="s">
        <v>233</v>
      </c>
    </row>
    <row r="1144" spans="1:8" x14ac:dyDescent="0.25">
      <c r="A1144">
        <v>1143</v>
      </c>
      <c r="C1144" s="4">
        <v>2</v>
      </c>
      <c r="H1144" s="5" t="s">
        <v>233</v>
      </c>
    </row>
    <row r="1145" spans="1:8" x14ac:dyDescent="0.25">
      <c r="A1145">
        <v>1144</v>
      </c>
      <c r="C1145" s="4">
        <v>2</v>
      </c>
      <c r="H1145" s="5" t="s">
        <v>233</v>
      </c>
    </row>
    <row r="1146" spans="1:8" x14ac:dyDescent="0.25">
      <c r="A1146">
        <v>1145</v>
      </c>
      <c r="C1146" s="4">
        <v>2</v>
      </c>
      <c r="H1146" s="5" t="s">
        <v>233</v>
      </c>
    </row>
    <row r="1147" spans="1:8" x14ac:dyDescent="0.25">
      <c r="A1147">
        <v>1146</v>
      </c>
      <c r="C1147" s="4">
        <v>2</v>
      </c>
      <c r="H1147" s="5" t="s">
        <v>233</v>
      </c>
    </row>
    <row r="1148" spans="1:8" x14ac:dyDescent="0.25">
      <c r="A1148">
        <v>1147</v>
      </c>
      <c r="B1148" s="2">
        <v>1</v>
      </c>
      <c r="C1148" s="4">
        <v>2</v>
      </c>
      <c r="H1148" s="5" t="s">
        <v>233</v>
      </c>
    </row>
    <row r="1149" spans="1:8" x14ac:dyDescent="0.25">
      <c r="A1149">
        <v>1148</v>
      </c>
      <c r="B1149" s="2">
        <v>1</v>
      </c>
      <c r="C1149" s="4">
        <v>2</v>
      </c>
      <c r="H1149" s="5" t="s">
        <v>233</v>
      </c>
    </row>
    <row r="1150" spans="1:8" x14ac:dyDescent="0.25">
      <c r="A1150">
        <v>1149</v>
      </c>
      <c r="B1150" s="2">
        <v>1</v>
      </c>
      <c r="C1150" s="4">
        <v>2</v>
      </c>
      <c r="H1150" s="5" t="s">
        <v>233</v>
      </c>
    </row>
    <row r="1151" spans="1:8" x14ac:dyDescent="0.25">
      <c r="A1151">
        <v>1150</v>
      </c>
      <c r="B1151" s="2">
        <v>1</v>
      </c>
      <c r="C1151" s="4">
        <v>2</v>
      </c>
      <c r="H1151" s="5" t="s">
        <v>233</v>
      </c>
    </row>
    <row r="1152" spans="1:8" x14ac:dyDescent="0.25">
      <c r="A1152">
        <v>1151</v>
      </c>
      <c r="B1152" s="2">
        <v>1</v>
      </c>
      <c r="C1152" s="4">
        <v>2</v>
      </c>
      <c r="H1152" s="5" t="s">
        <v>233</v>
      </c>
    </row>
    <row r="1153" spans="1:8" x14ac:dyDescent="0.25">
      <c r="A1153">
        <v>1152</v>
      </c>
      <c r="B1153" s="2">
        <v>1</v>
      </c>
      <c r="C1153" s="4">
        <v>2</v>
      </c>
      <c r="H1153" s="5" t="s">
        <v>233</v>
      </c>
    </row>
    <row r="1154" spans="1:8" x14ac:dyDescent="0.25">
      <c r="A1154">
        <v>1153</v>
      </c>
      <c r="B1154" s="2">
        <v>1</v>
      </c>
      <c r="C1154" s="4">
        <v>2</v>
      </c>
      <c r="H1154" s="5" t="s">
        <v>233</v>
      </c>
    </row>
    <row r="1155" spans="1:8" x14ac:dyDescent="0.25">
      <c r="A1155">
        <v>1154</v>
      </c>
      <c r="B1155" s="2">
        <v>1</v>
      </c>
      <c r="C1155" s="4">
        <v>2</v>
      </c>
      <c r="H1155" s="5" t="s">
        <v>233</v>
      </c>
    </row>
    <row r="1156" spans="1:8" x14ac:dyDescent="0.25">
      <c r="A1156">
        <v>1155</v>
      </c>
      <c r="B1156" s="2">
        <v>1</v>
      </c>
      <c r="C1156" s="4">
        <v>2</v>
      </c>
      <c r="G1156" s="3" t="s">
        <v>234</v>
      </c>
      <c r="H1156" s="5" t="s">
        <v>233</v>
      </c>
    </row>
    <row r="1157" spans="1:8" x14ac:dyDescent="0.25">
      <c r="A1157">
        <v>1156</v>
      </c>
      <c r="B1157" s="2">
        <v>1</v>
      </c>
      <c r="C1157" s="4">
        <v>2</v>
      </c>
      <c r="G1157" s="3" t="s">
        <v>234</v>
      </c>
      <c r="H1157" s="5" t="s">
        <v>233</v>
      </c>
    </row>
    <row r="1158" spans="1:8" x14ac:dyDescent="0.25">
      <c r="A1158">
        <v>1157</v>
      </c>
      <c r="B1158" s="2">
        <v>1</v>
      </c>
      <c r="C1158" s="4">
        <v>2</v>
      </c>
      <c r="G1158" s="3" t="s">
        <v>234</v>
      </c>
      <c r="H1158" s="5" t="s">
        <v>233</v>
      </c>
    </row>
    <row r="1159" spans="1:8" x14ac:dyDescent="0.25">
      <c r="A1159">
        <v>1158</v>
      </c>
      <c r="B1159" s="2">
        <v>1</v>
      </c>
      <c r="G1159" s="3" t="s">
        <v>234</v>
      </c>
      <c r="H1159" s="5" t="s">
        <v>233</v>
      </c>
    </row>
    <row r="1160" spans="1:8" x14ac:dyDescent="0.25">
      <c r="A1160">
        <v>1159</v>
      </c>
      <c r="B1160" s="2">
        <v>1</v>
      </c>
      <c r="G1160" s="3" t="s">
        <v>234</v>
      </c>
      <c r="H1160" s="5" t="s">
        <v>233</v>
      </c>
    </row>
    <row r="1161" spans="1:8" x14ac:dyDescent="0.25">
      <c r="A1161">
        <v>1160</v>
      </c>
      <c r="B1161" s="2">
        <v>1</v>
      </c>
      <c r="G1161" s="3" t="s">
        <v>234</v>
      </c>
      <c r="H1161" s="5" t="s">
        <v>233</v>
      </c>
    </row>
    <row r="1162" spans="1:8" x14ac:dyDescent="0.25">
      <c r="A1162">
        <v>1161</v>
      </c>
      <c r="B1162" s="2">
        <v>1</v>
      </c>
      <c r="G1162" s="3" t="s">
        <v>234</v>
      </c>
      <c r="H1162" s="5" t="s">
        <v>233</v>
      </c>
    </row>
    <row r="1163" spans="1:8" x14ac:dyDescent="0.25">
      <c r="A1163">
        <v>1162</v>
      </c>
      <c r="B1163" s="2">
        <v>1</v>
      </c>
      <c r="G1163" s="3" t="s">
        <v>234</v>
      </c>
    </row>
    <row r="1164" spans="1:8" x14ac:dyDescent="0.25">
      <c r="A1164">
        <v>1163</v>
      </c>
      <c r="B1164" s="2">
        <v>1</v>
      </c>
      <c r="G1164" s="3" t="s">
        <v>234</v>
      </c>
    </row>
    <row r="1165" spans="1:8" x14ac:dyDescent="0.25">
      <c r="A1165">
        <v>1164</v>
      </c>
      <c r="B1165" s="2">
        <v>1</v>
      </c>
      <c r="G1165" s="3" t="s">
        <v>234</v>
      </c>
    </row>
    <row r="1166" spans="1:8" x14ac:dyDescent="0.25">
      <c r="A1166">
        <v>1165</v>
      </c>
      <c r="B1166" s="2">
        <v>1</v>
      </c>
      <c r="G1166" s="3" t="s">
        <v>234</v>
      </c>
    </row>
    <row r="1167" spans="1:8" x14ac:dyDescent="0.25">
      <c r="A1167">
        <v>1166</v>
      </c>
      <c r="B1167" s="2">
        <v>1</v>
      </c>
      <c r="G1167" s="3" t="s">
        <v>234</v>
      </c>
    </row>
    <row r="1168" spans="1:8" x14ac:dyDescent="0.25">
      <c r="A1168">
        <v>1167</v>
      </c>
      <c r="B1168" s="2">
        <v>1</v>
      </c>
      <c r="G1168" s="3" t="s">
        <v>234</v>
      </c>
    </row>
    <row r="1169" spans="1:8" x14ac:dyDescent="0.25">
      <c r="A1169">
        <v>1168</v>
      </c>
      <c r="B1169" s="2">
        <v>1</v>
      </c>
      <c r="C1169" s="4">
        <v>2</v>
      </c>
      <c r="G1169" s="3" t="s">
        <v>234</v>
      </c>
    </row>
    <row r="1170" spans="1:8" x14ac:dyDescent="0.25">
      <c r="A1170">
        <v>1169</v>
      </c>
      <c r="B1170" s="2">
        <v>1</v>
      </c>
      <c r="C1170" s="4">
        <v>2</v>
      </c>
      <c r="G1170" s="3" t="s">
        <v>234</v>
      </c>
    </row>
    <row r="1171" spans="1:8" x14ac:dyDescent="0.25">
      <c r="A1171">
        <v>1170</v>
      </c>
      <c r="B1171" s="2">
        <v>1</v>
      </c>
      <c r="C1171" s="4">
        <v>2</v>
      </c>
      <c r="G1171" s="3" t="s">
        <v>234</v>
      </c>
    </row>
    <row r="1172" spans="1:8" x14ac:dyDescent="0.25">
      <c r="A1172">
        <v>1171</v>
      </c>
      <c r="B1172" s="2">
        <v>1</v>
      </c>
      <c r="C1172" s="4">
        <v>2</v>
      </c>
      <c r="G1172" s="3" t="s">
        <v>234</v>
      </c>
    </row>
    <row r="1173" spans="1:8" x14ac:dyDescent="0.25">
      <c r="A1173">
        <v>1172</v>
      </c>
      <c r="B1173" s="2">
        <v>1</v>
      </c>
      <c r="C1173" s="4">
        <v>2</v>
      </c>
      <c r="G1173" s="3" t="s">
        <v>234</v>
      </c>
    </row>
    <row r="1174" spans="1:8" x14ac:dyDescent="0.25">
      <c r="A1174">
        <v>1173</v>
      </c>
      <c r="B1174" s="2">
        <v>1</v>
      </c>
      <c r="C1174" s="4">
        <v>2</v>
      </c>
      <c r="G1174" s="3" t="s">
        <v>234</v>
      </c>
    </row>
    <row r="1175" spans="1:8" x14ac:dyDescent="0.25">
      <c r="A1175">
        <v>1174</v>
      </c>
      <c r="B1175" s="2">
        <v>1</v>
      </c>
      <c r="C1175" s="4">
        <v>2</v>
      </c>
      <c r="G1175" s="3" t="s">
        <v>234</v>
      </c>
    </row>
    <row r="1176" spans="1:8" x14ac:dyDescent="0.25">
      <c r="A1176">
        <v>1175</v>
      </c>
      <c r="B1176" s="2">
        <v>1</v>
      </c>
      <c r="C1176" s="4">
        <v>2</v>
      </c>
      <c r="G1176" s="3" t="s">
        <v>234</v>
      </c>
    </row>
    <row r="1177" spans="1:8" x14ac:dyDescent="0.25">
      <c r="A1177">
        <v>1176</v>
      </c>
      <c r="B1177" s="2">
        <v>1</v>
      </c>
      <c r="C1177" s="4">
        <v>2</v>
      </c>
    </row>
    <row r="1178" spans="1:8" x14ac:dyDescent="0.25">
      <c r="A1178">
        <v>1177</v>
      </c>
      <c r="B1178" s="2">
        <v>1</v>
      </c>
      <c r="C1178" s="4">
        <v>2</v>
      </c>
    </row>
    <row r="1179" spans="1:8" x14ac:dyDescent="0.25">
      <c r="A1179">
        <v>1178</v>
      </c>
      <c r="C1179" s="4">
        <v>2</v>
      </c>
      <c r="H1179" s="5" t="s">
        <v>233</v>
      </c>
    </row>
    <row r="1180" spans="1:8" x14ac:dyDescent="0.25">
      <c r="A1180">
        <v>1179</v>
      </c>
      <c r="C1180" s="4">
        <v>2</v>
      </c>
      <c r="H1180" s="5" t="s">
        <v>233</v>
      </c>
    </row>
    <row r="1181" spans="1:8" x14ac:dyDescent="0.25">
      <c r="A1181">
        <v>1180</v>
      </c>
      <c r="C1181" s="4">
        <v>2</v>
      </c>
      <c r="H1181" s="5" t="s">
        <v>233</v>
      </c>
    </row>
    <row r="1182" spans="1:8" x14ac:dyDescent="0.25">
      <c r="A1182">
        <v>1181</v>
      </c>
      <c r="C1182" s="4">
        <v>2</v>
      </c>
      <c r="H1182" s="5" t="s">
        <v>233</v>
      </c>
    </row>
    <row r="1183" spans="1:8" x14ac:dyDescent="0.25">
      <c r="A1183">
        <v>1182</v>
      </c>
      <c r="C1183" s="4">
        <v>2</v>
      </c>
      <c r="H1183" s="5" t="s">
        <v>233</v>
      </c>
    </row>
    <row r="1184" spans="1:8" x14ac:dyDescent="0.25">
      <c r="A1184">
        <v>1183</v>
      </c>
      <c r="C1184" s="4">
        <v>2</v>
      </c>
      <c r="G1184" s="3" t="s">
        <v>234</v>
      </c>
      <c r="H1184" s="5" t="s">
        <v>233</v>
      </c>
    </row>
    <row r="1185" spans="1:8" x14ac:dyDescent="0.25">
      <c r="A1185">
        <v>1184</v>
      </c>
      <c r="C1185" s="4">
        <v>2</v>
      </c>
      <c r="G1185" s="3" t="s">
        <v>234</v>
      </c>
      <c r="H1185" s="5" t="s">
        <v>233</v>
      </c>
    </row>
    <row r="1186" spans="1:8" x14ac:dyDescent="0.25">
      <c r="A1186">
        <v>1185</v>
      </c>
      <c r="C1186" s="4">
        <v>2</v>
      </c>
      <c r="G1186" s="3" t="s">
        <v>234</v>
      </c>
      <c r="H1186" s="5" t="s">
        <v>233</v>
      </c>
    </row>
    <row r="1187" spans="1:8" x14ac:dyDescent="0.25">
      <c r="A1187">
        <v>1186</v>
      </c>
      <c r="C1187" s="4">
        <v>2</v>
      </c>
      <c r="G1187" s="3" t="s">
        <v>234</v>
      </c>
      <c r="H1187" s="5" t="s">
        <v>233</v>
      </c>
    </row>
    <row r="1188" spans="1:8" x14ac:dyDescent="0.25">
      <c r="A1188">
        <v>1187</v>
      </c>
      <c r="C1188" s="4">
        <v>2</v>
      </c>
      <c r="G1188" s="3" t="s">
        <v>234</v>
      </c>
      <c r="H1188" s="5" t="s">
        <v>233</v>
      </c>
    </row>
    <row r="1189" spans="1:8" x14ac:dyDescent="0.25">
      <c r="A1189">
        <v>1188</v>
      </c>
      <c r="B1189" s="2">
        <v>1</v>
      </c>
      <c r="C1189" s="4">
        <v>2</v>
      </c>
      <c r="G1189" s="3" t="s">
        <v>234</v>
      </c>
      <c r="H1189" s="5" t="s">
        <v>233</v>
      </c>
    </row>
    <row r="1190" spans="1:8" x14ac:dyDescent="0.25">
      <c r="A1190">
        <v>1189</v>
      </c>
      <c r="B1190" s="2">
        <v>1</v>
      </c>
      <c r="C1190" s="4">
        <v>2</v>
      </c>
      <c r="G1190" s="3" t="s">
        <v>234</v>
      </c>
      <c r="H1190" s="5" t="s">
        <v>233</v>
      </c>
    </row>
    <row r="1191" spans="1:8" x14ac:dyDescent="0.25">
      <c r="A1191">
        <v>1190</v>
      </c>
      <c r="B1191" s="2">
        <v>1</v>
      </c>
      <c r="C1191" s="4">
        <v>2</v>
      </c>
      <c r="G1191" s="3" t="s">
        <v>234</v>
      </c>
    </row>
    <row r="1192" spans="1:8" x14ac:dyDescent="0.25">
      <c r="A1192">
        <v>1191</v>
      </c>
      <c r="B1192" s="2">
        <v>1</v>
      </c>
      <c r="C1192" s="4">
        <v>2</v>
      </c>
      <c r="G1192" s="3" t="s">
        <v>234</v>
      </c>
    </row>
    <row r="1193" spans="1:8" x14ac:dyDescent="0.25">
      <c r="A1193">
        <v>1192</v>
      </c>
      <c r="B1193" s="2">
        <v>1</v>
      </c>
      <c r="C1193" s="4">
        <v>2</v>
      </c>
      <c r="G1193" s="3" t="s">
        <v>234</v>
      </c>
    </row>
    <row r="1194" spans="1:8" x14ac:dyDescent="0.25">
      <c r="A1194">
        <v>1193</v>
      </c>
      <c r="B1194" s="2">
        <v>1</v>
      </c>
      <c r="C1194" s="4">
        <v>2</v>
      </c>
      <c r="G1194" s="3" t="s">
        <v>234</v>
      </c>
    </row>
    <row r="1195" spans="1:8" x14ac:dyDescent="0.25">
      <c r="A1195">
        <v>1194</v>
      </c>
      <c r="B1195" s="2">
        <v>1</v>
      </c>
      <c r="C1195" s="4">
        <v>2</v>
      </c>
      <c r="G1195" s="3" t="s">
        <v>234</v>
      </c>
    </row>
    <row r="1196" spans="1:8" x14ac:dyDescent="0.25">
      <c r="A1196">
        <v>1195</v>
      </c>
      <c r="B1196" s="2">
        <v>1</v>
      </c>
      <c r="C1196" s="4">
        <v>2</v>
      </c>
      <c r="G1196" s="3" t="s">
        <v>234</v>
      </c>
    </row>
    <row r="1197" spans="1:8" x14ac:dyDescent="0.25">
      <c r="A1197">
        <v>1196</v>
      </c>
      <c r="B1197" s="2">
        <v>1</v>
      </c>
      <c r="C1197" s="4">
        <v>2</v>
      </c>
      <c r="G1197" s="3" t="s">
        <v>234</v>
      </c>
    </row>
    <row r="1198" spans="1:8" x14ac:dyDescent="0.25">
      <c r="A1198">
        <v>1197</v>
      </c>
      <c r="B1198" s="2">
        <v>1</v>
      </c>
      <c r="C1198" s="4">
        <v>2</v>
      </c>
      <c r="G1198" s="3" t="s">
        <v>234</v>
      </c>
    </row>
    <row r="1199" spans="1:8" x14ac:dyDescent="0.25">
      <c r="A1199">
        <v>1198</v>
      </c>
      <c r="B1199" s="2">
        <v>1</v>
      </c>
      <c r="C1199" s="4">
        <v>2</v>
      </c>
      <c r="G1199" s="3" t="s">
        <v>234</v>
      </c>
    </row>
    <row r="1200" spans="1:8" x14ac:dyDescent="0.25">
      <c r="A1200">
        <v>1199</v>
      </c>
      <c r="B1200" s="2">
        <v>1</v>
      </c>
      <c r="C1200" s="4">
        <v>2</v>
      </c>
      <c r="G1200" s="3" t="s">
        <v>234</v>
      </c>
      <c r="H1200" s="5" t="s">
        <v>233</v>
      </c>
    </row>
    <row r="1201" spans="1:8" x14ac:dyDescent="0.25">
      <c r="A1201">
        <v>1200</v>
      </c>
      <c r="B1201" s="2">
        <v>1</v>
      </c>
      <c r="C1201" s="4">
        <v>2</v>
      </c>
      <c r="G1201" s="3" t="s">
        <v>234</v>
      </c>
      <c r="H1201" s="5" t="s">
        <v>233</v>
      </c>
    </row>
    <row r="1202" spans="1:8" x14ac:dyDescent="0.25">
      <c r="A1202">
        <v>1201</v>
      </c>
      <c r="B1202" s="2">
        <v>1</v>
      </c>
      <c r="C1202" s="4">
        <v>2</v>
      </c>
      <c r="G1202" s="3" t="s">
        <v>234</v>
      </c>
      <c r="H1202" s="5" t="s">
        <v>233</v>
      </c>
    </row>
    <row r="1203" spans="1:8" x14ac:dyDescent="0.25">
      <c r="A1203">
        <v>1202</v>
      </c>
      <c r="B1203" s="2">
        <v>1</v>
      </c>
      <c r="C1203" s="4">
        <v>2</v>
      </c>
      <c r="G1203" s="3" t="s">
        <v>234</v>
      </c>
      <c r="H1203" s="5" t="s">
        <v>233</v>
      </c>
    </row>
    <row r="1204" spans="1:8" x14ac:dyDescent="0.25">
      <c r="A1204">
        <v>1203</v>
      </c>
      <c r="B1204" s="2">
        <v>1</v>
      </c>
      <c r="G1204" s="3" t="s">
        <v>234</v>
      </c>
      <c r="H1204" s="5" t="s">
        <v>233</v>
      </c>
    </row>
    <row r="1205" spans="1:8" x14ac:dyDescent="0.25">
      <c r="A1205">
        <v>1204</v>
      </c>
      <c r="B1205" s="2">
        <v>1</v>
      </c>
      <c r="G1205" s="3" t="s">
        <v>234</v>
      </c>
      <c r="H1205" s="5" t="s">
        <v>233</v>
      </c>
    </row>
    <row r="1206" spans="1:8" x14ac:dyDescent="0.25">
      <c r="A1206">
        <v>1205</v>
      </c>
      <c r="B1206" s="2">
        <v>1</v>
      </c>
      <c r="G1206" s="3" t="s">
        <v>234</v>
      </c>
      <c r="H1206" s="5" t="s">
        <v>233</v>
      </c>
    </row>
    <row r="1207" spans="1:8" x14ac:dyDescent="0.25">
      <c r="A1207">
        <v>1206</v>
      </c>
      <c r="B1207" s="2">
        <v>1</v>
      </c>
      <c r="G1207" s="3" t="s">
        <v>234</v>
      </c>
      <c r="H1207" s="5" t="s">
        <v>233</v>
      </c>
    </row>
    <row r="1208" spans="1:8" x14ac:dyDescent="0.25">
      <c r="A1208">
        <v>1207</v>
      </c>
      <c r="B1208" s="2">
        <v>1</v>
      </c>
      <c r="G1208" s="3" t="s">
        <v>234</v>
      </c>
      <c r="H1208" s="5" t="s">
        <v>233</v>
      </c>
    </row>
    <row r="1209" spans="1:8" x14ac:dyDescent="0.25">
      <c r="A1209">
        <v>1208</v>
      </c>
      <c r="B1209" s="2">
        <v>1</v>
      </c>
      <c r="G1209" s="3" t="s">
        <v>234</v>
      </c>
      <c r="H1209" s="5" t="s">
        <v>233</v>
      </c>
    </row>
    <row r="1210" spans="1:8" x14ac:dyDescent="0.25">
      <c r="A1210">
        <v>1209</v>
      </c>
      <c r="B1210" s="2">
        <v>1</v>
      </c>
      <c r="G1210" s="3" t="s">
        <v>234</v>
      </c>
      <c r="H1210" s="5" t="s">
        <v>233</v>
      </c>
    </row>
    <row r="1211" spans="1:8" x14ac:dyDescent="0.25">
      <c r="A1211">
        <v>1210</v>
      </c>
      <c r="B1211" s="2">
        <v>1</v>
      </c>
      <c r="H1211" s="5" t="s">
        <v>233</v>
      </c>
    </row>
    <row r="1212" spans="1:8" x14ac:dyDescent="0.25">
      <c r="A1212">
        <v>1211</v>
      </c>
      <c r="B1212" s="2">
        <v>1</v>
      </c>
      <c r="H1212" s="5" t="s">
        <v>233</v>
      </c>
    </row>
    <row r="1213" spans="1:8" x14ac:dyDescent="0.25">
      <c r="A1213">
        <v>1212</v>
      </c>
      <c r="B1213" s="2">
        <v>1</v>
      </c>
      <c r="H1213" s="5" t="s">
        <v>233</v>
      </c>
    </row>
    <row r="1214" spans="1:8" x14ac:dyDescent="0.25">
      <c r="A1214">
        <v>1213</v>
      </c>
      <c r="B1214" s="2">
        <v>1</v>
      </c>
      <c r="C1214" s="4">
        <v>2</v>
      </c>
      <c r="H1214" s="5" t="s">
        <v>233</v>
      </c>
    </row>
    <row r="1215" spans="1:8" x14ac:dyDescent="0.25">
      <c r="A1215">
        <v>1214</v>
      </c>
      <c r="B1215" s="2">
        <v>1</v>
      </c>
      <c r="C1215" s="4">
        <v>2</v>
      </c>
      <c r="H1215" s="5" t="s">
        <v>233</v>
      </c>
    </row>
    <row r="1216" spans="1:8" x14ac:dyDescent="0.25">
      <c r="A1216">
        <v>1215</v>
      </c>
      <c r="B1216" s="2">
        <v>1</v>
      </c>
      <c r="C1216" s="4">
        <v>2</v>
      </c>
      <c r="H1216" s="5" t="s">
        <v>233</v>
      </c>
    </row>
    <row r="1217" spans="1:8" x14ac:dyDescent="0.25">
      <c r="A1217">
        <v>1216</v>
      </c>
      <c r="B1217" s="2">
        <v>1</v>
      </c>
      <c r="C1217" s="4">
        <v>2</v>
      </c>
      <c r="H1217" s="5" t="s">
        <v>233</v>
      </c>
    </row>
    <row r="1218" spans="1:8" x14ac:dyDescent="0.25">
      <c r="A1218">
        <v>1217</v>
      </c>
      <c r="B1218" s="2">
        <v>1</v>
      </c>
      <c r="C1218" s="4">
        <v>2</v>
      </c>
      <c r="H1218" s="5" t="s">
        <v>233</v>
      </c>
    </row>
    <row r="1219" spans="1:8" x14ac:dyDescent="0.25">
      <c r="A1219">
        <v>1218</v>
      </c>
      <c r="B1219" s="2">
        <v>1</v>
      </c>
      <c r="C1219" s="4">
        <v>2</v>
      </c>
      <c r="H1219" s="5" t="s">
        <v>233</v>
      </c>
    </row>
    <row r="1220" spans="1:8" x14ac:dyDescent="0.25">
      <c r="A1220">
        <v>1219</v>
      </c>
      <c r="B1220" s="2">
        <v>1</v>
      </c>
      <c r="C1220" s="4">
        <v>2</v>
      </c>
      <c r="H1220" s="5" t="s">
        <v>233</v>
      </c>
    </row>
    <row r="1221" spans="1:8" x14ac:dyDescent="0.25">
      <c r="A1221">
        <v>1220</v>
      </c>
      <c r="C1221" s="4">
        <v>2</v>
      </c>
      <c r="H1221" s="5" t="s">
        <v>233</v>
      </c>
    </row>
    <row r="1222" spans="1:8" x14ac:dyDescent="0.25">
      <c r="A1222">
        <v>1221</v>
      </c>
      <c r="C1222" s="4">
        <v>2</v>
      </c>
      <c r="F1222" t="s">
        <v>22</v>
      </c>
      <c r="H1222" s="5" t="s">
        <v>233</v>
      </c>
    </row>
    <row r="1223" spans="1:8" x14ac:dyDescent="0.25">
      <c r="A1223">
        <v>1222</v>
      </c>
    </row>
    <row r="1224" spans="1:8" x14ac:dyDescent="0.25">
      <c r="A1224">
        <v>1223</v>
      </c>
    </row>
    <row r="1225" spans="1:8" x14ac:dyDescent="0.25">
      <c r="A1225">
        <v>1224</v>
      </c>
      <c r="F1225" t="s">
        <v>22</v>
      </c>
    </row>
    <row r="1226" spans="1:8" x14ac:dyDescent="0.25">
      <c r="A1226">
        <v>1225</v>
      </c>
      <c r="B1226" s="2">
        <v>1</v>
      </c>
    </row>
    <row r="1227" spans="1:8" x14ac:dyDescent="0.25">
      <c r="A1227">
        <v>1226</v>
      </c>
      <c r="B1227" s="2">
        <v>1</v>
      </c>
    </row>
    <row r="1228" spans="1:8" x14ac:dyDescent="0.25">
      <c r="A1228">
        <v>1227</v>
      </c>
      <c r="B1228" s="2">
        <v>1</v>
      </c>
    </row>
    <row r="1229" spans="1:8" x14ac:dyDescent="0.25">
      <c r="A1229">
        <v>1228</v>
      </c>
      <c r="B1229" s="2">
        <v>1</v>
      </c>
    </row>
    <row r="1230" spans="1:8" x14ac:dyDescent="0.25">
      <c r="A1230">
        <v>1229</v>
      </c>
      <c r="B1230" s="2">
        <v>1</v>
      </c>
    </row>
    <row r="1231" spans="1:8" x14ac:dyDescent="0.25">
      <c r="A1231">
        <v>1230</v>
      </c>
      <c r="B1231" s="2">
        <v>1</v>
      </c>
    </row>
    <row r="1232" spans="1:8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</row>
    <row r="1235" spans="1:5" x14ac:dyDescent="0.25">
      <c r="A1235">
        <v>1234</v>
      </c>
      <c r="B1235" s="2">
        <v>1</v>
      </c>
    </row>
    <row r="1236" spans="1:5" x14ac:dyDescent="0.25">
      <c r="A1236">
        <v>1235</v>
      </c>
      <c r="B1236" s="2">
        <v>1</v>
      </c>
    </row>
    <row r="1237" spans="1:5" x14ac:dyDescent="0.25">
      <c r="A1237">
        <v>1236</v>
      </c>
      <c r="B1237" s="2">
        <v>1</v>
      </c>
    </row>
    <row r="1238" spans="1:5" x14ac:dyDescent="0.25">
      <c r="A1238">
        <v>1237</v>
      </c>
      <c r="B1238" s="2">
        <v>1</v>
      </c>
    </row>
    <row r="1239" spans="1:5" x14ac:dyDescent="0.25">
      <c r="A1239">
        <v>1238</v>
      </c>
      <c r="B1239" s="2">
        <v>1</v>
      </c>
    </row>
    <row r="1240" spans="1:5" x14ac:dyDescent="0.25">
      <c r="A1240">
        <v>1239</v>
      </c>
      <c r="B1240" s="2">
        <v>1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  <c r="E1242" s="5">
        <v>4</v>
      </c>
    </row>
    <row r="1243" spans="1:5" x14ac:dyDescent="0.25">
      <c r="A1243">
        <v>1242</v>
      </c>
      <c r="B1243" s="2">
        <v>1</v>
      </c>
      <c r="E1243" s="5">
        <v>4</v>
      </c>
    </row>
    <row r="1244" spans="1:5" x14ac:dyDescent="0.25">
      <c r="A1244">
        <v>1243</v>
      </c>
      <c r="B1244" s="2">
        <v>1</v>
      </c>
      <c r="E1244" s="5">
        <v>4</v>
      </c>
    </row>
    <row r="1245" spans="1:5" x14ac:dyDescent="0.25">
      <c r="A1245">
        <v>1244</v>
      </c>
      <c r="B1245" s="2">
        <v>1</v>
      </c>
      <c r="C1245" s="4">
        <v>2</v>
      </c>
      <c r="E1245" s="5">
        <v>4</v>
      </c>
    </row>
    <row r="1246" spans="1:5" x14ac:dyDescent="0.25">
      <c r="A1246">
        <v>1245</v>
      </c>
      <c r="B1246" s="2">
        <v>1</v>
      </c>
      <c r="C1246" s="4">
        <v>2</v>
      </c>
      <c r="E1246" s="5">
        <v>4</v>
      </c>
    </row>
    <row r="1247" spans="1:5" x14ac:dyDescent="0.25">
      <c r="A1247">
        <v>1246</v>
      </c>
      <c r="B1247" s="2">
        <v>1</v>
      </c>
      <c r="C1247" s="4">
        <v>2</v>
      </c>
      <c r="E1247" s="5">
        <v>4</v>
      </c>
    </row>
    <row r="1248" spans="1:5" x14ac:dyDescent="0.25">
      <c r="A1248">
        <v>1247</v>
      </c>
      <c r="B1248" s="2">
        <v>1</v>
      </c>
      <c r="C1248" s="4">
        <v>2</v>
      </c>
      <c r="E1248" s="5">
        <v>4</v>
      </c>
    </row>
    <row r="1249" spans="1:5" x14ac:dyDescent="0.25">
      <c r="A1249">
        <v>1248</v>
      </c>
      <c r="B1249" s="2">
        <v>1</v>
      </c>
      <c r="C1249" s="4">
        <v>2</v>
      </c>
      <c r="E1249" s="5">
        <v>4</v>
      </c>
    </row>
    <row r="1250" spans="1:5" x14ac:dyDescent="0.25">
      <c r="A1250">
        <v>1249</v>
      </c>
      <c r="B1250" s="2">
        <v>1</v>
      </c>
      <c r="C1250" s="4">
        <v>2</v>
      </c>
      <c r="E1250" s="5">
        <v>4</v>
      </c>
    </row>
    <row r="1251" spans="1:5" x14ac:dyDescent="0.25">
      <c r="A1251">
        <v>1250</v>
      </c>
      <c r="B1251" s="2">
        <v>1</v>
      </c>
      <c r="C1251" s="4">
        <v>2</v>
      </c>
      <c r="E1251" s="5">
        <v>4</v>
      </c>
    </row>
    <row r="1252" spans="1:5" x14ac:dyDescent="0.25">
      <c r="A1252">
        <v>1251</v>
      </c>
      <c r="B1252" s="2">
        <v>1</v>
      </c>
      <c r="C1252" s="4">
        <v>2</v>
      </c>
      <c r="E1252" s="5">
        <v>4</v>
      </c>
    </row>
    <row r="1253" spans="1:5" x14ac:dyDescent="0.25">
      <c r="A1253">
        <v>1252</v>
      </c>
      <c r="B1253" s="2">
        <v>1</v>
      </c>
      <c r="C1253" s="4">
        <v>2</v>
      </c>
      <c r="E1253" s="5">
        <v>4</v>
      </c>
    </row>
    <row r="1254" spans="1:5" x14ac:dyDescent="0.25">
      <c r="A1254">
        <v>1253</v>
      </c>
      <c r="B1254" s="2">
        <v>1</v>
      </c>
      <c r="C1254" s="4">
        <v>2</v>
      </c>
      <c r="E1254" s="5">
        <v>4</v>
      </c>
    </row>
    <row r="1255" spans="1:5" x14ac:dyDescent="0.25">
      <c r="A1255">
        <v>1254</v>
      </c>
      <c r="B1255" s="2">
        <v>1</v>
      </c>
      <c r="C1255" s="4">
        <v>2</v>
      </c>
      <c r="E1255" s="5">
        <v>4</v>
      </c>
    </row>
    <row r="1256" spans="1:5" x14ac:dyDescent="0.25">
      <c r="A1256">
        <v>1255</v>
      </c>
      <c r="C1256" s="4">
        <v>2</v>
      </c>
      <c r="E1256" s="5">
        <v>4</v>
      </c>
    </row>
    <row r="1257" spans="1:5" x14ac:dyDescent="0.25">
      <c r="A1257">
        <v>1256</v>
      </c>
      <c r="C1257" s="4">
        <v>2</v>
      </c>
      <c r="E1257" s="5">
        <v>4</v>
      </c>
    </row>
    <row r="1258" spans="1:5" x14ac:dyDescent="0.25">
      <c r="A1258">
        <v>1257</v>
      </c>
      <c r="C1258" s="4">
        <v>2</v>
      </c>
      <c r="E1258" s="5">
        <v>4</v>
      </c>
    </row>
    <row r="1259" spans="1:5" x14ac:dyDescent="0.25">
      <c r="A1259">
        <v>1258</v>
      </c>
      <c r="C1259" s="4">
        <v>2</v>
      </c>
      <c r="E1259" s="5">
        <v>4</v>
      </c>
    </row>
    <row r="1260" spans="1:5" x14ac:dyDescent="0.25">
      <c r="A1260">
        <v>1259</v>
      </c>
      <c r="C1260" s="4">
        <v>2</v>
      </c>
      <c r="E1260" s="5">
        <v>4</v>
      </c>
    </row>
    <row r="1261" spans="1:5" x14ac:dyDescent="0.25">
      <c r="A1261">
        <v>1260</v>
      </c>
      <c r="C1261" s="4">
        <v>2</v>
      </c>
      <c r="E1261" s="5">
        <v>4</v>
      </c>
    </row>
    <row r="1262" spans="1:5" x14ac:dyDescent="0.25">
      <c r="A1262">
        <v>1261</v>
      </c>
      <c r="C1262" s="4">
        <v>2</v>
      </c>
      <c r="E1262" s="5">
        <v>4</v>
      </c>
    </row>
    <row r="1263" spans="1:5" x14ac:dyDescent="0.25">
      <c r="A1263">
        <v>1262</v>
      </c>
      <c r="C1263" s="4">
        <v>2</v>
      </c>
      <c r="E1263" s="5">
        <v>4</v>
      </c>
    </row>
    <row r="1264" spans="1:5" x14ac:dyDescent="0.25">
      <c r="A1264">
        <v>1263</v>
      </c>
      <c r="C1264" s="4">
        <v>2</v>
      </c>
      <c r="E1264" s="5">
        <v>4</v>
      </c>
    </row>
    <row r="1265" spans="1:5" x14ac:dyDescent="0.25">
      <c r="A1265">
        <v>1264</v>
      </c>
      <c r="C1265" s="4">
        <v>2</v>
      </c>
      <c r="E1265" s="5">
        <v>4</v>
      </c>
    </row>
    <row r="1266" spans="1:5" x14ac:dyDescent="0.25">
      <c r="A1266">
        <v>1265</v>
      </c>
      <c r="B1266" s="2">
        <v>1</v>
      </c>
      <c r="C1266" s="4">
        <v>2</v>
      </c>
      <c r="E1266" s="5">
        <v>4</v>
      </c>
    </row>
    <row r="1267" spans="1:5" x14ac:dyDescent="0.25">
      <c r="A1267">
        <v>1266</v>
      </c>
      <c r="B1267" s="2">
        <v>1</v>
      </c>
      <c r="C1267" s="4">
        <v>2</v>
      </c>
      <c r="E1267" s="5">
        <v>4</v>
      </c>
    </row>
    <row r="1268" spans="1:5" x14ac:dyDescent="0.25">
      <c r="A1268">
        <v>1267</v>
      </c>
      <c r="B1268" s="2">
        <v>1</v>
      </c>
      <c r="C1268" s="4">
        <v>2</v>
      </c>
      <c r="E1268" s="5">
        <v>4</v>
      </c>
    </row>
    <row r="1269" spans="1:5" x14ac:dyDescent="0.25">
      <c r="A1269">
        <v>1268</v>
      </c>
      <c r="B1269" s="2">
        <v>1</v>
      </c>
      <c r="C1269" s="4">
        <v>2</v>
      </c>
      <c r="D1269" s="3">
        <v>3</v>
      </c>
      <c r="E1269" s="5">
        <v>4</v>
      </c>
    </row>
    <row r="1270" spans="1:5" x14ac:dyDescent="0.25">
      <c r="A1270">
        <v>1269</v>
      </c>
      <c r="B1270" s="2">
        <v>1</v>
      </c>
      <c r="C1270" s="4">
        <v>2</v>
      </c>
      <c r="D1270" s="3">
        <v>3</v>
      </c>
      <c r="E1270" s="5">
        <v>4</v>
      </c>
    </row>
    <row r="1271" spans="1:5" x14ac:dyDescent="0.25">
      <c r="A1271">
        <v>1270</v>
      </c>
      <c r="B1271" s="2">
        <v>1</v>
      </c>
      <c r="C1271" s="4">
        <v>2</v>
      </c>
      <c r="D1271" s="3">
        <v>3</v>
      </c>
      <c r="E1271" s="5">
        <v>4</v>
      </c>
    </row>
    <row r="1272" spans="1:5" x14ac:dyDescent="0.25">
      <c r="A1272">
        <v>1271</v>
      </c>
      <c r="B1272" s="2">
        <v>1</v>
      </c>
      <c r="D1272" s="3">
        <v>3</v>
      </c>
    </row>
    <row r="1273" spans="1:5" x14ac:dyDescent="0.25">
      <c r="A1273">
        <v>1272</v>
      </c>
      <c r="B1273" s="2">
        <v>1</v>
      </c>
      <c r="D1273" s="3">
        <v>3</v>
      </c>
    </row>
    <row r="1274" spans="1:5" x14ac:dyDescent="0.25">
      <c r="A1274">
        <v>1273</v>
      </c>
      <c r="B1274" s="2">
        <v>1</v>
      </c>
      <c r="D1274" s="3">
        <v>3</v>
      </c>
    </row>
    <row r="1275" spans="1:5" x14ac:dyDescent="0.25">
      <c r="A1275">
        <v>1274</v>
      </c>
      <c r="B1275" s="2">
        <v>1</v>
      </c>
      <c r="D1275" s="3">
        <v>3</v>
      </c>
    </row>
    <row r="1276" spans="1:5" x14ac:dyDescent="0.25">
      <c r="A1276">
        <v>1275</v>
      </c>
      <c r="B1276" s="2">
        <v>1</v>
      </c>
      <c r="D1276" s="3">
        <v>3</v>
      </c>
    </row>
    <row r="1277" spans="1:5" x14ac:dyDescent="0.25">
      <c r="A1277">
        <v>1276</v>
      </c>
      <c r="B1277" s="2">
        <v>1</v>
      </c>
      <c r="D1277" s="3">
        <v>3</v>
      </c>
    </row>
    <row r="1278" spans="1:5" x14ac:dyDescent="0.25">
      <c r="A1278">
        <v>1277</v>
      </c>
      <c r="B1278" s="2">
        <v>1</v>
      </c>
      <c r="D1278" s="3">
        <v>3</v>
      </c>
    </row>
    <row r="1279" spans="1:5" x14ac:dyDescent="0.25">
      <c r="A1279">
        <v>1278</v>
      </c>
      <c r="B1279" s="2">
        <v>1</v>
      </c>
      <c r="D1279" s="3">
        <v>3</v>
      </c>
    </row>
    <row r="1280" spans="1:5" x14ac:dyDescent="0.25">
      <c r="A1280">
        <v>1279</v>
      </c>
      <c r="B1280" s="2">
        <v>1</v>
      </c>
      <c r="D1280" s="3">
        <v>3</v>
      </c>
    </row>
    <row r="1281" spans="1:8" x14ac:dyDescent="0.25">
      <c r="A1281">
        <v>1280</v>
      </c>
      <c r="B1281" s="2">
        <v>1</v>
      </c>
      <c r="D1281" s="3">
        <v>3</v>
      </c>
    </row>
    <row r="1282" spans="1:8" x14ac:dyDescent="0.25">
      <c r="A1282">
        <v>1281</v>
      </c>
      <c r="B1282" s="2">
        <v>1</v>
      </c>
      <c r="C1282" s="4">
        <v>2</v>
      </c>
      <c r="D1282" s="3">
        <v>3</v>
      </c>
    </row>
    <row r="1283" spans="1:8" x14ac:dyDescent="0.25">
      <c r="A1283">
        <v>1282</v>
      </c>
      <c r="B1283" s="2">
        <v>1</v>
      </c>
      <c r="C1283" s="4">
        <v>2</v>
      </c>
      <c r="D1283" s="3">
        <v>3</v>
      </c>
    </row>
    <row r="1284" spans="1:8" x14ac:dyDescent="0.25">
      <c r="A1284">
        <v>1283</v>
      </c>
      <c r="B1284" s="2">
        <v>1</v>
      </c>
      <c r="C1284" s="4">
        <v>2</v>
      </c>
      <c r="D1284" s="3">
        <v>3</v>
      </c>
    </row>
    <row r="1285" spans="1:8" x14ac:dyDescent="0.25">
      <c r="A1285">
        <v>1284</v>
      </c>
      <c r="B1285" s="2">
        <v>1</v>
      </c>
      <c r="C1285" s="4">
        <v>2</v>
      </c>
      <c r="D1285" s="3">
        <v>3</v>
      </c>
    </row>
    <row r="1286" spans="1:8" x14ac:dyDescent="0.25">
      <c r="A1286">
        <v>1285</v>
      </c>
      <c r="B1286" s="2">
        <v>1</v>
      </c>
      <c r="C1286" s="4">
        <v>2</v>
      </c>
      <c r="D1286" s="3">
        <v>3</v>
      </c>
    </row>
    <row r="1287" spans="1:8" x14ac:dyDescent="0.25">
      <c r="A1287">
        <v>1286</v>
      </c>
      <c r="B1287" s="2">
        <v>1</v>
      </c>
      <c r="C1287" s="4">
        <v>2</v>
      </c>
      <c r="D1287" s="3">
        <v>3</v>
      </c>
    </row>
    <row r="1288" spans="1:8" x14ac:dyDescent="0.25">
      <c r="A1288">
        <v>1287</v>
      </c>
      <c r="B1288" s="2">
        <v>1</v>
      </c>
      <c r="C1288" s="4">
        <v>2</v>
      </c>
      <c r="D1288" s="3">
        <v>3</v>
      </c>
    </row>
    <row r="1289" spans="1:8" x14ac:dyDescent="0.25">
      <c r="A1289">
        <v>1288</v>
      </c>
      <c r="B1289" s="2">
        <v>1</v>
      </c>
      <c r="C1289" s="4">
        <v>2</v>
      </c>
      <c r="D1289" s="3">
        <v>3</v>
      </c>
      <c r="H1289" s="5" t="s">
        <v>233</v>
      </c>
    </row>
    <row r="1290" spans="1:8" x14ac:dyDescent="0.25">
      <c r="A1290">
        <v>1289</v>
      </c>
      <c r="C1290" s="4">
        <v>2</v>
      </c>
      <c r="H1290" s="5" t="s">
        <v>233</v>
      </c>
    </row>
    <row r="1291" spans="1:8" x14ac:dyDescent="0.25">
      <c r="A1291">
        <v>1290</v>
      </c>
      <c r="C1291" s="4">
        <v>2</v>
      </c>
      <c r="H1291" s="5" t="s">
        <v>233</v>
      </c>
    </row>
    <row r="1292" spans="1:8" x14ac:dyDescent="0.25">
      <c r="A1292">
        <v>1291</v>
      </c>
      <c r="C1292" s="4">
        <v>2</v>
      </c>
      <c r="H1292" s="5" t="s">
        <v>233</v>
      </c>
    </row>
    <row r="1293" spans="1:8" x14ac:dyDescent="0.25">
      <c r="A1293">
        <v>1292</v>
      </c>
      <c r="C1293" s="4">
        <v>2</v>
      </c>
      <c r="H1293" s="5" t="s">
        <v>233</v>
      </c>
    </row>
    <row r="1294" spans="1:8" x14ac:dyDescent="0.25">
      <c r="A1294">
        <v>1293</v>
      </c>
      <c r="C1294" s="4">
        <v>2</v>
      </c>
      <c r="H1294" s="5" t="s">
        <v>233</v>
      </c>
    </row>
    <row r="1295" spans="1:8" x14ac:dyDescent="0.25">
      <c r="A1295">
        <v>1294</v>
      </c>
      <c r="C1295" s="4">
        <v>2</v>
      </c>
      <c r="H1295" s="5" t="s">
        <v>233</v>
      </c>
    </row>
    <row r="1296" spans="1:8" x14ac:dyDescent="0.25">
      <c r="A1296">
        <v>1295</v>
      </c>
      <c r="C1296" s="4">
        <v>2</v>
      </c>
      <c r="H1296" s="5" t="s">
        <v>233</v>
      </c>
    </row>
    <row r="1297" spans="1:8" x14ac:dyDescent="0.25">
      <c r="A1297">
        <v>1296</v>
      </c>
      <c r="C1297" s="4">
        <v>2</v>
      </c>
      <c r="H1297" s="5" t="s">
        <v>233</v>
      </c>
    </row>
    <row r="1298" spans="1:8" x14ac:dyDescent="0.25">
      <c r="A1298">
        <v>1297</v>
      </c>
      <c r="C1298" s="4">
        <v>2</v>
      </c>
      <c r="H1298" s="5" t="s">
        <v>233</v>
      </c>
    </row>
    <row r="1299" spans="1:8" x14ac:dyDescent="0.25">
      <c r="A1299">
        <v>1298</v>
      </c>
      <c r="C1299" s="4">
        <v>2</v>
      </c>
      <c r="H1299" s="5" t="s">
        <v>233</v>
      </c>
    </row>
    <row r="1300" spans="1:8" x14ac:dyDescent="0.25">
      <c r="A1300">
        <v>1299</v>
      </c>
      <c r="C1300" s="4">
        <v>2</v>
      </c>
      <c r="H1300" s="5" t="s">
        <v>233</v>
      </c>
    </row>
    <row r="1301" spans="1:8" x14ac:dyDescent="0.25">
      <c r="A1301">
        <v>1300</v>
      </c>
      <c r="C1301" s="4">
        <v>2</v>
      </c>
      <c r="H1301" s="5" t="s">
        <v>233</v>
      </c>
    </row>
    <row r="1302" spans="1:8" x14ac:dyDescent="0.25">
      <c r="A1302">
        <v>1301</v>
      </c>
      <c r="C1302" s="4">
        <v>2</v>
      </c>
      <c r="H1302" s="5" t="s">
        <v>233</v>
      </c>
    </row>
    <row r="1303" spans="1:8" x14ac:dyDescent="0.25">
      <c r="A1303">
        <v>1302</v>
      </c>
      <c r="C1303" s="4">
        <v>2</v>
      </c>
      <c r="H1303" s="5" t="s">
        <v>233</v>
      </c>
    </row>
    <row r="1304" spans="1:8" x14ac:dyDescent="0.25">
      <c r="A1304">
        <v>1303</v>
      </c>
      <c r="B1304" s="2">
        <v>1</v>
      </c>
      <c r="C1304" s="4">
        <v>2</v>
      </c>
      <c r="H1304" s="5" t="s">
        <v>233</v>
      </c>
    </row>
    <row r="1305" spans="1:8" x14ac:dyDescent="0.25">
      <c r="A1305">
        <v>1304</v>
      </c>
      <c r="B1305" s="2">
        <v>1</v>
      </c>
      <c r="C1305" s="4">
        <v>2</v>
      </c>
      <c r="H1305" s="5" t="s">
        <v>233</v>
      </c>
    </row>
    <row r="1306" spans="1:8" x14ac:dyDescent="0.25">
      <c r="A1306">
        <v>1305</v>
      </c>
      <c r="B1306" s="2">
        <v>1</v>
      </c>
      <c r="C1306" s="4">
        <v>2</v>
      </c>
      <c r="H1306" s="5" t="s">
        <v>233</v>
      </c>
    </row>
    <row r="1307" spans="1:8" x14ac:dyDescent="0.25">
      <c r="A1307">
        <v>1306</v>
      </c>
      <c r="B1307" s="2">
        <v>1</v>
      </c>
      <c r="C1307" s="4">
        <v>2</v>
      </c>
      <c r="H1307" s="5" t="s">
        <v>233</v>
      </c>
    </row>
    <row r="1308" spans="1:8" x14ac:dyDescent="0.25">
      <c r="A1308">
        <v>1307</v>
      </c>
      <c r="B1308" s="2">
        <v>1</v>
      </c>
      <c r="C1308" s="4">
        <v>2</v>
      </c>
      <c r="H1308" s="5" t="s">
        <v>233</v>
      </c>
    </row>
    <row r="1309" spans="1:8" x14ac:dyDescent="0.25">
      <c r="A1309">
        <v>1308</v>
      </c>
      <c r="B1309" s="2">
        <v>1</v>
      </c>
      <c r="H1309" s="5" t="s">
        <v>233</v>
      </c>
    </row>
    <row r="1310" spans="1:8" x14ac:dyDescent="0.25">
      <c r="A1310">
        <v>1309</v>
      </c>
      <c r="B1310" s="2">
        <v>1</v>
      </c>
      <c r="D1310" s="3">
        <v>3</v>
      </c>
      <c r="H1310" s="5" t="s">
        <v>233</v>
      </c>
    </row>
    <row r="1311" spans="1:8" x14ac:dyDescent="0.25">
      <c r="A1311">
        <v>1310</v>
      </c>
      <c r="B1311" s="2">
        <v>1</v>
      </c>
      <c r="D1311" s="3">
        <v>3</v>
      </c>
      <c r="H1311" s="5" t="s">
        <v>233</v>
      </c>
    </row>
    <row r="1312" spans="1:8" x14ac:dyDescent="0.25">
      <c r="A1312">
        <v>1311</v>
      </c>
      <c r="B1312" s="2">
        <v>1</v>
      </c>
      <c r="D1312" s="3">
        <v>3</v>
      </c>
      <c r="H1312" s="5" t="s">
        <v>233</v>
      </c>
    </row>
    <row r="1313" spans="1:8" x14ac:dyDescent="0.25">
      <c r="A1313">
        <v>1312</v>
      </c>
      <c r="B1313" s="2">
        <v>1</v>
      </c>
      <c r="D1313" s="3">
        <v>3</v>
      </c>
      <c r="H1313" s="5" t="s">
        <v>233</v>
      </c>
    </row>
    <row r="1314" spans="1:8" x14ac:dyDescent="0.25">
      <c r="A1314">
        <v>1313</v>
      </c>
      <c r="B1314" s="2">
        <v>1</v>
      </c>
      <c r="D1314" s="3">
        <v>3</v>
      </c>
    </row>
    <row r="1315" spans="1:8" x14ac:dyDescent="0.25">
      <c r="A1315">
        <v>1314</v>
      </c>
      <c r="B1315" s="2">
        <v>1</v>
      </c>
      <c r="D1315" s="3">
        <v>3</v>
      </c>
    </row>
    <row r="1316" spans="1:8" x14ac:dyDescent="0.25">
      <c r="A1316">
        <v>1315</v>
      </c>
      <c r="B1316" s="2">
        <v>1</v>
      </c>
      <c r="D1316" s="3">
        <v>3</v>
      </c>
    </row>
    <row r="1317" spans="1:8" x14ac:dyDescent="0.25">
      <c r="A1317">
        <v>1316</v>
      </c>
      <c r="B1317" s="2">
        <v>1</v>
      </c>
      <c r="C1317" s="4">
        <v>2</v>
      </c>
      <c r="D1317" s="3">
        <v>3</v>
      </c>
    </row>
    <row r="1318" spans="1:8" x14ac:dyDescent="0.25">
      <c r="A1318">
        <v>1317</v>
      </c>
      <c r="B1318" s="2">
        <v>1</v>
      </c>
      <c r="C1318" s="4">
        <v>2</v>
      </c>
      <c r="D1318" s="3">
        <v>3</v>
      </c>
    </row>
    <row r="1319" spans="1:8" x14ac:dyDescent="0.25">
      <c r="A1319">
        <v>1318</v>
      </c>
      <c r="B1319" s="2">
        <v>1</v>
      </c>
      <c r="C1319" s="4">
        <v>2</v>
      </c>
      <c r="D1319" s="3">
        <v>3</v>
      </c>
    </row>
    <row r="1320" spans="1:8" x14ac:dyDescent="0.25">
      <c r="A1320">
        <v>1319</v>
      </c>
      <c r="B1320" s="2">
        <v>1</v>
      </c>
      <c r="C1320" s="4">
        <v>2</v>
      </c>
      <c r="D1320" s="3">
        <v>3</v>
      </c>
    </row>
    <row r="1321" spans="1:8" x14ac:dyDescent="0.25">
      <c r="A1321">
        <v>1320</v>
      </c>
      <c r="B1321" s="2">
        <v>1</v>
      </c>
      <c r="C1321" s="4">
        <v>2</v>
      </c>
      <c r="D1321" s="3">
        <v>3</v>
      </c>
    </row>
    <row r="1322" spans="1:8" x14ac:dyDescent="0.25">
      <c r="A1322">
        <v>1321</v>
      </c>
      <c r="B1322" s="2">
        <v>1</v>
      </c>
      <c r="C1322" s="4">
        <v>2</v>
      </c>
      <c r="D1322" s="3">
        <v>3</v>
      </c>
    </row>
    <row r="1323" spans="1:8" x14ac:dyDescent="0.25">
      <c r="A1323">
        <v>1322</v>
      </c>
      <c r="B1323" s="2">
        <v>1</v>
      </c>
      <c r="C1323" s="4">
        <v>2</v>
      </c>
      <c r="D1323" s="3">
        <v>3</v>
      </c>
    </row>
    <row r="1324" spans="1:8" x14ac:dyDescent="0.25">
      <c r="A1324">
        <v>1323</v>
      </c>
      <c r="B1324" s="2">
        <v>1</v>
      </c>
      <c r="C1324" s="4">
        <v>2</v>
      </c>
      <c r="D1324" s="3">
        <v>3</v>
      </c>
    </row>
    <row r="1325" spans="1:8" x14ac:dyDescent="0.25">
      <c r="A1325">
        <v>1324</v>
      </c>
      <c r="B1325" s="2">
        <v>1</v>
      </c>
      <c r="C1325" s="4">
        <v>2</v>
      </c>
      <c r="D1325" s="3">
        <v>3</v>
      </c>
    </row>
    <row r="1326" spans="1:8" x14ac:dyDescent="0.25">
      <c r="A1326">
        <v>1325</v>
      </c>
      <c r="B1326" s="2">
        <v>1</v>
      </c>
      <c r="C1326" s="4">
        <v>2</v>
      </c>
      <c r="D1326" s="3">
        <v>3</v>
      </c>
    </row>
    <row r="1327" spans="1:8" x14ac:dyDescent="0.25">
      <c r="A1327">
        <v>1326</v>
      </c>
      <c r="B1327" s="2">
        <v>1</v>
      </c>
      <c r="C1327" s="4">
        <v>2</v>
      </c>
      <c r="D1327" s="3">
        <v>3</v>
      </c>
    </row>
    <row r="1328" spans="1:8" x14ac:dyDescent="0.25">
      <c r="A1328">
        <v>1327</v>
      </c>
      <c r="B1328" s="2">
        <v>1</v>
      </c>
      <c r="C1328" s="4">
        <v>2</v>
      </c>
      <c r="D1328" s="3">
        <v>3</v>
      </c>
    </row>
    <row r="1329" spans="1:4" x14ac:dyDescent="0.25">
      <c r="A1329">
        <v>1328</v>
      </c>
      <c r="B1329" s="2">
        <v>1</v>
      </c>
      <c r="C1329" s="4">
        <v>2</v>
      </c>
      <c r="D1329" s="3">
        <v>3</v>
      </c>
    </row>
    <row r="1330" spans="1:4" x14ac:dyDescent="0.25">
      <c r="A1330">
        <v>1329</v>
      </c>
      <c r="B1330" s="2">
        <v>1</v>
      </c>
      <c r="C1330" s="4">
        <v>2</v>
      </c>
      <c r="D1330" s="3">
        <v>3</v>
      </c>
    </row>
    <row r="1331" spans="1:4" x14ac:dyDescent="0.25">
      <c r="A1331">
        <v>1330</v>
      </c>
      <c r="C1331" s="4">
        <v>2</v>
      </c>
      <c r="D1331" s="3">
        <v>3</v>
      </c>
    </row>
    <row r="1332" spans="1:4" x14ac:dyDescent="0.25">
      <c r="A1332">
        <v>1331</v>
      </c>
      <c r="C1332" s="4">
        <v>2</v>
      </c>
      <c r="D1332" s="3">
        <v>3</v>
      </c>
    </row>
    <row r="1333" spans="1:4" x14ac:dyDescent="0.25">
      <c r="A1333">
        <v>1332</v>
      </c>
      <c r="C1333" s="4">
        <v>2</v>
      </c>
      <c r="D1333" s="3">
        <v>3</v>
      </c>
    </row>
    <row r="1334" spans="1:4" x14ac:dyDescent="0.25">
      <c r="A1334">
        <v>1333</v>
      </c>
      <c r="C1334" s="4">
        <v>2</v>
      </c>
      <c r="D1334" s="3">
        <v>3</v>
      </c>
    </row>
    <row r="1335" spans="1:4" x14ac:dyDescent="0.25">
      <c r="A1335">
        <v>1334</v>
      </c>
      <c r="C1335" s="4">
        <v>2</v>
      </c>
      <c r="D1335" s="3">
        <v>3</v>
      </c>
    </row>
    <row r="1336" spans="1:4" x14ac:dyDescent="0.25">
      <c r="A1336">
        <v>1335</v>
      </c>
      <c r="C1336" s="4">
        <v>2</v>
      </c>
      <c r="D1336" s="3">
        <v>3</v>
      </c>
    </row>
    <row r="1337" spans="1:4" x14ac:dyDescent="0.25">
      <c r="A1337">
        <v>1336</v>
      </c>
      <c r="C1337" s="4">
        <v>2</v>
      </c>
      <c r="D1337" s="3">
        <v>3</v>
      </c>
    </row>
    <row r="1338" spans="1:4" x14ac:dyDescent="0.25">
      <c r="A1338">
        <v>1337</v>
      </c>
      <c r="C1338" s="4">
        <v>2</v>
      </c>
      <c r="D1338" s="3">
        <v>3</v>
      </c>
    </row>
    <row r="1339" spans="1:4" x14ac:dyDescent="0.25">
      <c r="A1339">
        <v>1338</v>
      </c>
      <c r="C1339" s="4">
        <v>2</v>
      </c>
      <c r="D1339" s="3">
        <v>3</v>
      </c>
    </row>
    <row r="1340" spans="1:4" x14ac:dyDescent="0.25">
      <c r="A1340">
        <v>1339</v>
      </c>
      <c r="B1340" s="2">
        <v>1</v>
      </c>
      <c r="C1340" s="4">
        <v>2</v>
      </c>
      <c r="D1340" s="3">
        <v>3</v>
      </c>
    </row>
    <row r="1341" spans="1:4" x14ac:dyDescent="0.25">
      <c r="A1341">
        <v>1340</v>
      </c>
      <c r="B1341" s="2">
        <v>1</v>
      </c>
      <c r="C1341" s="4">
        <v>2</v>
      </c>
      <c r="D1341" s="3">
        <v>3</v>
      </c>
    </row>
    <row r="1342" spans="1:4" x14ac:dyDescent="0.25">
      <c r="A1342">
        <v>1341</v>
      </c>
      <c r="B1342" s="2">
        <v>1</v>
      </c>
      <c r="C1342" s="4">
        <v>2</v>
      </c>
      <c r="D1342" s="3">
        <v>3</v>
      </c>
    </row>
    <row r="1343" spans="1:4" x14ac:dyDescent="0.25">
      <c r="A1343">
        <v>1342</v>
      </c>
      <c r="B1343" s="2">
        <v>1</v>
      </c>
      <c r="C1343" s="4">
        <v>2</v>
      </c>
      <c r="D1343" s="3">
        <v>3</v>
      </c>
    </row>
    <row r="1344" spans="1:4" x14ac:dyDescent="0.25">
      <c r="A1344">
        <v>1343</v>
      </c>
      <c r="B1344" s="2">
        <v>1</v>
      </c>
      <c r="C1344" s="4">
        <v>2</v>
      </c>
      <c r="D1344" s="3">
        <v>3</v>
      </c>
    </row>
    <row r="1345" spans="1:8" x14ac:dyDescent="0.25">
      <c r="A1345">
        <v>1344</v>
      </c>
      <c r="B1345" s="2">
        <v>1</v>
      </c>
      <c r="C1345" s="4">
        <v>2</v>
      </c>
    </row>
    <row r="1346" spans="1:8" x14ac:dyDescent="0.25">
      <c r="A1346">
        <v>1345</v>
      </c>
      <c r="B1346" s="2">
        <v>1</v>
      </c>
      <c r="C1346" s="4">
        <v>2</v>
      </c>
    </row>
    <row r="1347" spans="1:8" x14ac:dyDescent="0.25">
      <c r="A1347">
        <v>1346</v>
      </c>
      <c r="B1347" s="2">
        <v>1</v>
      </c>
      <c r="C1347" s="4">
        <v>2</v>
      </c>
    </row>
    <row r="1348" spans="1:8" x14ac:dyDescent="0.25">
      <c r="A1348">
        <v>1347</v>
      </c>
      <c r="B1348" s="2">
        <v>1</v>
      </c>
      <c r="C1348" s="4">
        <v>2</v>
      </c>
      <c r="G1348" s="3" t="s">
        <v>234</v>
      </c>
    </row>
    <row r="1349" spans="1:8" x14ac:dyDescent="0.25">
      <c r="A1349">
        <v>1348</v>
      </c>
      <c r="B1349" s="2">
        <v>1</v>
      </c>
      <c r="C1349" s="4">
        <v>2</v>
      </c>
      <c r="G1349" s="3" t="s">
        <v>234</v>
      </c>
    </row>
    <row r="1350" spans="1:8" x14ac:dyDescent="0.25">
      <c r="A1350">
        <v>1349</v>
      </c>
      <c r="B1350" s="2">
        <v>1</v>
      </c>
      <c r="G1350" s="3" t="s">
        <v>234</v>
      </c>
      <c r="H1350" s="5" t="s">
        <v>233</v>
      </c>
    </row>
    <row r="1351" spans="1:8" x14ac:dyDescent="0.25">
      <c r="A1351">
        <v>1350</v>
      </c>
      <c r="B1351" s="2">
        <v>1</v>
      </c>
      <c r="G1351" s="3" t="s">
        <v>234</v>
      </c>
      <c r="H1351" s="5" t="s">
        <v>233</v>
      </c>
    </row>
    <row r="1352" spans="1:8" x14ac:dyDescent="0.25">
      <c r="A1352">
        <v>1351</v>
      </c>
      <c r="B1352" s="2">
        <v>1</v>
      </c>
      <c r="G1352" s="3" t="s">
        <v>234</v>
      </c>
      <c r="H1352" s="5" t="s">
        <v>233</v>
      </c>
    </row>
    <row r="1353" spans="1:8" x14ac:dyDescent="0.25">
      <c r="A1353">
        <v>1352</v>
      </c>
      <c r="B1353" s="2">
        <v>1</v>
      </c>
      <c r="G1353" s="3" t="s">
        <v>234</v>
      </c>
      <c r="H1353" s="5" t="s">
        <v>233</v>
      </c>
    </row>
    <row r="1354" spans="1:8" x14ac:dyDescent="0.25">
      <c r="A1354">
        <v>1353</v>
      </c>
      <c r="B1354" s="2">
        <v>1</v>
      </c>
      <c r="G1354" s="3" t="s">
        <v>234</v>
      </c>
      <c r="H1354" s="5" t="s">
        <v>233</v>
      </c>
    </row>
    <row r="1355" spans="1:8" x14ac:dyDescent="0.25">
      <c r="A1355">
        <v>1354</v>
      </c>
      <c r="B1355" s="2">
        <v>1</v>
      </c>
      <c r="G1355" s="3" t="s">
        <v>234</v>
      </c>
      <c r="H1355" s="5" t="s">
        <v>233</v>
      </c>
    </row>
    <row r="1356" spans="1:8" x14ac:dyDescent="0.25">
      <c r="A1356">
        <v>1355</v>
      </c>
      <c r="B1356" s="2">
        <v>1</v>
      </c>
      <c r="G1356" s="3" t="s">
        <v>234</v>
      </c>
      <c r="H1356" s="5" t="s">
        <v>233</v>
      </c>
    </row>
    <row r="1357" spans="1:8" x14ac:dyDescent="0.25">
      <c r="A1357">
        <v>1356</v>
      </c>
      <c r="B1357" s="2">
        <v>1</v>
      </c>
      <c r="G1357" s="3" t="s">
        <v>234</v>
      </c>
      <c r="H1357" s="5" t="s">
        <v>233</v>
      </c>
    </row>
    <row r="1358" spans="1:8" x14ac:dyDescent="0.25">
      <c r="A1358">
        <v>1357</v>
      </c>
      <c r="B1358" s="2">
        <v>1</v>
      </c>
      <c r="C1358" s="4">
        <v>2</v>
      </c>
      <c r="G1358" s="3" t="s">
        <v>234</v>
      </c>
      <c r="H1358" s="5" t="s">
        <v>233</v>
      </c>
    </row>
    <row r="1359" spans="1:8" x14ac:dyDescent="0.25">
      <c r="A1359">
        <v>1358</v>
      </c>
      <c r="B1359" s="2">
        <v>1</v>
      </c>
      <c r="C1359" s="4">
        <v>2</v>
      </c>
      <c r="G1359" s="3" t="s">
        <v>234</v>
      </c>
      <c r="H1359" s="5" t="s">
        <v>233</v>
      </c>
    </row>
    <row r="1360" spans="1:8" x14ac:dyDescent="0.25">
      <c r="A1360">
        <v>1359</v>
      </c>
      <c r="B1360" s="2">
        <v>1</v>
      </c>
      <c r="C1360" s="4">
        <v>2</v>
      </c>
      <c r="G1360" s="3" t="s">
        <v>234</v>
      </c>
      <c r="H1360" s="5" t="s">
        <v>233</v>
      </c>
    </row>
    <row r="1361" spans="1:8" x14ac:dyDescent="0.25">
      <c r="A1361">
        <v>1360</v>
      </c>
      <c r="B1361" s="2">
        <v>1</v>
      </c>
      <c r="C1361" s="4">
        <v>2</v>
      </c>
      <c r="G1361" s="3" t="s">
        <v>234</v>
      </c>
      <c r="H1361" s="5" t="s">
        <v>233</v>
      </c>
    </row>
    <row r="1362" spans="1:8" x14ac:dyDescent="0.25">
      <c r="A1362">
        <v>1361</v>
      </c>
      <c r="B1362" s="2">
        <v>1</v>
      </c>
      <c r="C1362" s="4">
        <v>2</v>
      </c>
      <c r="G1362" s="3" t="s">
        <v>234</v>
      </c>
      <c r="H1362" s="5" t="s">
        <v>233</v>
      </c>
    </row>
    <row r="1363" spans="1:8" x14ac:dyDescent="0.25">
      <c r="A1363">
        <v>1362</v>
      </c>
      <c r="B1363" s="2">
        <v>1</v>
      </c>
      <c r="C1363" s="4">
        <v>2</v>
      </c>
      <c r="G1363" s="3" t="s">
        <v>234</v>
      </c>
      <c r="H1363" s="5" t="s">
        <v>233</v>
      </c>
    </row>
    <row r="1364" spans="1:8" x14ac:dyDescent="0.25">
      <c r="A1364">
        <v>1363</v>
      </c>
      <c r="B1364" s="2">
        <v>1</v>
      </c>
      <c r="C1364" s="4">
        <v>2</v>
      </c>
      <c r="G1364" s="3" t="s">
        <v>234</v>
      </c>
      <c r="H1364" s="5" t="s">
        <v>233</v>
      </c>
    </row>
    <row r="1365" spans="1:8" x14ac:dyDescent="0.25">
      <c r="A1365">
        <v>1364</v>
      </c>
      <c r="B1365" s="2">
        <v>1</v>
      </c>
      <c r="C1365" s="4">
        <v>2</v>
      </c>
      <c r="G1365" s="3" t="s">
        <v>234</v>
      </c>
      <c r="H1365" s="5" t="s">
        <v>233</v>
      </c>
    </row>
    <row r="1366" spans="1:8" x14ac:dyDescent="0.25">
      <c r="A1366">
        <v>1365</v>
      </c>
      <c r="B1366" s="2">
        <v>1</v>
      </c>
      <c r="C1366" s="4">
        <v>2</v>
      </c>
      <c r="G1366" s="3" t="s">
        <v>234</v>
      </c>
      <c r="H1366" s="5" t="s">
        <v>233</v>
      </c>
    </row>
    <row r="1367" spans="1:8" x14ac:dyDescent="0.25">
      <c r="A1367">
        <v>1366</v>
      </c>
      <c r="B1367" s="2">
        <v>1</v>
      </c>
      <c r="C1367" s="4">
        <v>2</v>
      </c>
      <c r="G1367" s="3" t="s">
        <v>234</v>
      </c>
      <c r="H1367" s="5" t="s">
        <v>233</v>
      </c>
    </row>
    <row r="1368" spans="1:8" x14ac:dyDescent="0.25">
      <c r="A1368">
        <v>1367</v>
      </c>
      <c r="B1368" s="2">
        <v>1</v>
      </c>
      <c r="C1368" s="4">
        <v>2</v>
      </c>
      <c r="H1368" s="5" t="s">
        <v>233</v>
      </c>
    </row>
    <row r="1369" spans="1:8" x14ac:dyDescent="0.25">
      <c r="A1369">
        <v>1368</v>
      </c>
      <c r="B1369" s="2">
        <v>1</v>
      </c>
      <c r="C1369" s="4">
        <v>2</v>
      </c>
      <c r="H1369" s="5" t="s">
        <v>233</v>
      </c>
    </row>
    <row r="1370" spans="1:8" x14ac:dyDescent="0.25">
      <c r="A1370">
        <v>1369</v>
      </c>
      <c r="B1370" s="2">
        <v>1</v>
      </c>
      <c r="C1370" s="4">
        <v>2</v>
      </c>
      <c r="H1370" s="5" t="s">
        <v>233</v>
      </c>
    </row>
    <row r="1371" spans="1:8" x14ac:dyDescent="0.25">
      <c r="A1371">
        <v>1370</v>
      </c>
      <c r="C1371" s="4">
        <v>2</v>
      </c>
      <c r="H1371" s="5" t="s">
        <v>233</v>
      </c>
    </row>
    <row r="1372" spans="1:8" x14ac:dyDescent="0.25">
      <c r="A1372">
        <v>1371</v>
      </c>
      <c r="C1372" s="4">
        <v>2</v>
      </c>
      <c r="H1372" s="5" t="s">
        <v>233</v>
      </c>
    </row>
    <row r="1373" spans="1:8" x14ac:dyDescent="0.25">
      <c r="A1373">
        <v>1372</v>
      </c>
      <c r="C1373" s="4">
        <v>2</v>
      </c>
      <c r="H1373" s="5" t="s">
        <v>233</v>
      </c>
    </row>
    <row r="1374" spans="1:8" x14ac:dyDescent="0.25">
      <c r="A1374">
        <v>1373</v>
      </c>
      <c r="C1374" s="4">
        <v>2</v>
      </c>
      <c r="H1374" s="5" t="s">
        <v>233</v>
      </c>
    </row>
    <row r="1375" spans="1:8" x14ac:dyDescent="0.25">
      <c r="A1375">
        <v>1374</v>
      </c>
      <c r="C1375" s="4">
        <v>2</v>
      </c>
      <c r="H1375" s="5" t="s">
        <v>233</v>
      </c>
    </row>
    <row r="1376" spans="1:8" x14ac:dyDescent="0.25">
      <c r="A1376">
        <v>1375</v>
      </c>
      <c r="C1376" s="4">
        <v>2</v>
      </c>
      <c r="H1376" s="5" t="s">
        <v>233</v>
      </c>
    </row>
    <row r="1377" spans="1:8" x14ac:dyDescent="0.25">
      <c r="A1377">
        <v>1376</v>
      </c>
      <c r="C1377" s="4">
        <v>2</v>
      </c>
      <c r="H1377" s="5" t="s">
        <v>233</v>
      </c>
    </row>
    <row r="1378" spans="1:8" x14ac:dyDescent="0.25">
      <c r="A1378">
        <v>1377</v>
      </c>
      <c r="C1378" s="4">
        <v>2</v>
      </c>
      <c r="H1378" s="5" t="s">
        <v>233</v>
      </c>
    </row>
    <row r="1379" spans="1:8" x14ac:dyDescent="0.25">
      <c r="A1379">
        <v>1378</v>
      </c>
      <c r="C1379" s="4">
        <v>2</v>
      </c>
      <c r="H1379" s="5" t="s">
        <v>233</v>
      </c>
    </row>
    <row r="1380" spans="1:8" x14ac:dyDescent="0.25">
      <c r="A1380">
        <v>1379</v>
      </c>
      <c r="C1380" s="4">
        <v>2</v>
      </c>
      <c r="D1380" s="3">
        <v>3</v>
      </c>
      <c r="H1380" s="5" t="s">
        <v>233</v>
      </c>
    </row>
    <row r="1381" spans="1:8" x14ac:dyDescent="0.25">
      <c r="A1381">
        <v>1380</v>
      </c>
      <c r="C1381" s="4">
        <v>2</v>
      </c>
      <c r="D1381" s="3">
        <v>3</v>
      </c>
      <c r="H1381" s="5" t="s">
        <v>233</v>
      </c>
    </row>
    <row r="1382" spans="1:8" x14ac:dyDescent="0.25">
      <c r="A1382">
        <v>1381</v>
      </c>
      <c r="B1382" s="2">
        <v>1</v>
      </c>
      <c r="C1382" s="4">
        <v>2</v>
      </c>
      <c r="D1382" s="3">
        <v>3</v>
      </c>
      <c r="H1382" s="5" t="s">
        <v>233</v>
      </c>
    </row>
    <row r="1383" spans="1:8" x14ac:dyDescent="0.25">
      <c r="A1383">
        <v>1382</v>
      </c>
      <c r="B1383" s="2">
        <v>1</v>
      </c>
      <c r="C1383" s="4">
        <v>2</v>
      </c>
      <c r="D1383" s="3">
        <v>3</v>
      </c>
      <c r="H1383" s="5" t="s">
        <v>233</v>
      </c>
    </row>
    <row r="1384" spans="1:8" x14ac:dyDescent="0.25">
      <c r="A1384">
        <v>1383</v>
      </c>
      <c r="B1384" s="2">
        <v>1</v>
      </c>
      <c r="C1384" s="4">
        <v>2</v>
      </c>
      <c r="D1384" s="3">
        <v>3</v>
      </c>
      <c r="H1384" s="5" t="s">
        <v>233</v>
      </c>
    </row>
    <row r="1385" spans="1:8" x14ac:dyDescent="0.25">
      <c r="A1385">
        <v>1384</v>
      </c>
      <c r="B1385" s="2">
        <v>1</v>
      </c>
      <c r="C1385" s="4">
        <v>2</v>
      </c>
      <c r="D1385" s="3">
        <v>3</v>
      </c>
      <c r="H1385" s="5" t="s">
        <v>233</v>
      </c>
    </row>
    <row r="1386" spans="1:8" x14ac:dyDescent="0.25">
      <c r="A1386">
        <v>1385</v>
      </c>
      <c r="B1386" s="2">
        <v>1</v>
      </c>
      <c r="C1386" s="4">
        <v>2</v>
      </c>
      <c r="D1386" s="3">
        <v>3</v>
      </c>
      <c r="H1386" s="5" t="s">
        <v>233</v>
      </c>
    </row>
    <row r="1387" spans="1:8" x14ac:dyDescent="0.25">
      <c r="A1387">
        <v>1386</v>
      </c>
      <c r="B1387" s="2">
        <v>1</v>
      </c>
      <c r="C1387" s="4">
        <v>2</v>
      </c>
      <c r="D1387" s="3">
        <v>3</v>
      </c>
      <c r="H1387" s="5" t="s">
        <v>233</v>
      </c>
    </row>
    <row r="1388" spans="1:8" x14ac:dyDescent="0.25">
      <c r="A1388">
        <v>1387</v>
      </c>
      <c r="B1388" s="2">
        <v>1</v>
      </c>
      <c r="C1388" s="4">
        <v>2</v>
      </c>
      <c r="D1388" s="3">
        <v>3</v>
      </c>
    </row>
    <row r="1389" spans="1:8" x14ac:dyDescent="0.25">
      <c r="A1389">
        <v>1388</v>
      </c>
      <c r="B1389" s="2">
        <v>1</v>
      </c>
      <c r="C1389" s="4">
        <v>2</v>
      </c>
      <c r="D1389" s="3">
        <v>3</v>
      </c>
    </row>
    <row r="1390" spans="1:8" x14ac:dyDescent="0.25">
      <c r="A1390">
        <v>1389</v>
      </c>
      <c r="B1390" s="2">
        <v>1</v>
      </c>
      <c r="C1390" s="4">
        <v>2</v>
      </c>
      <c r="D1390" s="3">
        <v>3</v>
      </c>
    </row>
    <row r="1391" spans="1:8" x14ac:dyDescent="0.25">
      <c r="A1391">
        <v>1390</v>
      </c>
      <c r="B1391" s="2">
        <v>1</v>
      </c>
      <c r="C1391" s="4">
        <v>2</v>
      </c>
      <c r="D1391" s="3">
        <v>3</v>
      </c>
    </row>
    <row r="1392" spans="1:8" x14ac:dyDescent="0.25">
      <c r="A1392">
        <v>1391</v>
      </c>
      <c r="B1392" s="2">
        <v>1</v>
      </c>
      <c r="C1392" s="4">
        <v>2</v>
      </c>
      <c r="D1392" s="3">
        <v>3</v>
      </c>
    </row>
    <row r="1393" spans="1:8" x14ac:dyDescent="0.25">
      <c r="A1393">
        <v>1392</v>
      </c>
      <c r="B1393" s="2">
        <v>1</v>
      </c>
      <c r="C1393" s="4">
        <v>2</v>
      </c>
      <c r="D1393" s="3">
        <v>3</v>
      </c>
    </row>
    <row r="1394" spans="1:8" x14ac:dyDescent="0.25">
      <c r="A1394">
        <v>1393</v>
      </c>
      <c r="B1394" s="2">
        <v>1</v>
      </c>
      <c r="C1394" s="4">
        <v>2</v>
      </c>
      <c r="D1394" s="3">
        <v>3</v>
      </c>
    </row>
    <row r="1395" spans="1:8" x14ac:dyDescent="0.25">
      <c r="A1395">
        <v>1394</v>
      </c>
      <c r="B1395" s="2">
        <v>1</v>
      </c>
      <c r="C1395" s="4">
        <v>2</v>
      </c>
      <c r="D1395" s="3">
        <v>3</v>
      </c>
    </row>
    <row r="1396" spans="1:8" x14ac:dyDescent="0.25">
      <c r="A1396">
        <v>1395</v>
      </c>
      <c r="B1396" s="2">
        <v>1</v>
      </c>
      <c r="D1396" s="3">
        <v>3</v>
      </c>
    </row>
    <row r="1397" spans="1:8" x14ac:dyDescent="0.25">
      <c r="A1397">
        <v>1396</v>
      </c>
      <c r="B1397" s="2">
        <v>1</v>
      </c>
      <c r="D1397" s="3">
        <v>3</v>
      </c>
    </row>
    <row r="1398" spans="1:8" x14ac:dyDescent="0.25">
      <c r="A1398">
        <v>1397</v>
      </c>
      <c r="B1398" s="2">
        <v>1</v>
      </c>
      <c r="D1398" s="3">
        <v>3</v>
      </c>
    </row>
    <row r="1399" spans="1:8" x14ac:dyDescent="0.25">
      <c r="A1399">
        <v>1398</v>
      </c>
      <c r="B1399" s="2">
        <v>1</v>
      </c>
      <c r="D1399" s="3">
        <v>3</v>
      </c>
    </row>
    <row r="1400" spans="1:8" x14ac:dyDescent="0.25">
      <c r="A1400">
        <v>1399</v>
      </c>
      <c r="B1400" s="2">
        <v>1</v>
      </c>
      <c r="D1400" s="3">
        <v>3</v>
      </c>
    </row>
    <row r="1401" spans="1:8" x14ac:dyDescent="0.25">
      <c r="A1401">
        <v>1400</v>
      </c>
      <c r="B1401" s="2">
        <v>1</v>
      </c>
      <c r="D1401" s="3">
        <v>3</v>
      </c>
    </row>
    <row r="1402" spans="1:8" x14ac:dyDescent="0.25">
      <c r="A1402">
        <v>1401</v>
      </c>
      <c r="B1402" s="2">
        <v>1</v>
      </c>
      <c r="D1402" s="3">
        <v>3</v>
      </c>
      <c r="H1402" s="5" t="s">
        <v>233</v>
      </c>
    </row>
    <row r="1403" spans="1:8" x14ac:dyDescent="0.25">
      <c r="A1403">
        <v>1402</v>
      </c>
      <c r="B1403" s="2">
        <v>1</v>
      </c>
      <c r="D1403" s="3">
        <v>3</v>
      </c>
      <c r="H1403" s="5" t="s">
        <v>233</v>
      </c>
    </row>
    <row r="1404" spans="1:8" x14ac:dyDescent="0.25">
      <c r="A1404">
        <v>1403</v>
      </c>
      <c r="B1404" s="2">
        <v>1</v>
      </c>
      <c r="C1404" s="4">
        <v>2</v>
      </c>
      <c r="D1404" s="3">
        <v>3</v>
      </c>
      <c r="H1404" s="5" t="s">
        <v>233</v>
      </c>
    </row>
    <row r="1405" spans="1:8" x14ac:dyDescent="0.25">
      <c r="A1405">
        <v>1404</v>
      </c>
      <c r="B1405" s="2">
        <v>1</v>
      </c>
      <c r="C1405" s="4">
        <v>2</v>
      </c>
      <c r="D1405" s="3">
        <v>3</v>
      </c>
      <c r="H1405" s="5" t="s">
        <v>233</v>
      </c>
    </row>
    <row r="1406" spans="1:8" x14ac:dyDescent="0.25">
      <c r="A1406">
        <v>1405</v>
      </c>
      <c r="B1406" s="2">
        <v>1</v>
      </c>
      <c r="C1406" s="4">
        <v>2</v>
      </c>
      <c r="D1406" s="3">
        <v>3</v>
      </c>
      <c r="H1406" s="5" t="s">
        <v>233</v>
      </c>
    </row>
    <row r="1407" spans="1:8" x14ac:dyDescent="0.25">
      <c r="A1407">
        <v>1406</v>
      </c>
      <c r="B1407" s="2">
        <v>1</v>
      </c>
      <c r="C1407" s="4">
        <v>2</v>
      </c>
      <c r="D1407" s="3">
        <v>3</v>
      </c>
      <c r="H1407" s="5" t="s">
        <v>233</v>
      </c>
    </row>
    <row r="1408" spans="1:8" x14ac:dyDescent="0.25">
      <c r="A1408">
        <v>1407</v>
      </c>
      <c r="B1408" s="2">
        <v>1</v>
      </c>
      <c r="C1408" s="4">
        <v>2</v>
      </c>
      <c r="D1408" s="3">
        <v>3</v>
      </c>
      <c r="H1408" s="5" t="s">
        <v>233</v>
      </c>
    </row>
    <row r="1409" spans="1:8" x14ac:dyDescent="0.25">
      <c r="A1409">
        <v>1408</v>
      </c>
      <c r="B1409" s="2">
        <v>1</v>
      </c>
      <c r="C1409" s="4">
        <v>2</v>
      </c>
      <c r="D1409" s="3">
        <v>3</v>
      </c>
      <c r="H1409" s="5" t="s">
        <v>233</v>
      </c>
    </row>
    <row r="1410" spans="1:8" x14ac:dyDescent="0.25">
      <c r="A1410">
        <v>1409</v>
      </c>
      <c r="B1410" s="2">
        <v>1</v>
      </c>
      <c r="C1410" s="4">
        <v>2</v>
      </c>
      <c r="D1410" s="3">
        <v>3</v>
      </c>
      <c r="H1410" s="5" t="s">
        <v>233</v>
      </c>
    </row>
    <row r="1411" spans="1:8" x14ac:dyDescent="0.25">
      <c r="A1411">
        <v>1410</v>
      </c>
      <c r="B1411" s="2">
        <v>1</v>
      </c>
      <c r="C1411" s="4">
        <v>2</v>
      </c>
      <c r="D1411" s="3">
        <v>3</v>
      </c>
      <c r="H1411" s="5" t="s">
        <v>233</v>
      </c>
    </row>
    <row r="1412" spans="1:8" x14ac:dyDescent="0.25">
      <c r="A1412">
        <v>1411</v>
      </c>
      <c r="B1412" s="2">
        <v>1</v>
      </c>
      <c r="C1412" s="4">
        <v>2</v>
      </c>
      <c r="D1412" s="3">
        <v>3</v>
      </c>
      <c r="H1412" s="5" t="s">
        <v>233</v>
      </c>
    </row>
    <row r="1413" spans="1:8" x14ac:dyDescent="0.25">
      <c r="A1413">
        <v>1412</v>
      </c>
      <c r="B1413" s="2">
        <v>1</v>
      </c>
      <c r="C1413" s="4">
        <v>2</v>
      </c>
      <c r="D1413" s="3">
        <v>3</v>
      </c>
      <c r="H1413" s="5" t="s">
        <v>233</v>
      </c>
    </row>
    <row r="1414" spans="1:8" x14ac:dyDescent="0.25">
      <c r="A1414">
        <v>1413</v>
      </c>
      <c r="C1414" s="4">
        <v>2</v>
      </c>
      <c r="H1414" s="5" t="s">
        <v>233</v>
      </c>
    </row>
    <row r="1415" spans="1:8" x14ac:dyDescent="0.25">
      <c r="A1415">
        <v>1414</v>
      </c>
      <c r="C1415" s="4">
        <v>2</v>
      </c>
      <c r="H1415" s="5" t="s">
        <v>233</v>
      </c>
    </row>
    <row r="1416" spans="1:8" x14ac:dyDescent="0.25">
      <c r="A1416">
        <v>1415</v>
      </c>
      <c r="C1416" s="4">
        <v>2</v>
      </c>
      <c r="H1416" s="5" t="s">
        <v>233</v>
      </c>
    </row>
    <row r="1417" spans="1:8" x14ac:dyDescent="0.25">
      <c r="A1417">
        <v>1416</v>
      </c>
      <c r="C1417" s="4">
        <v>2</v>
      </c>
      <c r="H1417" s="5" t="s">
        <v>233</v>
      </c>
    </row>
    <row r="1418" spans="1:8" x14ac:dyDescent="0.25">
      <c r="A1418">
        <v>1417</v>
      </c>
      <c r="C1418" s="4">
        <v>2</v>
      </c>
      <c r="H1418" s="5" t="s">
        <v>233</v>
      </c>
    </row>
    <row r="1419" spans="1:8" x14ac:dyDescent="0.25">
      <c r="A1419">
        <v>1418</v>
      </c>
      <c r="C1419" s="4">
        <v>2</v>
      </c>
      <c r="H1419" s="5" t="s">
        <v>233</v>
      </c>
    </row>
    <row r="1420" spans="1:8" x14ac:dyDescent="0.25">
      <c r="A1420">
        <v>1419</v>
      </c>
      <c r="C1420" s="4">
        <v>2</v>
      </c>
      <c r="H1420" s="5" t="s">
        <v>233</v>
      </c>
    </row>
    <row r="1421" spans="1:8" x14ac:dyDescent="0.25">
      <c r="A1421">
        <v>1420</v>
      </c>
      <c r="C1421" s="4">
        <v>2</v>
      </c>
      <c r="H1421" s="5" t="s">
        <v>233</v>
      </c>
    </row>
    <row r="1422" spans="1:8" x14ac:dyDescent="0.25">
      <c r="A1422">
        <v>1421</v>
      </c>
      <c r="C1422" s="4">
        <v>2</v>
      </c>
      <c r="H1422" s="5" t="s">
        <v>233</v>
      </c>
    </row>
    <row r="1423" spans="1:8" x14ac:dyDescent="0.25">
      <c r="A1423">
        <v>1422</v>
      </c>
      <c r="C1423" s="4">
        <v>2</v>
      </c>
      <c r="H1423" s="5" t="s">
        <v>233</v>
      </c>
    </row>
    <row r="1424" spans="1:8" x14ac:dyDescent="0.25">
      <c r="A1424">
        <v>1423</v>
      </c>
      <c r="C1424" s="4">
        <v>2</v>
      </c>
      <c r="H1424" s="5" t="s">
        <v>233</v>
      </c>
    </row>
    <row r="1425" spans="1:8" x14ac:dyDescent="0.25">
      <c r="A1425">
        <v>1424</v>
      </c>
      <c r="C1425" s="4">
        <v>2</v>
      </c>
      <c r="H1425" s="5" t="s">
        <v>233</v>
      </c>
    </row>
    <row r="1426" spans="1:8" x14ac:dyDescent="0.25">
      <c r="A1426">
        <v>1425</v>
      </c>
      <c r="B1426" s="2">
        <v>1</v>
      </c>
      <c r="C1426" s="4">
        <v>2</v>
      </c>
      <c r="H1426" s="5" t="s">
        <v>233</v>
      </c>
    </row>
    <row r="1427" spans="1:8" x14ac:dyDescent="0.25">
      <c r="A1427">
        <v>1426</v>
      </c>
      <c r="B1427" s="2">
        <v>1</v>
      </c>
      <c r="C1427" s="4">
        <v>2</v>
      </c>
      <c r="H1427" s="5" t="s">
        <v>233</v>
      </c>
    </row>
    <row r="1428" spans="1:8" x14ac:dyDescent="0.25">
      <c r="A1428">
        <v>1427</v>
      </c>
      <c r="B1428" s="2">
        <v>1</v>
      </c>
      <c r="C1428" s="4">
        <v>2</v>
      </c>
      <c r="H1428" s="5" t="s">
        <v>233</v>
      </c>
    </row>
    <row r="1429" spans="1:8" x14ac:dyDescent="0.25">
      <c r="A1429">
        <v>1428</v>
      </c>
      <c r="B1429" s="2">
        <v>1</v>
      </c>
      <c r="C1429" s="4">
        <v>2</v>
      </c>
      <c r="D1429" s="3">
        <v>3</v>
      </c>
      <c r="H1429" s="5" t="s">
        <v>233</v>
      </c>
    </row>
    <row r="1430" spans="1:8" x14ac:dyDescent="0.25">
      <c r="A1430">
        <v>1429</v>
      </c>
      <c r="B1430" s="2">
        <v>1</v>
      </c>
      <c r="C1430" s="4">
        <v>2</v>
      </c>
      <c r="D1430" s="3">
        <v>3</v>
      </c>
      <c r="H1430" s="5" t="s">
        <v>233</v>
      </c>
    </row>
    <row r="1431" spans="1:8" x14ac:dyDescent="0.25">
      <c r="A1431">
        <v>1430</v>
      </c>
      <c r="B1431" s="2">
        <v>1</v>
      </c>
      <c r="C1431" s="4">
        <v>2</v>
      </c>
      <c r="D1431" s="3">
        <v>3</v>
      </c>
    </row>
    <row r="1432" spans="1:8" x14ac:dyDescent="0.25">
      <c r="A1432">
        <v>1431</v>
      </c>
      <c r="B1432" s="2">
        <v>1</v>
      </c>
      <c r="C1432" s="4">
        <v>2</v>
      </c>
      <c r="D1432" s="3">
        <v>3</v>
      </c>
    </row>
    <row r="1433" spans="1:8" x14ac:dyDescent="0.25">
      <c r="A1433">
        <v>1432</v>
      </c>
      <c r="B1433" s="2">
        <v>1</v>
      </c>
      <c r="D1433" s="3">
        <v>3</v>
      </c>
    </row>
    <row r="1434" spans="1:8" x14ac:dyDescent="0.25">
      <c r="A1434">
        <v>1433</v>
      </c>
      <c r="B1434" s="2">
        <v>1</v>
      </c>
      <c r="D1434" s="3">
        <v>3</v>
      </c>
    </row>
    <row r="1435" spans="1:8" x14ac:dyDescent="0.25">
      <c r="A1435">
        <v>1434</v>
      </c>
      <c r="B1435" s="2">
        <v>1</v>
      </c>
      <c r="D1435" s="3">
        <v>3</v>
      </c>
    </row>
    <row r="1436" spans="1:8" x14ac:dyDescent="0.25">
      <c r="A1436">
        <v>1435</v>
      </c>
      <c r="B1436" s="2">
        <v>1</v>
      </c>
      <c r="D1436" s="3">
        <v>3</v>
      </c>
    </row>
    <row r="1437" spans="1:8" x14ac:dyDescent="0.25">
      <c r="A1437">
        <v>1436</v>
      </c>
      <c r="B1437" s="2">
        <v>1</v>
      </c>
      <c r="D1437" s="3">
        <v>3</v>
      </c>
    </row>
    <row r="1438" spans="1:8" x14ac:dyDescent="0.25">
      <c r="A1438">
        <v>1437</v>
      </c>
      <c r="B1438" s="2">
        <v>1</v>
      </c>
      <c r="D1438" s="3">
        <v>3</v>
      </c>
    </row>
    <row r="1439" spans="1:8" x14ac:dyDescent="0.25">
      <c r="A1439">
        <v>1438</v>
      </c>
      <c r="B1439" s="2">
        <v>1</v>
      </c>
      <c r="D1439" s="3">
        <v>3</v>
      </c>
    </row>
    <row r="1440" spans="1:8" x14ac:dyDescent="0.25">
      <c r="A1440">
        <v>1439</v>
      </c>
      <c r="B1440" s="2">
        <v>1</v>
      </c>
      <c r="D1440" s="3">
        <v>3</v>
      </c>
    </row>
    <row r="1441" spans="1:4" x14ac:dyDescent="0.25">
      <c r="A1441">
        <v>1440</v>
      </c>
      <c r="B1441" s="2">
        <v>1</v>
      </c>
      <c r="D1441" s="3">
        <v>3</v>
      </c>
    </row>
    <row r="1442" spans="1:4" x14ac:dyDescent="0.25">
      <c r="A1442">
        <v>1441</v>
      </c>
      <c r="B1442" s="2">
        <v>1</v>
      </c>
      <c r="C1442" s="4">
        <v>2</v>
      </c>
      <c r="D1442" s="3">
        <v>3</v>
      </c>
    </row>
    <row r="1443" spans="1:4" x14ac:dyDescent="0.25">
      <c r="A1443">
        <v>1442</v>
      </c>
      <c r="B1443" s="2">
        <v>1</v>
      </c>
      <c r="C1443" s="4">
        <v>2</v>
      </c>
      <c r="D1443" s="3">
        <v>3</v>
      </c>
    </row>
    <row r="1444" spans="1:4" x14ac:dyDescent="0.25">
      <c r="A1444">
        <v>1443</v>
      </c>
      <c r="B1444" s="2">
        <v>1</v>
      </c>
      <c r="C1444" s="4">
        <v>2</v>
      </c>
      <c r="D1444" s="3">
        <v>3</v>
      </c>
    </row>
    <row r="1445" spans="1:4" x14ac:dyDescent="0.25">
      <c r="A1445">
        <v>1444</v>
      </c>
      <c r="B1445" s="2">
        <v>1</v>
      </c>
      <c r="C1445" s="4">
        <v>2</v>
      </c>
      <c r="D1445" s="3">
        <v>3</v>
      </c>
    </row>
    <row r="1446" spans="1:4" x14ac:dyDescent="0.25">
      <c r="A1446">
        <v>1445</v>
      </c>
      <c r="B1446" s="2">
        <v>1</v>
      </c>
      <c r="C1446" s="4">
        <v>2</v>
      </c>
      <c r="D1446" s="3">
        <v>3</v>
      </c>
    </row>
    <row r="1447" spans="1:4" x14ac:dyDescent="0.25">
      <c r="A1447">
        <v>1446</v>
      </c>
      <c r="B1447" s="2">
        <v>1</v>
      </c>
      <c r="C1447" s="4">
        <v>2</v>
      </c>
      <c r="D1447" s="3">
        <v>3</v>
      </c>
    </row>
    <row r="1448" spans="1:4" x14ac:dyDescent="0.25">
      <c r="A1448">
        <v>1447</v>
      </c>
      <c r="B1448" s="2">
        <v>1</v>
      </c>
      <c r="C1448" s="4">
        <v>2</v>
      </c>
      <c r="D1448" s="3">
        <v>3</v>
      </c>
    </row>
    <row r="1449" spans="1:4" x14ac:dyDescent="0.25">
      <c r="A1449">
        <v>1448</v>
      </c>
      <c r="B1449" s="2">
        <v>1</v>
      </c>
      <c r="C1449" s="4">
        <v>2</v>
      </c>
      <c r="D1449" s="3">
        <v>3</v>
      </c>
    </row>
    <row r="1450" spans="1:4" x14ac:dyDescent="0.25">
      <c r="A1450">
        <v>1449</v>
      </c>
      <c r="B1450" s="2">
        <v>1</v>
      </c>
      <c r="C1450" s="4">
        <v>2</v>
      </c>
      <c r="D1450" s="3">
        <v>3</v>
      </c>
    </row>
    <row r="1451" spans="1:4" x14ac:dyDescent="0.25">
      <c r="A1451">
        <v>1450</v>
      </c>
      <c r="B1451" s="2">
        <v>1</v>
      </c>
      <c r="C1451" s="4">
        <v>2</v>
      </c>
      <c r="D1451" s="3">
        <v>3</v>
      </c>
    </row>
    <row r="1452" spans="1:4" x14ac:dyDescent="0.25">
      <c r="A1452">
        <v>1451</v>
      </c>
      <c r="B1452" s="2">
        <v>1</v>
      </c>
      <c r="C1452" s="4">
        <v>2</v>
      </c>
      <c r="D1452" s="3">
        <v>3</v>
      </c>
    </row>
    <row r="1453" spans="1:4" x14ac:dyDescent="0.25">
      <c r="A1453">
        <v>1452</v>
      </c>
      <c r="C1453" s="4">
        <v>2</v>
      </c>
      <c r="D1453" s="3">
        <v>3</v>
      </c>
    </row>
    <row r="1454" spans="1:4" x14ac:dyDescent="0.25">
      <c r="A1454">
        <v>1453</v>
      </c>
      <c r="C1454" s="4">
        <v>2</v>
      </c>
      <c r="D1454" s="3">
        <v>3</v>
      </c>
    </row>
    <row r="1455" spans="1:4" x14ac:dyDescent="0.25">
      <c r="A1455">
        <v>1454</v>
      </c>
      <c r="C1455" s="4">
        <v>2</v>
      </c>
      <c r="D1455" s="3">
        <v>3</v>
      </c>
    </row>
    <row r="1456" spans="1:4" x14ac:dyDescent="0.25">
      <c r="A1456">
        <v>1455</v>
      </c>
      <c r="C1456" s="4">
        <v>2</v>
      </c>
      <c r="D1456" s="3">
        <v>3</v>
      </c>
    </row>
    <row r="1457" spans="1:8" x14ac:dyDescent="0.25">
      <c r="A1457">
        <v>1456</v>
      </c>
      <c r="C1457" s="4">
        <v>2</v>
      </c>
      <c r="D1457" s="3">
        <v>3</v>
      </c>
    </row>
    <row r="1458" spans="1:8" x14ac:dyDescent="0.25">
      <c r="A1458">
        <v>1457</v>
      </c>
      <c r="C1458" s="4">
        <v>2</v>
      </c>
      <c r="D1458" s="3">
        <v>3</v>
      </c>
    </row>
    <row r="1459" spans="1:8" x14ac:dyDescent="0.25">
      <c r="A1459">
        <v>1458</v>
      </c>
      <c r="C1459" s="4">
        <v>2</v>
      </c>
      <c r="D1459" s="3">
        <v>3</v>
      </c>
    </row>
    <row r="1460" spans="1:8" x14ac:dyDescent="0.25">
      <c r="A1460">
        <v>1459</v>
      </c>
      <c r="C1460" s="4">
        <v>2</v>
      </c>
      <c r="D1460" s="3">
        <v>3</v>
      </c>
    </row>
    <row r="1461" spans="1:8" x14ac:dyDescent="0.25">
      <c r="A1461">
        <v>1460</v>
      </c>
      <c r="C1461" s="4">
        <v>2</v>
      </c>
      <c r="D1461" s="3">
        <v>3</v>
      </c>
    </row>
    <row r="1462" spans="1:8" x14ac:dyDescent="0.25">
      <c r="A1462">
        <v>1461</v>
      </c>
      <c r="B1462" s="2">
        <v>1</v>
      </c>
      <c r="C1462" s="4">
        <v>2</v>
      </c>
      <c r="H1462" s="5" t="s">
        <v>233</v>
      </c>
    </row>
    <row r="1463" spans="1:8" x14ac:dyDescent="0.25">
      <c r="A1463">
        <v>1462</v>
      </c>
      <c r="B1463" s="2">
        <v>1</v>
      </c>
      <c r="C1463" s="4">
        <v>2</v>
      </c>
      <c r="H1463" s="5" t="s">
        <v>233</v>
      </c>
    </row>
    <row r="1464" spans="1:8" x14ac:dyDescent="0.25">
      <c r="A1464">
        <v>1463</v>
      </c>
      <c r="B1464" s="2">
        <v>1</v>
      </c>
      <c r="C1464" s="4">
        <v>2</v>
      </c>
      <c r="H1464" s="5" t="s">
        <v>233</v>
      </c>
    </row>
    <row r="1465" spans="1:8" x14ac:dyDescent="0.25">
      <c r="A1465">
        <v>1464</v>
      </c>
      <c r="B1465" s="2">
        <v>1</v>
      </c>
      <c r="C1465" s="4">
        <v>2</v>
      </c>
      <c r="H1465" s="5" t="s">
        <v>233</v>
      </c>
    </row>
    <row r="1466" spans="1:8" x14ac:dyDescent="0.25">
      <c r="A1466">
        <v>1465</v>
      </c>
      <c r="B1466" s="2">
        <v>1</v>
      </c>
      <c r="C1466" s="4">
        <v>2</v>
      </c>
      <c r="H1466" s="5" t="s">
        <v>233</v>
      </c>
    </row>
    <row r="1467" spans="1:8" x14ac:dyDescent="0.25">
      <c r="A1467">
        <v>1466</v>
      </c>
      <c r="B1467" s="2">
        <v>1</v>
      </c>
      <c r="C1467" s="4">
        <v>2</v>
      </c>
      <c r="H1467" s="5" t="s">
        <v>233</v>
      </c>
    </row>
    <row r="1468" spans="1:8" x14ac:dyDescent="0.25">
      <c r="A1468">
        <v>1467</v>
      </c>
      <c r="B1468" s="2">
        <v>1</v>
      </c>
      <c r="C1468" s="4">
        <v>2</v>
      </c>
      <c r="H1468" s="5" t="s">
        <v>233</v>
      </c>
    </row>
    <row r="1469" spans="1:8" x14ac:dyDescent="0.25">
      <c r="A1469">
        <v>1468</v>
      </c>
      <c r="B1469" s="2">
        <v>1</v>
      </c>
      <c r="C1469" s="4">
        <v>2</v>
      </c>
      <c r="H1469" s="5" t="s">
        <v>233</v>
      </c>
    </row>
    <row r="1470" spans="1:8" x14ac:dyDescent="0.25">
      <c r="A1470">
        <v>1469</v>
      </c>
      <c r="B1470" s="2">
        <v>1</v>
      </c>
      <c r="C1470" s="4">
        <v>2</v>
      </c>
      <c r="H1470" s="5" t="s">
        <v>233</v>
      </c>
    </row>
    <row r="1471" spans="1:8" x14ac:dyDescent="0.25">
      <c r="A1471">
        <v>1470</v>
      </c>
      <c r="B1471" s="2">
        <v>1</v>
      </c>
      <c r="C1471" s="4">
        <v>2</v>
      </c>
      <c r="H1471" s="5" t="s">
        <v>233</v>
      </c>
    </row>
    <row r="1472" spans="1:8" x14ac:dyDescent="0.25">
      <c r="A1472">
        <v>1471</v>
      </c>
      <c r="B1472" s="2">
        <v>1</v>
      </c>
      <c r="H1472" s="5" t="s">
        <v>233</v>
      </c>
    </row>
    <row r="1473" spans="1:8" x14ac:dyDescent="0.25">
      <c r="A1473">
        <v>1472</v>
      </c>
      <c r="B1473" s="2">
        <v>1</v>
      </c>
      <c r="H1473" s="5" t="s">
        <v>233</v>
      </c>
    </row>
    <row r="1474" spans="1:8" x14ac:dyDescent="0.25">
      <c r="A1474">
        <v>1473</v>
      </c>
      <c r="B1474" s="2">
        <v>1</v>
      </c>
      <c r="H1474" s="5" t="s">
        <v>233</v>
      </c>
    </row>
    <row r="1475" spans="1:8" x14ac:dyDescent="0.25">
      <c r="A1475">
        <v>1474</v>
      </c>
      <c r="B1475" s="2">
        <v>1</v>
      </c>
      <c r="H1475" s="5" t="s">
        <v>233</v>
      </c>
    </row>
    <row r="1476" spans="1:8" x14ac:dyDescent="0.25">
      <c r="A1476">
        <v>1475</v>
      </c>
      <c r="B1476" s="2">
        <v>1</v>
      </c>
      <c r="H1476" s="5" t="s">
        <v>233</v>
      </c>
    </row>
    <row r="1477" spans="1:8" x14ac:dyDescent="0.25">
      <c r="A1477">
        <v>1476</v>
      </c>
      <c r="B1477" s="2">
        <v>1</v>
      </c>
      <c r="G1477" s="3" t="s">
        <v>234</v>
      </c>
      <c r="H1477" s="5" t="s">
        <v>233</v>
      </c>
    </row>
    <row r="1478" spans="1:8" x14ac:dyDescent="0.25">
      <c r="A1478">
        <v>1477</v>
      </c>
      <c r="B1478" s="2">
        <v>1</v>
      </c>
      <c r="G1478" s="3" t="s">
        <v>234</v>
      </c>
      <c r="H1478" s="5" t="s">
        <v>233</v>
      </c>
    </row>
    <row r="1479" spans="1:8" x14ac:dyDescent="0.25">
      <c r="A1479">
        <v>1478</v>
      </c>
      <c r="B1479" s="2">
        <v>1</v>
      </c>
      <c r="G1479" s="3" t="s">
        <v>234</v>
      </c>
    </row>
    <row r="1480" spans="1:8" x14ac:dyDescent="0.25">
      <c r="A1480">
        <v>1479</v>
      </c>
      <c r="B1480" s="2">
        <v>1</v>
      </c>
      <c r="G1480" s="3" t="s">
        <v>234</v>
      </c>
    </row>
    <row r="1481" spans="1:8" x14ac:dyDescent="0.25">
      <c r="A1481">
        <v>1480</v>
      </c>
      <c r="B1481" s="2">
        <v>1</v>
      </c>
      <c r="C1481" s="4">
        <v>2</v>
      </c>
      <c r="G1481" s="3" t="s">
        <v>234</v>
      </c>
    </row>
    <row r="1482" spans="1:8" x14ac:dyDescent="0.25">
      <c r="A1482">
        <v>1481</v>
      </c>
      <c r="B1482" s="2">
        <v>1</v>
      </c>
      <c r="C1482" s="4">
        <v>2</v>
      </c>
      <c r="G1482" s="3" t="s">
        <v>234</v>
      </c>
    </row>
    <row r="1483" spans="1:8" x14ac:dyDescent="0.25">
      <c r="A1483">
        <v>1482</v>
      </c>
      <c r="B1483" s="2">
        <v>1</v>
      </c>
      <c r="C1483" s="4">
        <v>2</v>
      </c>
      <c r="G1483" s="3" t="s">
        <v>234</v>
      </c>
    </row>
    <row r="1484" spans="1:8" x14ac:dyDescent="0.25">
      <c r="A1484">
        <v>1483</v>
      </c>
      <c r="B1484" s="2">
        <v>1</v>
      </c>
      <c r="C1484" s="4">
        <v>2</v>
      </c>
      <c r="G1484" s="3" t="s">
        <v>234</v>
      </c>
    </row>
    <row r="1485" spans="1:8" x14ac:dyDescent="0.25">
      <c r="A1485">
        <v>1484</v>
      </c>
      <c r="B1485" s="2">
        <v>1</v>
      </c>
      <c r="C1485" s="4">
        <v>2</v>
      </c>
      <c r="G1485" s="3" t="s">
        <v>234</v>
      </c>
    </row>
    <row r="1486" spans="1:8" x14ac:dyDescent="0.25">
      <c r="A1486">
        <v>1485</v>
      </c>
      <c r="B1486" s="2">
        <v>1</v>
      </c>
      <c r="C1486" s="4">
        <v>2</v>
      </c>
      <c r="G1486" s="3" t="s">
        <v>234</v>
      </c>
    </row>
    <row r="1487" spans="1:8" x14ac:dyDescent="0.25">
      <c r="A1487">
        <v>1486</v>
      </c>
      <c r="B1487" s="2">
        <v>1</v>
      </c>
      <c r="C1487" s="4">
        <v>2</v>
      </c>
      <c r="G1487" s="3" t="s">
        <v>234</v>
      </c>
    </row>
    <row r="1488" spans="1:8" x14ac:dyDescent="0.25">
      <c r="A1488">
        <v>1487</v>
      </c>
      <c r="B1488" s="2">
        <v>1</v>
      </c>
      <c r="C1488" s="4">
        <v>2</v>
      </c>
      <c r="G1488" s="3" t="s">
        <v>234</v>
      </c>
    </row>
    <row r="1489" spans="1:8" x14ac:dyDescent="0.25">
      <c r="A1489">
        <v>1488</v>
      </c>
      <c r="B1489" s="2">
        <v>1</v>
      </c>
      <c r="C1489" s="4">
        <v>2</v>
      </c>
      <c r="G1489" s="3" t="s">
        <v>234</v>
      </c>
    </row>
    <row r="1490" spans="1:8" x14ac:dyDescent="0.25">
      <c r="A1490">
        <v>1489</v>
      </c>
      <c r="B1490" s="2">
        <v>1</v>
      </c>
      <c r="C1490" s="4">
        <v>2</v>
      </c>
      <c r="G1490" s="3" t="s">
        <v>234</v>
      </c>
    </row>
    <row r="1491" spans="1:8" x14ac:dyDescent="0.25">
      <c r="A1491">
        <v>1490</v>
      </c>
      <c r="B1491" s="2">
        <v>1</v>
      </c>
      <c r="C1491" s="4">
        <v>2</v>
      </c>
      <c r="G1491" s="3" t="s">
        <v>234</v>
      </c>
    </row>
    <row r="1492" spans="1:8" x14ac:dyDescent="0.25">
      <c r="A1492">
        <v>1491</v>
      </c>
      <c r="B1492" s="2">
        <v>1</v>
      </c>
      <c r="C1492" s="4">
        <v>2</v>
      </c>
      <c r="G1492" s="3" t="s">
        <v>234</v>
      </c>
    </row>
    <row r="1493" spans="1:8" x14ac:dyDescent="0.25">
      <c r="A1493">
        <v>1492</v>
      </c>
      <c r="B1493" s="2">
        <v>1</v>
      </c>
      <c r="C1493" s="4">
        <v>2</v>
      </c>
      <c r="G1493" s="3" t="s">
        <v>234</v>
      </c>
    </row>
    <row r="1494" spans="1:8" x14ac:dyDescent="0.25">
      <c r="A1494">
        <v>1493</v>
      </c>
      <c r="B1494" s="2">
        <v>1</v>
      </c>
      <c r="C1494" s="4">
        <v>2</v>
      </c>
      <c r="G1494" s="3" t="s">
        <v>234</v>
      </c>
    </row>
    <row r="1495" spans="1:8" x14ac:dyDescent="0.25">
      <c r="A1495">
        <v>1494</v>
      </c>
      <c r="B1495" s="2">
        <v>1</v>
      </c>
      <c r="C1495" s="4">
        <v>2</v>
      </c>
      <c r="G1495" s="3" t="s">
        <v>234</v>
      </c>
    </row>
    <row r="1496" spans="1:8" x14ac:dyDescent="0.25">
      <c r="A1496">
        <v>1495</v>
      </c>
      <c r="B1496" s="2">
        <v>1</v>
      </c>
      <c r="C1496" s="4">
        <v>2</v>
      </c>
      <c r="G1496" s="3" t="s">
        <v>234</v>
      </c>
    </row>
    <row r="1497" spans="1:8" x14ac:dyDescent="0.25">
      <c r="A1497">
        <v>1496</v>
      </c>
      <c r="B1497" s="2">
        <v>1</v>
      </c>
      <c r="C1497" s="4">
        <v>2</v>
      </c>
      <c r="G1497" s="3" t="s">
        <v>234</v>
      </c>
    </row>
    <row r="1498" spans="1:8" x14ac:dyDescent="0.25">
      <c r="A1498">
        <v>1497</v>
      </c>
      <c r="B1498" s="2">
        <v>1</v>
      </c>
      <c r="C1498" s="4">
        <v>2</v>
      </c>
      <c r="G1498" s="3" t="s">
        <v>234</v>
      </c>
    </row>
    <row r="1499" spans="1:8" x14ac:dyDescent="0.25">
      <c r="A1499">
        <v>1498</v>
      </c>
      <c r="B1499" s="2">
        <v>1</v>
      </c>
      <c r="C1499" s="4">
        <v>2</v>
      </c>
      <c r="G1499" s="3" t="s">
        <v>234</v>
      </c>
    </row>
    <row r="1500" spans="1:8" x14ac:dyDescent="0.25">
      <c r="A1500">
        <v>1499</v>
      </c>
      <c r="B1500" s="2">
        <v>1</v>
      </c>
      <c r="C1500" s="4">
        <v>2</v>
      </c>
      <c r="G1500" s="3" t="s">
        <v>234</v>
      </c>
    </row>
    <row r="1501" spans="1:8" x14ac:dyDescent="0.25">
      <c r="A1501">
        <v>1500</v>
      </c>
      <c r="C1501" s="4">
        <v>2</v>
      </c>
      <c r="G1501" s="3" t="s">
        <v>234</v>
      </c>
    </row>
    <row r="1502" spans="1:8" x14ac:dyDescent="0.25">
      <c r="A1502">
        <v>1501</v>
      </c>
      <c r="C1502" s="4">
        <v>2</v>
      </c>
      <c r="G1502" s="3" t="s">
        <v>234</v>
      </c>
      <c r="H1502" s="5" t="s">
        <v>233</v>
      </c>
    </row>
    <row r="1503" spans="1:8" x14ac:dyDescent="0.25">
      <c r="A1503">
        <v>1502</v>
      </c>
      <c r="C1503" s="4">
        <v>2</v>
      </c>
      <c r="G1503" s="3" t="s">
        <v>234</v>
      </c>
      <c r="H1503" s="5" t="s">
        <v>233</v>
      </c>
    </row>
    <row r="1504" spans="1:8" x14ac:dyDescent="0.25">
      <c r="A1504">
        <v>1503</v>
      </c>
      <c r="C1504" s="4">
        <v>2</v>
      </c>
      <c r="G1504" s="3" t="s">
        <v>234</v>
      </c>
      <c r="H1504" s="5" t="s">
        <v>233</v>
      </c>
    </row>
    <row r="1505" spans="1:8" x14ac:dyDescent="0.25">
      <c r="A1505">
        <v>1504</v>
      </c>
      <c r="C1505" s="4">
        <v>2</v>
      </c>
      <c r="G1505" s="3" t="s">
        <v>234</v>
      </c>
      <c r="H1505" s="5" t="s">
        <v>233</v>
      </c>
    </row>
    <row r="1506" spans="1:8" x14ac:dyDescent="0.25">
      <c r="A1506">
        <v>1505</v>
      </c>
      <c r="C1506" s="4">
        <v>2</v>
      </c>
      <c r="G1506" s="3" t="s">
        <v>234</v>
      </c>
      <c r="H1506" s="5" t="s">
        <v>233</v>
      </c>
    </row>
    <row r="1507" spans="1:8" x14ac:dyDescent="0.25">
      <c r="A1507">
        <v>1506</v>
      </c>
      <c r="C1507" s="4">
        <v>2</v>
      </c>
      <c r="G1507" s="3" t="s">
        <v>234</v>
      </c>
      <c r="H1507" s="5" t="s">
        <v>233</v>
      </c>
    </row>
    <row r="1508" spans="1:8" x14ac:dyDescent="0.25">
      <c r="A1508">
        <v>1507</v>
      </c>
      <c r="C1508" s="4">
        <v>2</v>
      </c>
      <c r="G1508" s="3" t="s">
        <v>234</v>
      </c>
      <c r="H1508" s="5" t="s">
        <v>233</v>
      </c>
    </row>
    <row r="1509" spans="1:8" x14ac:dyDescent="0.25">
      <c r="A1509">
        <v>1508</v>
      </c>
      <c r="C1509" s="4">
        <v>2</v>
      </c>
      <c r="H1509" s="5" t="s">
        <v>233</v>
      </c>
    </row>
    <row r="1510" spans="1:8" x14ac:dyDescent="0.25">
      <c r="A1510">
        <v>1509</v>
      </c>
      <c r="C1510" s="4">
        <v>2</v>
      </c>
      <c r="H1510" s="5" t="s">
        <v>233</v>
      </c>
    </row>
    <row r="1511" spans="1:8" x14ac:dyDescent="0.25">
      <c r="A1511">
        <v>1510</v>
      </c>
      <c r="C1511" s="4">
        <v>2</v>
      </c>
      <c r="H1511" s="5" t="s">
        <v>233</v>
      </c>
    </row>
    <row r="1512" spans="1:8" x14ac:dyDescent="0.25">
      <c r="A1512">
        <v>1511</v>
      </c>
      <c r="C1512" s="4">
        <v>2</v>
      </c>
      <c r="H1512" s="5" t="s">
        <v>233</v>
      </c>
    </row>
    <row r="1513" spans="1:8" x14ac:dyDescent="0.25">
      <c r="A1513">
        <v>1512</v>
      </c>
      <c r="B1513" s="2">
        <v>1</v>
      </c>
      <c r="C1513" s="4">
        <v>2</v>
      </c>
      <c r="H1513" s="5" t="s">
        <v>233</v>
      </c>
    </row>
    <row r="1514" spans="1:8" x14ac:dyDescent="0.25">
      <c r="A1514">
        <v>1513</v>
      </c>
      <c r="B1514" s="2">
        <v>1</v>
      </c>
      <c r="C1514" s="4">
        <v>2</v>
      </c>
      <c r="H1514" s="5" t="s">
        <v>233</v>
      </c>
    </row>
    <row r="1515" spans="1:8" x14ac:dyDescent="0.25">
      <c r="A1515">
        <v>1514</v>
      </c>
      <c r="B1515" s="2">
        <v>1</v>
      </c>
      <c r="C1515" s="4">
        <v>2</v>
      </c>
      <c r="H1515" s="5" t="s">
        <v>233</v>
      </c>
    </row>
    <row r="1516" spans="1:8" x14ac:dyDescent="0.25">
      <c r="A1516">
        <v>1515</v>
      </c>
      <c r="B1516" s="2">
        <v>1</v>
      </c>
      <c r="C1516" s="4">
        <v>2</v>
      </c>
      <c r="H1516" s="5" t="s">
        <v>233</v>
      </c>
    </row>
    <row r="1517" spans="1:8" x14ac:dyDescent="0.25">
      <c r="A1517">
        <v>1516</v>
      </c>
      <c r="B1517" s="2">
        <v>1</v>
      </c>
      <c r="C1517" s="4">
        <v>2</v>
      </c>
      <c r="H1517" s="5" t="s">
        <v>233</v>
      </c>
    </row>
    <row r="1518" spans="1:8" x14ac:dyDescent="0.25">
      <c r="A1518">
        <v>1517</v>
      </c>
      <c r="B1518" s="2">
        <v>1</v>
      </c>
      <c r="C1518" s="4">
        <v>2</v>
      </c>
      <c r="H1518" s="5" t="s">
        <v>233</v>
      </c>
    </row>
    <row r="1519" spans="1:8" x14ac:dyDescent="0.25">
      <c r="A1519">
        <v>1518</v>
      </c>
      <c r="B1519" s="2">
        <v>1</v>
      </c>
      <c r="C1519" s="4">
        <v>2</v>
      </c>
      <c r="H1519" s="5" t="s">
        <v>233</v>
      </c>
    </row>
    <row r="1520" spans="1:8" x14ac:dyDescent="0.25">
      <c r="A1520">
        <v>1519</v>
      </c>
      <c r="B1520" s="2">
        <v>1</v>
      </c>
      <c r="C1520" s="4">
        <v>2</v>
      </c>
      <c r="H1520" s="5" t="s">
        <v>233</v>
      </c>
    </row>
    <row r="1521" spans="1:8" x14ac:dyDescent="0.25">
      <c r="A1521">
        <v>1520</v>
      </c>
      <c r="B1521" s="2">
        <v>1</v>
      </c>
      <c r="C1521" s="4">
        <v>2</v>
      </c>
      <c r="H1521" s="5" t="s">
        <v>233</v>
      </c>
    </row>
    <row r="1522" spans="1:8" x14ac:dyDescent="0.25">
      <c r="A1522">
        <v>1521</v>
      </c>
      <c r="B1522" s="2">
        <v>1</v>
      </c>
      <c r="D1522" s="3">
        <v>3</v>
      </c>
      <c r="H1522" s="5" t="s">
        <v>233</v>
      </c>
    </row>
    <row r="1523" spans="1:8" x14ac:dyDescent="0.25">
      <c r="A1523">
        <v>1522</v>
      </c>
      <c r="B1523" s="2">
        <v>1</v>
      </c>
      <c r="D1523" s="3">
        <v>3</v>
      </c>
      <c r="H1523" s="5" t="s">
        <v>233</v>
      </c>
    </row>
    <row r="1524" spans="1:8" x14ac:dyDescent="0.25">
      <c r="A1524">
        <v>1523</v>
      </c>
      <c r="B1524" s="2">
        <v>1</v>
      </c>
      <c r="D1524" s="3">
        <v>3</v>
      </c>
      <c r="H1524" s="5" t="s">
        <v>233</v>
      </c>
    </row>
    <row r="1525" spans="1:8" x14ac:dyDescent="0.25">
      <c r="A1525">
        <v>1524</v>
      </c>
      <c r="B1525" s="2">
        <v>1</v>
      </c>
      <c r="D1525" s="3">
        <v>3</v>
      </c>
      <c r="H1525" s="5" t="s">
        <v>233</v>
      </c>
    </row>
    <row r="1526" spans="1:8" x14ac:dyDescent="0.25">
      <c r="A1526">
        <v>1525</v>
      </c>
      <c r="B1526" s="2">
        <v>1</v>
      </c>
      <c r="D1526" s="3">
        <v>3</v>
      </c>
      <c r="H1526" s="5" t="s">
        <v>233</v>
      </c>
    </row>
    <row r="1527" spans="1:8" x14ac:dyDescent="0.25">
      <c r="A1527">
        <v>1526</v>
      </c>
      <c r="B1527" s="2">
        <v>1</v>
      </c>
      <c r="D1527" s="3">
        <v>3</v>
      </c>
      <c r="H1527" s="5" t="s">
        <v>233</v>
      </c>
    </row>
    <row r="1528" spans="1:8" x14ac:dyDescent="0.25">
      <c r="A1528">
        <v>1527</v>
      </c>
      <c r="B1528" s="2">
        <v>1</v>
      </c>
      <c r="D1528" s="3">
        <v>3</v>
      </c>
      <c r="H1528" s="5" t="s">
        <v>233</v>
      </c>
    </row>
    <row r="1529" spans="1:8" x14ac:dyDescent="0.25">
      <c r="A1529">
        <v>1528</v>
      </c>
      <c r="B1529" s="2">
        <v>1</v>
      </c>
      <c r="D1529" s="3">
        <v>3</v>
      </c>
    </row>
    <row r="1530" spans="1:8" x14ac:dyDescent="0.25">
      <c r="A1530">
        <v>1529</v>
      </c>
      <c r="B1530" s="2">
        <v>1</v>
      </c>
      <c r="D1530" s="3">
        <v>3</v>
      </c>
    </row>
    <row r="1531" spans="1:8" x14ac:dyDescent="0.25">
      <c r="A1531">
        <v>1530</v>
      </c>
      <c r="B1531" s="2">
        <v>1</v>
      </c>
      <c r="D1531" s="3">
        <v>3</v>
      </c>
    </row>
    <row r="1532" spans="1:8" x14ac:dyDescent="0.25">
      <c r="A1532">
        <v>1531</v>
      </c>
      <c r="B1532" s="2">
        <v>1</v>
      </c>
      <c r="D1532" s="3">
        <v>3</v>
      </c>
    </row>
    <row r="1533" spans="1:8" x14ac:dyDescent="0.25">
      <c r="A1533">
        <v>1532</v>
      </c>
      <c r="B1533" s="2">
        <v>1</v>
      </c>
      <c r="C1533" s="4">
        <v>2</v>
      </c>
      <c r="D1533" s="3">
        <v>3</v>
      </c>
    </row>
    <row r="1534" spans="1:8" x14ac:dyDescent="0.25">
      <c r="A1534">
        <v>1533</v>
      </c>
      <c r="B1534" s="2">
        <v>1</v>
      </c>
      <c r="C1534" s="4">
        <v>2</v>
      </c>
      <c r="D1534" s="3">
        <v>3</v>
      </c>
    </row>
    <row r="1535" spans="1:8" x14ac:dyDescent="0.25">
      <c r="A1535">
        <v>1534</v>
      </c>
      <c r="B1535" s="2">
        <v>1</v>
      </c>
      <c r="C1535" s="4">
        <v>2</v>
      </c>
      <c r="D1535" s="3">
        <v>3</v>
      </c>
    </row>
    <row r="1536" spans="1:8" x14ac:dyDescent="0.25">
      <c r="A1536">
        <v>1535</v>
      </c>
      <c r="B1536" s="2">
        <v>1</v>
      </c>
      <c r="C1536" s="4">
        <v>2</v>
      </c>
      <c r="D1536" s="3">
        <v>3</v>
      </c>
    </row>
    <row r="1537" spans="1:8" x14ac:dyDescent="0.25">
      <c r="A1537">
        <v>1536</v>
      </c>
      <c r="B1537" s="2">
        <v>1</v>
      </c>
      <c r="C1537" s="4">
        <v>2</v>
      </c>
      <c r="D1537" s="3">
        <v>3</v>
      </c>
    </row>
    <row r="1538" spans="1:8" x14ac:dyDescent="0.25">
      <c r="A1538">
        <v>1537</v>
      </c>
      <c r="B1538" s="2">
        <v>1</v>
      </c>
      <c r="C1538" s="4">
        <v>2</v>
      </c>
      <c r="D1538" s="3">
        <v>3</v>
      </c>
    </row>
    <row r="1539" spans="1:8" x14ac:dyDescent="0.25">
      <c r="A1539">
        <v>1538</v>
      </c>
      <c r="B1539" s="2">
        <v>1</v>
      </c>
      <c r="C1539" s="4">
        <v>2</v>
      </c>
      <c r="D1539" s="3">
        <v>3</v>
      </c>
    </row>
    <row r="1540" spans="1:8" x14ac:dyDescent="0.25">
      <c r="A1540">
        <v>1539</v>
      </c>
      <c r="B1540" s="2">
        <v>1</v>
      </c>
      <c r="C1540" s="4">
        <v>2</v>
      </c>
      <c r="D1540" s="3">
        <v>3</v>
      </c>
    </row>
    <row r="1541" spans="1:8" x14ac:dyDescent="0.25">
      <c r="A1541">
        <v>1540</v>
      </c>
      <c r="B1541" s="2">
        <v>1</v>
      </c>
      <c r="C1541" s="4">
        <v>2</v>
      </c>
      <c r="D1541" s="3">
        <v>3</v>
      </c>
    </row>
    <row r="1542" spans="1:8" x14ac:dyDescent="0.25">
      <c r="A1542">
        <v>1541</v>
      </c>
      <c r="B1542" s="2">
        <v>1</v>
      </c>
      <c r="C1542" s="4">
        <v>2</v>
      </c>
      <c r="D1542" s="3">
        <v>3</v>
      </c>
    </row>
    <row r="1543" spans="1:8" x14ac:dyDescent="0.25">
      <c r="A1543">
        <v>1542</v>
      </c>
      <c r="C1543" s="4">
        <v>2</v>
      </c>
      <c r="D1543" s="3">
        <v>3</v>
      </c>
    </row>
    <row r="1544" spans="1:8" x14ac:dyDescent="0.25">
      <c r="A1544">
        <v>1543</v>
      </c>
      <c r="C1544" s="4">
        <v>2</v>
      </c>
      <c r="D1544" s="3">
        <v>3</v>
      </c>
    </row>
    <row r="1545" spans="1:8" x14ac:dyDescent="0.25">
      <c r="A1545">
        <v>1544</v>
      </c>
      <c r="C1545" s="4">
        <v>2</v>
      </c>
      <c r="D1545" s="3">
        <v>3</v>
      </c>
    </row>
    <row r="1546" spans="1:8" x14ac:dyDescent="0.25">
      <c r="A1546">
        <v>1545</v>
      </c>
      <c r="C1546" s="4">
        <v>2</v>
      </c>
      <c r="D1546" s="3">
        <v>3</v>
      </c>
    </row>
    <row r="1547" spans="1:8" x14ac:dyDescent="0.25">
      <c r="A1547">
        <v>1546</v>
      </c>
      <c r="C1547" s="4">
        <v>2</v>
      </c>
      <c r="D1547" s="3">
        <v>3</v>
      </c>
    </row>
    <row r="1548" spans="1:8" x14ac:dyDescent="0.25">
      <c r="A1548">
        <v>1547</v>
      </c>
      <c r="C1548" s="4">
        <v>2</v>
      </c>
      <c r="D1548" s="3">
        <v>3</v>
      </c>
    </row>
    <row r="1549" spans="1:8" x14ac:dyDescent="0.25">
      <c r="A1549">
        <v>1548</v>
      </c>
      <c r="C1549" s="4">
        <v>2</v>
      </c>
      <c r="D1549" s="3">
        <v>3</v>
      </c>
    </row>
    <row r="1550" spans="1:8" x14ac:dyDescent="0.25">
      <c r="A1550">
        <v>1549</v>
      </c>
      <c r="C1550" s="4">
        <v>2</v>
      </c>
      <c r="D1550" s="3">
        <v>3</v>
      </c>
    </row>
    <row r="1551" spans="1:8" x14ac:dyDescent="0.25">
      <c r="A1551">
        <v>1550</v>
      </c>
      <c r="C1551" s="4">
        <v>2</v>
      </c>
      <c r="D1551" s="3">
        <v>3</v>
      </c>
    </row>
    <row r="1552" spans="1:8" x14ac:dyDescent="0.25">
      <c r="A1552">
        <v>1551</v>
      </c>
      <c r="C1552" s="4">
        <v>2</v>
      </c>
      <c r="D1552" s="3">
        <v>3</v>
      </c>
      <c r="H1552" s="5" t="s">
        <v>233</v>
      </c>
    </row>
    <row r="1553" spans="1:8" x14ac:dyDescent="0.25">
      <c r="A1553">
        <v>1552</v>
      </c>
      <c r="B1553" s="2">
        <v>1</v>
      </c>
      <c r="C1553" s="4">
        <v>2</v>
      </c>
      <c r="D1553" s="3">
        <v>3</v>
      </c>
      <c r="H1553" s="5" t="s">
        <v>233</v>
      </c>
    </row>
    <row r="1554" spans="1:8" x14ac:dyDescent="0.25">
      <c r="A1554">
        <v>1553</v>
      </c>
      <c r="B1554" s="2">
        <v>1</v>
      </c>
      <c r="C1554" s="4">
        <v>2</v>
      </c>
      <c r="D1554" s="3">
        <v>3</v>
      </c>
      <c r="H1554" s="5" t="s">
        <v>233</v>
      </c>
    </row>
    <row r="1555" spans="1:8" x14ac:dyDescent="0.25">
      <c r="A1555">
        <v>1554</v>
      </c>
      <c r="B1555" s="2">
        <v>1</v>
      </c>
      <c r="C1555" s="4">
        <v>2</v>
      </c>
      <c r="D1555" s="3">
        <v>3</v>
      </c>
      <c r="H1555" s="5" t="s">
        <v>233</v>
      </c>
    </row>
    <row r="1556" spans="1:8" x14ac:dyDescent="0.25">
      <c r="A1556">
        <v>1555</v>
      </c>
      <c r="B1556" s="2">
        <v>1</v>
      </c>
      <c r="C1556" s="4">
        <v>2</v>
      </c>
      <c r="D1556" s="3">
        <v>3</v>
      </c>
      <c r="H1556" s="5" t="s">
        <v>233</v>
      </c>
    </row>
    <row r="1557" spans="1:8" x14ac:dyDescent="0.25">
      <c r="A1557">
        <v>1556</v>
      </c>
      <c r="B1557" s="2">
        <v>1</v>
      </c>
      <c r="C1557" s="4">
        <v>2</v>
      </c>
      <c r="D1557" s="3">
        <v>3</v>
      </c>
      <c r="H1557" s="5" t="s">
        <v>233</v>
      </c>
    </row>
    <row r="1558" spans="1:8" x14ac:dyDescent="0.25">
      <c r="A1558">
        <v>1557</v>
      </c>
      <c r="B1558" s="2">
        <v>1</v>
      </c>
      <c r="C1558" s="4">
        <v>2</v>
      </c>
      <c r="H1558" s="5" t="s">
        <v>233</v>
      </c>
    </row>
    <row r="1559" spans="1:8" x14ac:dyDescent="0.25">
      <c r="A1559">
        <v>1558</v>
      </c>
      <c r="B1559" s="2">
        <v>1</v>
      </c>
      <c r="C1559" s="4">
        <v>2</v>
      </c>
      <c r="H1559" s="5" t="s">
        <v>233</v>
      </c>
    </row>
    <row r="1560" spans="1:8" x14ac:dyDescent="0.25">
      <c r="A1560">
        <v>1559</v>
      </c>
      <c r="B1560" s="2">
        <v>1</v>
      </c>
      <c r="C1560" s="4">
        <v>2</v>
      </c>
      <c r="H1560" s="5" t="s">
        <v>233</v>
      </c>
    </row>
    <row r="1561" spans="1:8" x14ac:dyDescent="0.25">
      <c r="A1561">
        <v>1560</v>
      </c>
      <c r="B1561" s="2">
        <v>1</v>
      </c>
      <c r="C1561" s="4">
        <v>2</v>
      </c>
      <c r="H1561" s="5" t="s">
        <v>233</v>
      </c>
    </row>
    <row r="1562" spans="1:8" x14ac:dyDescent="0.25">
      <c r="A1562">
        <v>1561</v>
      </c>
      <c r="B1562" s="2">
        <v>1</v>
      </c>
      <c r="C1562" s="4">
        <v>2</v>
      </c>
      <c r="H1562" s="5" t="s">
        <v>233</v>
      </c>
    </row>
    <row r="1563" spans="1:8" x14ac:dyDescent="0.25">
      <c r="A1563">
        <v>1562</v>
      </c>
      <c r="B1563" s="2">
        <v>1</v>
      </c>
      <c r="C1563" s="4">
        <v>2</v>
      </c>
      <c r="H1563" s="5" t="s">
        <v>233</v>
      </c>
    </row>
    <row r="1564" spans="1:8" x14ac:dyDescent="0.25">
      <c r="A1564">
        <v>1563</v>
      </c>
      <c r="B1564" s="2">
        <v>1</v>
      </c>
      <c r="C1564" s="4">
        <v>2</v>
      </c>
      <c r="H1564" s="5" t="s">
        <v>233</v>
      </c>
    </row>
    <row r="1565" spans="1:8" x14ac:dyDescent="0.25">
      <c r="A1565">
        <v>1564</v>
      </c>
      <c r="B1565" s="2">
        <v>1</v>
      </c>
      <c r="H1565" s="5" t="s">
        <v>233</v>
      </c>
    </row>
    <row r="1566" spans="1:8" x14ac:dyDescent="0.25">
      <c r="A1566">
        <v>1565</v>
      </c>
      <c r="B1566" s="2">
        <v>1</v>
      </c>
      <c r="H1566" s="5" t="s">
        <v>233</v>
      </c>
    </row>
    <row r="1567" spans="1:8" x14ac:dyDescent="0.25">
      <c r="A1567">
        <v>1566</v>
      </c>
      <c r="B1567" s="2">
        <v>1</v>
      </c>
      <c r="H1567" s="5" t="s">
        <v>233</v>
      </c>
    </row>
    <row r="1568" spans="1:8" x14ac:dyDescent="0.25">
      <c r="A1568">
        <v>1567</v>
      </c>
      <c r="B1568" s="2">
        <v>1</v>
      </c>
      <c r="H1568" s="5" t="s">
        <v>233</v>
      </c>
    </row>
    <row r="1569" spans="1:8" x14ac:dyDescent="0.25">
      <c r="A1569">
        <v>1568</v>
      </c>
      <c r="B1569" s="2">
        <v>1</v>
      </c>
      <c r="H1569" s="5" t="s">
        <v>233</v>
      </c>
    </row>
    <row r="1570" spans="1:8" x14ac:dyDescent="0.25">
      <c r="A1570">
        <v>1569</v>
      </c>
      <c r="B1570" s="2">
        <v>1</v>
      </c>
      <c r="H1570" s="5" t="s">
        <v>233</v>
      </c>
    </row>
    <row r="1571" spans="1:8" x14ac:dyDescent="0.25">
      <c r="A1571">
        <v>1570</v>
      </c>
      <c r="B1571" s="2">
        <v>1</v>
      </c>
      <c r="H1571" s="5" t="s">
        <v>233</v>
      </c>
    </row>
    <row r="1572" spans="1:8" x14ac:dyDescent="0.25">
      <c r="A1572">
        <v>1571</v>
      </c>
      <c r="B1572" s="2">
        <v>1</v>
      </c>
      <c r="H1572" s="5" t="s">
        <v>233</v>
      </c>
    </row>
    <row r="1573" spans="1:8" x14ac:dyDescent="0.25">
      <c r="A1573">
        <v>1572</v>
      </c>
      <c r="B1573" s="2">
        <v>1</v>
      </c>
      <c r="G1573" s="3" t="s">
        <v>234</v>
      </c>
      <c r="H1573" s="5" t="s">
        <v>233</v>
      </c>
    </row>
    <row r="1574" spans="1:8" x14ac:dyDescent="0.25">
      <c r="A1574">
        <v>1573</v>
      </c>
      <c r="B1574" s="2">
        <v>1</v>
      </c>
      <c r="G1574" s="3" t="s">
        <v>234</v>
      </c>
      <c r="H1574" s="5" t="s">
        <v>233</v>
      </c>
    </row>
    <row r="1575" spans="1:8" x14ac:dyDescent="0.25">
      <c r="A1575">
        <v>1574</v>
      </c>
      <c r="B1575" s="2">
        <v>1</v>
      </c>
      <c r="G1575" s="3" t="s">
        <v>234</v>
      </c>
      <c r="H1575" s="5" t="s">
        <v>233</v>
      </c>
    </row>
    <row r="1576" spans="1:8" x14ac:dyDescent="0.25">
      <c r="A1576">
        <v>1575</v>
      </c>
      <c r="B1576" s="2">
        <v>1</v>
      </c>
      <c r="C1576" s="4">
        <v>2</v>
      </c>
      <c r="G1576" s="3" t="s">
        <v>234</v>
      </c>
      <c r="H1576" s="5" t="s">
        <v>233</v>
      </c>
    </row>
    <row r="1577" spans="1:8" x14ac:dyDescent="0.25">
      <c r="A1577">
        <v>1576</v>
      </c>
      <c r="B1577" s="2">
        <v>1</v>
      </c>
      <c r="C1577" s="4">
        <v>2</v>
      </c>
      <c r="G1577" s="3" t="s">
        <v>234</v>
      </c>
      <c r="H1577" s="5" t="s">
        <v>233</v>
      </c>
    </row>
    <row r="1578" spans="1:8" x14ac:dyDescent="0.25">
      <c r="A1578">
        <v>1577</v>
      </c>
      <c r="B1578" s="2">
        <v>1</v>
      </c>
      <c r="C1578" s="4">
        <v>2</v>
      </c>
      <c r="G1578" s="3" t="s">
        <v>234</v>
      </c>
      <c r="H1578" s="5" t="s">
        <v>233</v>
      </c>
    </row>
    <row r="1579" spans="1:8" x14ac:dyDescent="0.25">
      <c r="A1579">
        <v>1578</v>
      </c>
      <c r="B1579" s="2">
        <v>1</v>
      </c>
      <c r="C1579" s="4">
        <v>2</v>
      </c>
      <c r="G1579" s="3" t="s">
        <v>234</v>
      </c>
      <c r="H1579" s="5" t="s">
        <v>233</v>
      </c>
    </row>
    <row r="1580" spans="1:8" x14ac:dyDescent="0.25">
      <c r="A1580">
        <v>1579</v>
      </c>
      <c r="B1580" s="2">
        <v>1</v>
      </c>
      <c r="C1580" s="4">
        <v>2</v>
      </c>
      <c r="G1580" s="3" t="s">
        <v>234</v>
      </c>
      <c r="H1580" s="5" t="s">
        <v>233</v>
      </c>
    </row>
    <row r="1581" spans="1:8" x14ac:dyDescent="0.25">
      <c r="A1581">
        <v>1580</v>
      </c>
      <c r="B1581" s="2">
        <v>1</v>
      </c>
      <c r="C1581" s="4">
        <v>2</v>
      </c>
      <c r="G1581" s="3" t="s">
        <v>234</v>
      </c>
      <c r="H1581" s="5" t="s">
        <v>233</v>
      </c>
    </row>
    <row r="1582" spans="1:8" x14ac:dyDescent="0.25">
      <c r="A1582">
        <v>1581</v>
      </c>
      <c r="B1582" s="2">
        <v>1</v>
      </c>
      <c r="C1582" s="4">
        <v>2</v>
      </c>
      <c r="G1582" s="3" t="s">
        <v>234</v>
      </c>
      <c r="H1582" s="5" t="s">
        <v>233</v>
      </c>
    </row>
    <row r="1583" spans="1:8" x14ac:dyDescent="0.25">
      <c r="A1583">
        <v>1582</v>
      </c>
      <c r="B1583" s="2">
        <v>1</v>
      </c>
      <c r="C1583" s="4">
        <v>2</v>
      </c>
      <c r="G1583" s="3" t="s">
        <v>234</v>
      </c>
      <c r="H1583" s="5" t="s">
        <v>233</v>
      </c>
    </row>
    <row r="1584" spans="1:8" x14ac:dyDescent="0.25">
      <c r="A1584">
        <v>1583</v>
      </c>
      <c r="B1584" s="2">
        <v>1</v>
      </c>
      <c r="C1584" s="4">
        <v>2</v>
      </c>
      <c r="G1584" s="3" t="s">
        <v>234</v>
      </c>
    </row>
    <row r="1585" spans="1:7" x14ac:dyDescent="0.25">
      <c r="A1585">
        <v>1584</v>
      </c>
      <c r="B1585" s="2">
        <v>1</v>
      </c>
      <c r="C1585" s="4">
        <v>2</v>
      </c>
      <c r="G1585" s="3" t="s">
        <v>234</v>
      </c>
    </row>
    <row r="1586" spans="1:7" x14ac:dyDescent="0.25">
      <c r="A1586">
        <v>1585</v>
      </c>
      <c r="B1586" s="2">
        <v>1</v>
      </c>
      <c r="C1586" s="4">
        <v>2</v>
      </c>
      <c r="G1586" s="3" t="s">
        <v>234</v>
      </c>
    </row>
    <row r="1587" spans="1:7" x14ac:dyDescent="0.25">
      <c r="A1587">
        <v>1586</v>
      </c>
      <c r="C1587" s="4">
        <v>2</v>
      </c>
      <c r="G1587" s="3" t="s">
        <v>234</v>
      </c>
    </row>
    <row r="1588" spans="1:7" x14ac:dyDescent="0.25">
      <c r="A1588">
        <v>1587</v>
      </c>
      <c r="C1588" s="4">
        <v>2</v>
      </c>
      <c r="G1588" s="3" t="s">
        <v>234</v>
      </c>
    </row>
    <row r="1589" spans="1:7" x14ac:dyDescent="0.25">
      <c r="A1589">
        <v>1588</v>
      </c>
      <c r="C1589" s="4">
        <v>2</v>
      </c>
      <c r="G1589" s="3" t="s">
        <v>234</v>
      </c>
    </row>
    <row r="1590" spans="1:7" x14ac:dyDescent="0.25">
      <c r="A1590">
        <v>1589</v>
      </c>
      <c r="C1590" s="4">
        <v>2</v>
      </c>
      <c r="G1590" s="3" t="s">
        <v>234</v>
      </c>
    </row>
    <row r="1591" spans="1:7" x14ac:dyDescent="0.25">
      <c r="A1591">
        <v>1590</v>
      </c>
      <c r="C1591" s="4">
        <v>2</v>
      </c>
      <c r="G1591" s="3" t="s">
        <v>234</v>
      </c>
    </row>
    <row r="1592" spans="1:7" x14ac:dyDescent="0.25">
      <c r="A1592">
        <v>1591</v>
      </c>
      <c r="C1592" s="4">
        <v>2</v>
      </c>
      <c r="G1592" s="3" t="s">
        <v>234</v>
      </c>
    </row>
    <row r="1593" spans="1:7" x14ac:dyDescent="0.25">
      <c r="A1593">
        <v>1592</v>
      </c>
      <c r="C1593" s="4">
        <v>2</v>
      </c>
      <c r="G1593" s="3" t="s">
        <v>234</v>
      </c>
    </row>
    <row r="1594" spans="1:7" x14ac:dyDescent="0.25">
      <c r="A1594">
        <v>1593</v>
      </c>
      <c r="C1594" s="4">
        <v>2</v>
      </c>
      <c r="G1594" s="3" t="s">
        <v>234</v>
      </c>
    </row>
    <row r="1595" spans="1:7" x14ac:dyDescent="0.25">
      <c r="A1595">
        <v>1594</v>
      </c>
      <c r="C1595" s="4">
        <v>2</v>
      </c>
      <c r="G1595" s="3" t="s">
        <v>234</v>
      </c>
    </row>
    <row r="1596" spans="1:7" x14ac:dyDescent="0.25">
      <c r="A1596">
        <v>1595</v>
      </c>
      <c r="C1596" s="4">
        <v>2</v>
      </c>
      <c r="G1596" s="3" t="s">
        <v>234</v>
      </c>
    </row>
    <row r="1597" spans="1:7" x14ac:dyDescent="0.25">
      <c r="A1597">
        <v>1596</v>
      </c>
      <c r="C1597" s="4">
        <v>2</v>
      </c>
      <c r="G1597" s="3" t="s">
        <v>234</v>
      </c>
    </row>
    <row r="1598" spans="1:7" x14ac:dyDescent="0.25">
      <c r="A1598">
        <v>1597</v>
      </c>
      <c r="C1598" s="4">
        <v>2</v>
      </c>
      <c r="G1598" s="3" t="s">
        <v>234</v>
      </c>
    </row>
    <row r="1599" spans="1:7" x14ac:dyDescent="0.25">
      <c r="A1599">
        <v>1598</v>
      </c>
      <c r="C1599" s="4">
        <v>2</v>
      </c>
      <c r="G1599" s="3" t="s">
        <v>234</v>
      </c>
    </row>
    <row r="1600" spans="1:7" x14ac:dyDescent="0.25">
      <c r="A1600">
        <v>1599</v>
      </c>
      <c r="B1600" s="2">
        <v>1</v>
      </c>
      <c r="C1600" s="4">
        <v>2</v>
      </c>
      <c r="G1600" s="3" t="s">
        <v>234</v>
      </c>
    </row>
    <row r="1601" spans="1:8" x14ac:dyDescent="0.25">
      <c r="A1601">
        <v>1600</v>
      </c>
      <c r="B1601" s="2">
        <v>1</v>
      </c>
      <c r="C1601" s="4">
        <v>2</v>
      </c>
      <c r="G1601" s="3" t="s">
        <v>234</v>
      </c>
    </row>
    <row r="1602" spans="1:8" x14ac:dyDescent="0.25">
      <c r="A1602">
        <v>1601</v>
      </c>
      <c r="B1602" s="2">
        <v>1</v>
      </c>
      <c r="C1602" s="4">
        <v>2</v>
      </c>
      <c r="G1602" s="3" t="s">
        <v>234</v>
      </c>
    </row>
    <row r="1603" spans="1:8" x14ac:dyDescent="0.25">
      <c r="A1603">
        <v>1602</v>
      </c>
      <c r="B1603" s="2">
        <v>1</v>
      </c>
      <c r="C1603" s="4">
        <v>2</v>
      </c>
      <c r="G1603" s="3" t="s">
        <v>234</v>
      </c>
    </row>
    <row r="1604" spans="1:8" x14ac:dyDescent="0.25">
      <c r="A1604">
        <v>1603</v>
      </c>
      <c r="B1604" s="2">
        <v>1</v>
      </c>
      <c r="C1604" s="4">
        <v>2</v>
      </c>
      <c r="G1604" s="3" t="s">
        <v>234</v>
      </c>
    </row>
    <row r="1605" spans="1:8" x14ac:dyDescent="0.25">
      <c r="A1605">
        <v>1604</v>
      </c>
      <c r="B1605" s="2">
        <v>1</v>
      </c>
      <c r="C1605" s="4">
        <v>2</v>
      </c>
      <c r="G1605" s="3" t="s">
        <v>234</v>
      </c>
    </row>
    <row r="1606" spans="1:8" x14ac:dyDescent="0.25">
      <c r="A1606">
        <v>1605</v>
      </c>
      <c r="B1606" s="2">
        <v>1</v>
      </c>
      <c r="C1606" s="4">
        <v>2</v>
      </c>
      <c r="G1606" s="3" t="s">
        <v>234</v>
      </c>
    </row>
    <row r="1607" spans="1:8" x14ac:dyDescent="0.25">
      <c r="A1607">
        <v>1606</v>
      </c>
      <c r="B1607" s="2">
        <v>1</v>
      </c>
      <c r="C1607" s="4">
        <v>2</v>
      </c>
      <c r="G1607" s="3" t="s">
        <v>234</v>
      </c>
      <c r="H1607" s="5" t="s">
        <v>233</v>
      </c>
    </row>
    <row r="1608" spans="1:8" x14ac:dyDescent="0.25">
      <c r="A1608">
        <v>1607</v>
      </c>
      <c r="B1608" s="2">
        <v>1</v>
      </c>
      <c r="C1608" s="4">
        <v>2</v>
      </c>
      <c r="G1608" s="3" t="s">
        <v>234</v>
      </c>
      <c r="H1608" s="5" t="s">
        <v>233</v>
      </c>
    </row>
    <row r="1609" spans="1:8" x14ac:dyDescent="0.25">
      <c r="A1609">
        <v>1608</v>
      </c>
      <c r="B1609" s="2">
        <v>1</v>
      </c>
      <c r="C1609" s="4">
        <v>2</v>
      </c>
      <c r="G1609" s="3" t="s">
        <v>234</v>
      </c>
      <c r="H1609" s="5" t="s">
        <v>233</v>
      </c>
    </row>
    <row r="1610" spans="1:8" x14ac:dyDescent="0.25">
      <c r="A1610">
        <v>1609</v>
      </c>
      <c r="B1610" s="2">
        <v>1</v>
      </c>
      <c r="C1610" s="4">
        <v>2</v>
      </c>
      <c r="G1610" s="3" t="s">
        <v>234</v>
      </c>
      <c r="H1610" s="5" t="s">
        <v>233</v>
      </c>
    </row>
    <row r="1611" spans="1:8" x14ac:dyDescent="0.25">
      <c r="A1611">
        <v>1610</v>
      </c>
      <c r="B1611" s="2">
        <v>1</v>
      </c>
      <c r="C1611" s="4">
        <v>2</v>
      </c>
      <c r="G1611" s="3" t="s">
        <v>234</v>
      </c>
      <c r="H1611" s="5" t="s">
        <v>233</v>
      </c>
    </row>
    <row r="1612" spans="1:8" x14ac:dyDescent="0.25">
      <c r="A1612">
        <v>1611</v>
      </c>
      <c r="B1612" s="2">
        <v>1</v>
      </c>
      <c r="C1612" s="4">
        <v>2</v>
      </c>
      <c r="G1612" s="3" t="s">
        <v>234</v>
      </c>
      <c r="H1612" s="5" t="s">
        <v>233</v>
      </c>
    </row>
    <row r="1613" spans="1:8" x14ac:dyDescent="0.25">
      <c r="A1613">
        <v>1612</v>
      </c>
      <c r="B1613" s="2">
        <v>1</v>
      </c>
      <c r="C1613" s="4">
        <v>2</v>
      </c>
      <c r="G1613" s="3" t="s">
        <v>234</v>
      </c>
      <c r="H1613" s="5" t="s">
        <v>233</v>
      </c>
    </row>
    <row r="1614" spans="1:8" x14ac:dyDescent="0.25">
      <c r="A1614">
        <v>1613</v>
      </c>
      <c r="B1614" s="2">
        <v>1</v>
      </c>
      <c r="C1614" s="4">
        <v>2</v>
      </c>
      <c r="H1614" s="5" t="s">
        <v>233</v>
      </c>
    </row>
    <row r="1615" spans="1:8" x14ac:dyDescent="0.25">
      <c r="A1615">
        <v>1614</v>
      </c>
      <c r="B1615" s="2">
        <v>1</v>
      </c>
      <c r="C1615" s="4">
        <v>2</v>
      </c>
      <c r="H1615" s="5" t="s">
        <v>233</v>
      </c>
    </row>
    <row r="1616" spans="1:8" x14ac:dyDescent="0.25">
      <c r="A1616">
        <v>1615</v>
      </c>
      <c r="B1616" s="2">
        <v>1</v>
      </c>
      <c r="H1616" s="5" t="s">
        <v>233</v>
      </c>
    </row>
    <row r="1617" spans="1:8" x14ac:dyDescent="0.25">
      <c r="A1617">
        <v>1616</v>
      </c>
      <c r="B1617" s="2">
        <v>1</v>
      </c>
      <c r="H1617" s="5" t="s">
        <v>233</v>
      </c>
    </row>
    <row r="1618" spans="1:8" x14ac:dyDescent="0.25">
      <c r="A1618">
        <v>1617</v>
      </c>
      <c r="B1618" s="2">
        <v>1</v>
      </c>
      <c r="H1618" s="5" t="s">
        <v>233</v>
      </c>
    </row>
    <row r="1619" spans="1:8" x14ac:dyDescent="0.25">
      <c r="A1619">
        <v>1618</v>
      </c>
      <c r="B1619" s="2">
        <v>1</v>
      </c>
      <c r="H1619" s="5" t="s">
        <v>233</v>
      </c>
    </row>
    <row r="1620" spans="1:8" x14ac:dyDescent="0.25">
      <c r="A1620">
        <v>1619</v>
      </c>
      <c r="B1620" s="2">
        <v>1</v>
      </c>
      <c r="H1620" s="5" t="s">
        <v>233</v>
      </c>
    </row>
    <row r="1621" spans="1:8" x14ac:dyDescent="0.25">
      <c r="A1621">
        <v>1620</v>
      </c>
      <c r="B1621" s="2">
        <v>1</v>
      </c>
      <c r="H1621" s="5" t="s">
        <v>233</v>
      </c>
    </row>
    <row r="1622" spans="1:8" x14ac:dyDescent="0.25">
      <c r="A1622">
        <v>1621</v>
      </c>
      <c r="B1622" s="2">
        <v>1</v>
      </c>
      <c r="H1622" s="5" t="s">
        <v>233</v>
      </c>
    </row>
    <row r="1623" spans="1:8" x14ac:dyDescent="0.25">
      <c r="A1623">
        <v>1622</v>
      </c>
      <c r="B1623" s="2">
        <v>1</v>
      </c>
      <c r="C1623" s="4">
        <v>2</v>
      </c>
      <c r="H1623" s="5" t="s">
        <v>233</v>
      </c>
    </row>
    <row r="1624" spans="1:8" x14ac:dyDescent="0.25">
      <c r="A1624">
        <v>1623</v>
      </c>
      <c r="B1624" s="2">
        <v>1</v>
      </c>
      <c r="C1624" s="4">
        <v>2</v>
      </c>
      <c r="H1624" s="5" t="s">
        <v>233</v>
      </c>
    </row>
    <row r="1625" spans="1:8" x14ac:dyDescent="0.25">
      <c r="A1625">
        <v>1624</v>
      </c>
      <c r="B1625" s="2">
        <v>1</v>
      </c>
      <c r="C1625" s="4">
        <v>2</v>
      </c>
      <c r="H1625" s="5" t="s">
        <v>233</v>
      </c>
    </row>
    <row r="1626" spans="1:8" x14ac:dyDescent="0.25">
      <c r="A1626">
        <v>1625</v>
      </c>
      <c r="B1626" s="2">
        <v>1</v>
      </c>
      <c r="C1626" s="4">
        <v>2</v>
      </c>
      <c r="H1626" s="5" t="s">
        <v>233</v>
      </c>
    </row>
    <row r="1627" spans="1:8" x14ac:dyDescent="0.25">
      <c r="A1627">
        <v>1626</v>
      </c>
      <c r="B1627" s="2">
        <v>1</v>
      </c>
      <c r="C1627" s="4">
        <v>2</v>
      </c>
      <c r="H1627" s="5" t="s">
        <v>233</v>
      </c>
    </row>
    <row r="1628" spans="1:8" x14ac:dyDescent="0.25">
      <c r="A1628">
        <v>1627</v>
      </c>
      <c r="B1628" s="2">
        <v>1</v>
      </c>
      <c r="C1628" s="4">
        <v>2</v>
      </c>
      <c r="H1628" s="5" t="s">
        <v>233</v>
      </c>
    </row>
    <row r="1629" spans="1:8" x14ac:dyDescent="0.25">
      <c r="A1629">
        <v>1628</v>
      </c>
      <c r="B1629" s="2">
        <v>1</v>
      </c>
      <c r="C1629" s="4">
        <v>2</v>
      </c>
      <c r="H1629" s="5" t="s">
        <v>233</v>
      </c>
    </row>
    <row r="1630" spans="1:8" x14ac:dyDescent="0.25">
      <c r="A1630">
        <v>1629</v>
      </c>
      <c r="B1630" s="2">
        <v>1</v>
      </c>
      <c r="C1630" s="4">
        <v>2</v>
      </c>
      <c r="H1630" s="5" t="s">
        <v>233</v>
      </c>
    </row>
    <row r="1631" spans="1:8" x14ac:dyDescent="0.25">
      <c r="A1631">
        <v>1630</v>
      </c>
      <c r="B1631" s="2">
        <v>1</v>
      </c>
      <c r="C1631" s="4">
        <v>2</v>
      </c>
      <c r="H1631" s="5" t="s">
        <v>233</v>
      </c>
    </row>
    <row r="1632" spans="1:8" x14ac:dyDescent="0.25">
      <c r="A1632">
        <v>1631</v>
      </c>
      <c r="B1632" s="2">
        <v>1</v>
      </c>
      <c r="C1632" s="4">
        <v>2</v>
      </c>
      <c r="D1632" s="3">
        <v>3</v>
      </c>
      <c r="H1632" s="5" t="s">
        <v>233</v>
      </c>
    </row>
    <row r="1633" spans="1:8" x14ac:dyDescent="0.25">
      <c r="A1633">
        <v>1632</v>
      </c>
      <c r="B1633" s="2">
        <v>1</v>
      </c>
      <c r="C1633" s="4">
        <v>2</v>
      </c>
      <c r="D1633" s="3">
        <v>3</v>
      </c>
      <c r="H1633" s="5" t="s">
        <v>233</v>
      </c>
    </row>
    <row r="1634" spans="1:8" x14ac:dyDescent="0.25">
      <c r="A1634">
        <v>1633</v>
      </c>
      <c r="B1634" s="2">
        <v>1</v>
      </c>
      <c r="C1634" s="4">
        <v>2</v>
      </c>
      <c r="D1634" s="3">
        <v>3</v>
      </c>
      <c r="H1634" s="5" t="s">
        <v>233</v>
      </c>
    </row>
    <row r="1635" spans="1:8" x14ac:dyDescent="0.25">
      <c r="A1635">
        <v>1634</v>
      </c>
      <c r="B1635" s="2">
        <v>1</v>
      </c>
      <c r="C1635" s="4">
        <v>2</v>
      </c>
      <c r="D1635" s="3">
        <v>3</v>
      </c>
      <c r="H1635" s="5" t="s">
        <v>233</v>
      </c>
    </row>
    <row r="1636" spans="1:8" x14ac:dyDescent="0.25">
      <c r="A1636">
        <v>1635</v>
      </c>
      <c r="B1636" s="2">
        <v>1</v>
      </c>
      <c r="C1636" s="4">
        <v>2</v>
      </c>
      <c r="D1636" s="3">
        <v>3</v>
      </c>
      <c r="H1636" s="5" t="s">
        <v>233</v>
      </c>
    </row>
    <row r="1637" spans="1:8" x14ac:dyDescent="0.25">
      <c r="A1637">
        <v>1636</v>
      </c>
      <c r="B1637" s="2">
        <v>1</v>
      </c>
      <c r="C1637" s="4">
        <v>2</v>
      </c>
      <c r="D1637" s="3">
        <v>3</v>
      </c>
      <c r="H1637" s="5" t="s">
        <v>233</v>
      </c>
    </row>
    <row r="1638" spans="1:8" x14ac:dyDescent="0.25">
      <c r="A1638">
        <v>1637</v>
      </c>
      <c r="B1638" s="2">
        <v>1</v>
      </c>
      <c r="C1638" s="4">
        <v>2</v>
      </c>
      <c r="D1638" s="3">
        <v>3</v>
      </c>
      <c r="H1638" s="5" t="s">
        <v>233</v>
      </c>
    </row>
    <row r="1639" spans="1:8" x14ac:dyDescent="0.25">
      <c r="A1639">
        <v>1638</v>
      </c>
      <c r="B1639" s="2">
        <v>1</v>
      </c>
      <c r="C1639" s="4">
        <v>2</v>
      </c>
      <c r="D1639" s="3">
        <v>3</v>
      </c>
      <c r="H1639" s="5" t="s">
        <v>233</v>
      </c>
    </row>
    <row r="1640" spans="1:8" x14ac:dyDescent="0.25">
      <c r="A1640">
        <v>1639</v>
      </c>
      <c r="B1640" s="2">
        <v>1</v>
      </c>
      <c r="C1640" s="4">
        <v>2</v>
      </c>
      <c r="D1640" s="3">
        <v>3</v>
      </c>
      <c r="H1640" s="5" t="s">
        <v>233</v>
      </c>
    </row>
    <row r="1641" spans="1:8" x14ac:dyDescent="0.25">
      <c r="A1641">
        <v>1640</v>
      </c>
      <c r="B1641" s="2">
        <v>1</v>
      </c>
      <c r="C1641" s="4">
        <v>2</v>
      </c>
      <c r="D1641" s="3">
        <v>3</v>
      </c>
      <c r="H1641" s="5" t="s">
        <v>233</v>
      </c>
    </row>
    <row r="1642" spans="1:8" x14ac:dyDescent="0.25">
      <c r="A1642">
        <v>1641</v>
      </c>
      <c r="B1642" s="2">
        <v>1</v>
      </c>
      <c r="C1642" s="4">
        <v>2</v>
      </c>
      <c r="D1642" s="3">
        <v>3</v>
      </c>
      <c r="H1642" s="5" t="s">
        <v>233</v>
      </c>
    </row>
    <row r="1643" spans="1:8" x14ac:dyDescent="0.25">
      <c r="A1643">
        <v>1642</v>
      </c>
      <c r="B1643" s="2">
        <v>1</v>
      </c>
      <c r="C1643" s="4">
        <v>2</v>
      </c>
      <c r="D1643" s="3">
        <v>3</v>
      </c>
      <c r="H1643" s="5" t="s">
        <v>233</v>
      </c>
    </row>
    <row r="1644" spans="1:8" x14ac:dyDescent="0.25">
      <c r="A1644">
        <v>1643</v>
      </c>
      <c r="B1644" s="2">
        <v>1</v>
      </c>
      <c r="C1644" s="4">
        <v>2</v>
      </c>
      <c r="D1644" s="3">
        <v>3</v>
      </c>
      <c r="H1644" s="5" t="s">
        <v>233</v>
      </c>
    </row>
    <row r="1645" spans="1:8" x14ac:dyDescent="0.25">
      <c r="A1645">
        <v>1644</v>
      </c>
      <c r="C1645" s="4">
        <v>2</v>
      </c>
      <c r="D1645" s="3">
        <v>3</v>
      </c>
      <c r="H1645" s="5" t="s">
        <v>233</v>
      </c>
    </row>
    <row r="1646" spans="1:8" x14ac:dyDescent="0.25">
      <c r="A1646">
        <v>1645</v>
      </c>
      <c r="C1646" s="4">
        <v>2</v>
      </c>
      <c r="D1646" s="3">
        <v>3</v>
      </c>
      <c r="H1646" s="5" t="s">
        <v>233</v>
      </c>
    </row>
    <row r="1647" spans="1:8" x14ac:dyDescent="0.25">
      <c r="A1647">
        <v>1646</v>
      </c>
      <c r="C1647" s="4">
        <v>2</v>
      </c>
      <c r="D1647" s="3">
        <v>3</v>
      </c>
    </row>
    <row r="1648" spans="1:8" x14ac:dyDescent="0.25">
      <c r="A1648">
        <v>1647</v>
      </c>
      <c r="C1648" s="4">
        <v>2</v>
      </c>
      <c r="D1648" s="3">
        <v>3</v>
      </c>
    </row>
    <row r="1649" spans="1:5" x14ac:dyDescent="0.25">
      <c r="A1649">
        <v>1648</v>
      </c>
      <c r="C1649" s="4">
        <v>2</v>
      </c>
      <c r="D1649" s="3">
        <v>3</v>
      </c>
    </row>
    <row r="1650" spans="1:5" x14ac:dyDescent="0.25">
      <c r="A1650">
        <v>1649</v>
      </c>
      <c r="C1650" s="4">
        <v>2</v>
      </c>
      <c r="D1650" s="3">
        <v>3</v>
      </c>
    </row>
    <row r="1651" spans="1:5" x14ac:dyDescent="0.25">
      <c r="A1651">
        <v>1650</v>
      </c>
      <c r="C1651" s="4">
        <v>2</v>
      </c>
      <c r="D1651" s="3">
        <v>3</v>
      </c>
    </row>
    <row r="1652" spans="1:5" x14ac:dyDescent="0.25">
      <c r="A1652">
        <v>1651</v>
      </c>
      <c r="C1652" s="4">
        <v>2</v>
      </c>
      <c r="D1652" s="3">
        <v>3</v>
      </c>
    </row>
    <row r="1653" spans="1:5" x14ac:dyDescent="0.25">
      <c r="A1653">
        <v>1652</v>
      </c>
      <c r="C1653" s="4">
        <v>2</v>
      </c>
      <c r="D1653" s="3">
        <v>3</v>
      </c>
    </row>
    <row r="1654" spans="1:5" x14ac:dyDescent="0.25">
      <c r="A1654">
        <v>1653</v>
      </c>
      <c r="C1654" s="4">
        <v>2</v>
      </c>
      <c r="D1654" s="3">
        <v>3</v>
      </c>
    </row>
    <row r="1655" spans="1:5" x14ac:dyDescent="0.25">
      <c r="A1655">
        <v>1654</v>
      </c>
      <c r="C1655" s="4">
        <v>2</v>
      </c>
      <c r="D1655" s="3">
        <v>3</v>
      </c>
    </row>
    <row r="1656" spans="1:5" x14ac:dyDescent="0.25">
      <c r="A1656">
        <v>1655</v>
      </c>
      <c r="B1656" s="2">
        <v>1</v>
      </c>
      <c r="C1656" s="4">
        <v>2</v>
      </c>
      <c r="D1656" s="3">
        <v>3</v>
      </c>
    </row>
    <row r="1657" spans="1:5" x14ac:dyDescent="0.25">
      <c r="A1657">
        <v>1656</v>
      </c>
      <c r="B1657" s="2">
        <v>1</v>
      </c>
      <c r="C1657" s="4">
        <v>2</v>
      </c>
      <c r="D1657" s="3">
        <v>3</v>
      </c>
    </row>
    <row r="1658" spans="1:5" x14ac:dyDescent="0.25">
      <c r="A1658">
        <v>1657</v>
      </c>
      <c r="B1658" s="2">
        <v>1</v>
      </c>
      <c r="C1658" s="4">
        <v>2</v>
      </c>
      <c r="D1658" s="3">
        <v>3</v>
      </c>
    </row>
    <row r="1659" spans="1:5" x14ac:dyDescent="0.25">
      <c r="A1659">
        <v>1658</v>
      </c>
      <c r="B1659" s="2">
        <v>1</v>
      </c>
      <c r="C1659" s="4">
        <v>2</v>
      </c>
      <c r="D1659" s="3">
        <v>3</v>
      </c>
    </row>
    <row r="1660" spans="1:5" x14ac:dyDescent="0.25">
      <c r="A1660">
        <v>1659</v>
      </c>
      <c r="B1660" s="2">
        <v>1</v>
      </c>
      <c r="C1660" s="4">
        <v>2</v>
      </c>
      <c r="D1660" s="3">
        <v>3</v>
      </c>
    </row>
    <row r="1661" spans="1:5" x14ac:dyDescent="0.25">
      <c r="A1661">
        <v>1660</v>
      </c>
      <c r="B1661" s="2">
        <v>1</v>
      </c>
      <c r="C1661" s="4">
        <v>2</v>
      </c>
      <c r="D1661" s="3">
        <v>3</v>
      </c>
    </row>
    <row r="1662" spans="1:5" x14ac:dyDescent="0.25">
      <c r="A1662">
        <v>1661</v>
      </c>
      <c r="B1662" s="2">
        <v>1</v>
      </c>
      <c r="C1662" s="4">
        <v>2</v>
      </c>
      <c r="D1662" s="3">
        <v>3</v>
      </c>
    </row>
    <row r="1663" spans="1:5" x14ac:dyDescent="0.25">
      <c r="A1663">
        <v>1662</v>
      </c>
      <c r="B1663" s="2">
        <v>1</v>
      </c>
      <c r="C1663" s="4">
        <v>2</v>
      </c>
      <c r="D1663" s="3">
        <v>3</v>
      </c>
    </row>
    <row r="1664" spans="1:5" x14ac:dyDescent="0.25">
      <c r="A1664">
        <v>1663</v>
      </c>
      <c r="B1664" s="2">
        <v>1</v>
      </c>
      <c r="D1664" s="3">
        <v>3</v>
      </c>
      <c r="E1664" s="5">
        <v>4</v>
      </c>
    </row>
    <row r="1665" spans="1:5" x14ac:dyDescent="0.25">
      <c r="A1665">
        <v>1664</v>
      </c>
      <c r="B1665" s="2">
        <v>1</v>
      </c>
      <c r="D1665" s="3">
        <v>3</v>
      </c>
      <c r="E1665" s="5">
        <v>4</v>
      </c>
    </row>
    <row r="1666" spans="1:5" x14ac:dyDescent="0.25">
      <c r="A1666">
        <v>1665</v>
      </c>
      <c r="B1666" s="2">
        <v>1</v>
      </c>
      <c r="D1666" s="3">
        <v>3</v>
      </c>
      <c r="E1666" s="5">
        <v>4</v>
      </c>
    </row>
    <row r="1667" spans="1:5" x14ac:dyDescent="0.25">
      <c r="A1667">
        <v>1666</v>
      </c>
      <c r="B1667" s="2">
        <v>1</v>
      </c>
      <c r="D1667" s="3">
        <v>3</v>
      </c>
      <c r="E1667" s="5">
        <v>4</v>
      </c>
    </row>
    <row r="1668" spans="1:5" x14ac:dyDescent="0.25">
      <c r="A1668">
        <v>1667</v>
      </c>
      <c r="B1668" s="2">
        <v>1</v>
      </c>
      <c r="D1668" s="3">
        <v>3</v>
      </c>
      <c r="E1668" s="5">
        <v>4</v>
      </c>
    </row>
    <row r="1669" spans="1:5" x14ac:dyDescent="0.25">
      <c r="A1669">
        <v>1668</v>
      </c>
      <c r="B1669" s="2">
        <v>1</v>
      </c>
      <c r="D1669" s="3">
        <v>3</v>
      </c>
      <c r="E1669" s="5">
        <v>4</v>
      </c>
    </row>
    <row r="1670" spans="1:5" x14ac:dyDescent="0.25">
      <c r="A1670">
        <v>1669</v>
      </c>
      <c r="B1670" s="2">
        <v>1</v>
      </c>
      <c r="D1670" s="3">
        <v>3</v>
      </c>
      <c r="E1670" s="5">
        <v>4</v>
      </c>
    </row>
    <row r="1671" spans="1:5" x14ac:dyDescent="0.25">
      <c r="A1671">
        <v>1670</v>
      </c>
      <c r="B1671" s="2">
        <v>1</v>
      </c>
      <c r="D1671" s="3">
        <v>3</v>
      </c>
      <c r="E1671" s="5">
        <v>4</v>
      </c>
    </row>
    <row r="1672" spans="1:5" x14ac:dyDescent="0.25">
      <c r="A1672">
        <v>1671</v>
      </c>
      <c r="B1672" s="2">
        <v>1</v>
      </c>
      <c r="D1672" s="3">
        <v>3</v>
      </c>
      <c r="E1672" s="5">
        <v>4</v>
      </c>
    </row>
    <row r="1673" spans="1:5" x14ac:dyDescent="0.25">
      <c r="A1673">
        <v>1672</v>
      </c>
      <c r="B1673" s="2">
        <v>1</v>
      </c>
      <c r="D1673" s="3">
        <v>3</v>
      </c>
      <c r="E1673" s="5">
        <v>4</v>
      </c>
    </row>
    <row r="1674" spans="1:5" x14ac:dyDescent="0.25">
      <c r="A1674">
        <v>1673</v>
      </c>
      <c r="B1674" s="2">
        <v>1</v>
      </c>
      <c r="D1674" s="3">
        <v>3</v>
      </c>
      <c r="E1674" s="5">
        <v>4</v>
      </c>
    </row>
    <row r="1675" spans="1:5" x14ac:dyDescent="0.25">
      <c r="A1675">
        <v>1674</v>
      </c>
      <c r="B1675" s="2">
        <v>1</v>
      </c>
      <c r="D1675" s="3">
        <v>3</v>
      </c>
      <c r="E1675" s="5">
        <v>4</v>
      </c>
    </row>
    <row r="1676" spans="1:5" x14ac:dyDescent="0.25">
      <c r="A1676">
        <v>1675</v>
      </c>
      <c r="B1676" s="2">
        <v>1</v>
      </c>
      <c r="D1676" s="3">
        <v>3</v>
      </c>
      <c r="E1676" s="5">
        <v>4</v>
      </c>
    </row>
    <row r="1677" spans="1:5" x14ac:dyDescent="0.25">
      <c r="A1677">
        <v>1676</v>
      </c>
      <c r="B1677" s="2">
        <v>1</v>
      </c>
      <c r="C1677" s="4">
        <v>2</v>
      </c>
      <c r="E1677" s="5">
        <v>4</v>
      </c>
    </row>
    <row r="1678" spans="1:5" x14ac:dyDescent="0.25">
      <c r="A1678">
        <v>1677</v>
      </c>
      <c r="B1678" s="2">
        <v>1</v>
      </c>
      <c r="C1678" s="4">
        <v>2</v>
      </c>
      <c r="E1678" s="5">
        <v>4</v>
      </c>
    </row>
    <row r="1679" spans="1:5" x14ac:dyDescent="0.25">
      <c r="A1679">
        <v>1678</v>
      </c>
      <c r="B1679" s="2">
        <v>1</v>
      </c>
      <c r="C1679" s="4">
        <v>2</v>
      </c>
      <c r="E1679" s="5">
        <v>4</v>
      </c>
    </row>
    <row r="1680" spans="1:5" x14ac:dyDescent="0.25">
      <c r="A1680">
        <v>1679</v>
      </c>
      <c r="B1680" s="2">
        <v>1</v>
      </c>
      <c r="C1680" s="4">
        <v>2</v>
      </c>
      <c r="E1680" s="5">
        <v>4</v>
      </c>
    </row>
    <row r="1681" spans="1:5" x14ac:dyDescent="0.25">
      <c r="A1681">
        <v>1680</v>
      </c>
      <c r="B1681" s="2">
        <v>1</v>
      </c>
      <c r="C1681" s="4">
        <v>2</v>
      </c>
      <c r="E1681" s="5">
        <v>4</v>
      </c>
    </row>
    <row r="1682" spans="1:5" x14ac:dyDescent="0.25">
      <c r="A1682">
        <v>1681</v>
      </c>
      <c r="B1682" s="2">
        <v>1</v>
      </c>
      <c r="C1682" s="4">
        <v>2</v>
      </c>
      <c r="E1682" s="5">
        <v>4</v>
      </c>
    </row>
    <row r="1683" spans="1:5" x14ac:dyDescent="0.25">
      <c r="A1683">
        <v>1682</v>
      </c>
      <c r="B1683" s="2">
        <v>1</v>
      </c>
      <c r="C1683" s="4">
        <v>2</v>
      </c>
      <c r="E1683" s="5">
        <v>4</v>
      </c>
    </row>
    <row r="1684" spans="1:5" x14ac:dyDescent="0.25">
      <c r="A1684">
        <v>1683</v>
      </c>
      <c r="C1684" s="4">
        <v>2</v>
      </c>
      <c r="E1684" s="5">
        <v>4</v>
      </c>
    </row>
    <row r="1685" spans="1:5" x14ac:dyDescent="0.25">
      <c r="A1685">
        <v>1684</v>
      </c>
      <c r="C1685" s="4">
        <v>2</v>
      </c>
      <c r="E1685" s="5">
        <v>4</v>
      </c>
    </row>
    <row r="1686" spans="1:5" x14ac:dyDescent="0.25">
      <c r="A1686">
        <v>1685</v>
      </c>
      <c r="C1686" s="4">
        <v>2</v>
      </c>
      <c r="E1686" s="5">
        <v>4</v>
      </c>
    </row>
    <row r="1687" spans="1:5" x14ac:dyDescent="0.25">
      <c r="A1687">
        <v>1686</v>
      </c>
      <c r="C1687" s="4">
        <v>2</v>
      </c>
      <c r="E1687" s="5">
        <v>4</v>
      </c>
    </row>
    <row r="1688" spans="1:5" x14ac:dyDescent="0.25">
      <c r="A1688">
        <v>1687</v>
      </c>
      <c r="C1688" s="4">
        <v>2</v>
      </c>
      <c r="E1688" s="5">
        <v>4</v>
      </c>
    </row>
    <row r="1689" spans="1:5" x14ac:dyDescent="0.25">
      <c r="A1689">
        <v>1688</v>
      </c>
      <c r="C1689" s="4">
        <v>2</v>
      </c>
      <c r="E1689" s="5">
        <v>4</v>
      </c>
    </row>
    <row r="1690" spans="1:5" x14ac:dyDescent="0.25">
      <c r="A1690">
        <v>1689</v>
      </c>
      <c r="C1690" s="4">
        <v>2</v>
      </c>
      <c r="E1690" s="5">
        <v>4</v>
      </c>
    </row>
    <row r="1691" spans="1:5" x14ac:dyDescent="0.25">
      <c r="A1691">
        <v>1690</v>
      </c>
      <c r="C1691" s="4">
        <v>2</v>
      </c>
      <c r="D1691" s="3">
        <v>3</v>
      </c>
      <c r="E1691" s="5">
        <v>4</v>
      </c>
    </row>
    <row r="1692" spans="1:5" x14ac:dyDescent="0.25">
      <c r="A1692">
        <v>1691</v>
      </c>
      <c r="C1692" s="4">
        <v>2</v>
      </c>
      <c r="D1692" s="3">
        <v>3</v>
      </c>
      <c r="E1692" s="5">
        <v>4</v>
      </c>
    </row>
    <row r="1693" spans="1:5" x14ac:dyDescent="0.25">
      <c r="A1693">
        <v>1692</v>
      </c>
      <c r="C1693" s="4">
        <v>2</v>
      </c>
      <c r="D1693" s="3">
        <v>3</v>
      </c>
    </row>
    <row r="1694" spans="1:5" x14ac:dyDescent="0.25">
      <c r="A1694">
        <v>1693</v>
      </c>
      <c r="C1694" s="4">
        <v>2</v>
      </c>
      <c r="D1694" s="3">
        <v>3</v>
      </c>
    </row>
    <row r="1695" spans="1:5" x14ac:dyDescent="0.25">
      <c r="A1695">
        <v>1694</v>
      </c>
      <c r="B1695" s="2">
        <v>1</v>
      </c>
      <c r="C1695" s="4">
        <v>2</v>
      </c>
      <c r="D1695" s="3">
        <v>3</v>
      </c>
    </row>
    <row r="1696" spans="1:5" x14ac:dyDescent="0.25">
      <c r="A1696">
        <v>1695</v>
      </c>
      <c r="B1696" s="2">
        <v>1</v>
      </c>
      <c r="C1696" s="4">
        <v>2</v>
      </c>
      <c r="D1696" s="3">
        <v>3</v>
      </c>
    </row>
    <row r="1697" spans="1:5" x14ac:dyDescent="0.25">
      <c r="A1697">
        <v>1696</v>
      </c>
      <c r="B1697" s="2">
        <v>1</v>
      </c>
      <c r="C1697" s="4">
        <v>2</v>
      </c>
      <c r="D1697" s="3">
        <v>3</v>
      </c>
    </row>
    <row r="1698" spans="1:5" x14ac:dyDescent="0.25">
      <c r="A1698">
        <v>1697</v>
      </c>
      <c r="B1698" s="2">
        <v>1</v>
      </c>
      <c r="C1698" s="4">
        <v>2</v>
      </c>
      <c r="D1698" s="3">
        <v>3</v>
      </c>
    </row>
    <row r="1699" spans="1:5" x14ac:dyDescent="0.25">
      <c r="A1699">
        <v>1698</v>
      </c>
      <c r="B1699" s="2">
        <v>1</v>
      </c>
      <c r="C1699" s="4">
        <v>2</v>
      </c>
      <c r="D1699" s="3">
        <v>3</v>
      </c>
    </row>
    <row r="1700" spans="1:5" x14ac:dyDescent="0.25">
      <c r="A1700">
        <v>1699</v>
      </c>
      <c r="B1700" s="2">
        <v>1</v>
      </c>
      <c r="C1700" s="4">
        <v>2</v>
      </c>
      <c r="D1700" s="3">
        <v>3</v>
      </c>
    </row>
    <row r="1701" spans="1:5" x14ac:dyDescent="0.25">
      <c r="A1701">
        <v>1700</v>
      </c>
      <c r="B1701" s="2">
        <v>1</v>
      </c>
      <c r="C1701" s="4">
        <v>2</v>
      </c>
      <c r="D1701" s="3">
        <v>3</v>
      </c>
    </row>
    <row r="1702" spans="1:5" x14ac:dyDescent="0.25">
      <c r="A1702">
        <v>1701</v>
      </c>
      <c r="B1702" s="2">
        <v>1</v>
      </c>
      <c r="C1702" s="4">
        <v>2</v>
      </c>
      <c r="D1702" s="3">
        <v>3</v>
      </c>
    </row>
    <row r="1703" spans="1:5" x14ac:dyDescent="0.25">
      <c r="A1703">
        <v>1702</v>
      </c>
      <c r="B1703" s="2">
        <v>1</v>
      </c>
      <c r="D1703" s="3">
        <v>3</v>
      </c>
    </row>
    <row r="1704" spans="1:5" x14ac:dyDescent="0.25">
      <c r="A1704">
        <v>1703</v>
      </c>
      <c r="B1704" s="2">
        <v>1</v>
      </c>
      <c r="D1704" s="3">
        <v>3</v>
      </c>
    </row>
    <row r="1705" spans="1:5" x14ac:dyDescent="0.25">
      <c r="A1705">
        <v>1704</v>
      </c>
      <c r="B1705" s="2">
        <v>1</v>
      </c>
      <c r="D1705" s="3">
        <v>3</v>
      </c>
    </row>
    <row r="1706" spans="1:5" x14ac:dyDescent="0.25">
      <c r="A1706">
        <v>1705</v>
      </c>
      <c r="B1706" s="2">
        <v>1</v>
      </c>
      <c r="D1706" s="3">
        <v>3</v>
      </c>
    </row>
    <row r="1707" spans="1:5" x14ac:dyDescent="0.25">
      <c r="A1707">
        <v>1706</v>
      </c>
      <c r="B1707" s="2">
        <v>1</v>
      </c>
      <c r="D1707" s="3">
        <v>3</v>
      </c>
    </row>
    <row r="1708" spans="1:5" x14ac:dyDescent="0.25">
      <c r="A1708">
        <v>1707</v>
      </c>
      <c r="B1708" s="2">
        <v>1</v>
      </c>
      <c r="D1708" s="3">
        <v>3</v>
      </c>
    </row>
    <row r="1709" spans="1:5" x14ac:dyDescent="0.25">
      <c r="A1709">
        <v>1708</v>
      </c>
      <c r="B1709" s="2">
        <v>1</v>
      </c>
      <c r="D1709" s="3">
        <v>3</v>
      </c>
    </row>
    <row r="1710" spans="1:5" x14ac:dyDescent="0.25">
      <c r="A1710">
        <v>1709</v>
      </c>
      <c r="B1710" s="2">
        <v>1</v>
      </c>
      <c r="D1710" s="3">
        <v>3</v>
      </c>
    </row>
    <row r="1711" spans="1:5" x14ac:dyDescent="0.25">
      <c r="A1711">
        <v>1710</v>
      </c>
      <c r="B1711" s="2">
        <v>1</v>
      </c>
      <c r="D1711" s="3">
        <v>3</v>
      </c>
    </row>
    <row r="1712" spans="1:5" x14ac:dyDescent="0.25">
      <c r="A1712">
        <v>1711</v>
      </c>
      <c r="B1712" s="2">
        <v>1</v>
      </c>
      <c r="D1712" s="3">
        <v>3</v>
      </c>
      <c r="E1712" s="5">
        <v>4</v>
      </c>
    </row>
    <row r="1713" spans="1:5" x14ac:dyDescent="0.25">
      <c r="A1713">
        <v>1712</v>
      </c>
      <c r="B1713" s="2">
        <v>1</v>
      </c>
      <c r="C1713" s="4">
        <v>2</v>
      </c>
      <c r="D1713" s="3">
        <v>3</v>
      </c>
      <c r="E1713" s="5">
        <v>4</v>
      </c>
    </row>
    <row r="1714" spans="1:5" x14ac:dyDescent="0.25">
      <c r="A1714">
        <v>1713</v>
      </c>
      <c r="B1714" s="2">
        <v>1</v>
      </c>
      <c r="C1714" s="4">
        <v>2</v>
      </c>
      <c r="D1714" s="3">
        <v>3</v>
      </c>
      <c r="E1714" s="5">
        <v>4</v>
      </c>
    </row>
    <row r="1715" spans="1:5" x14ac:dyDescent="0.25">
      <c r="A1715">
        <v>1714</v>
      </c>
      <c r="B1715" s="2">
        <v>1</v>
      </c>
      <c r="C1715" s="4">
        <v>2</v>
      </c>
      <c r="D1715" s="3">
        <v>3</v>
      </c>
      <c r="E1715" s="5">
        <v>4</v>
      </c>
    </row>
    <row r="1716" spans="1:5" x14ac:dyDescent="0.25">
      <c r="A1716">
        <v>1715</v>
      </c>
      <c r="B1716" s="2">
        <v>1</v>
      </c>
      <c r="C1716" s="4">
        <v>2</v>
      </c>
      <c r="D1716" s="3">
        <v>3</v>
      </c>
      <c r="E1716" s="5">
        <v>4</v>
      </c>
    </row>
    <row r="1717" spans="1:5" x14ac:dyDescent="0.25">
      <c r="A1717">
        <v>1716</v>
      </c>
      <c r="B1717" s="2">
        <v>1</v>
      </c>
      <c r="C1717" s="4">
        <v>2</v>
      </c>
      <c r="E1717" s="5">
        <v>4</v>
      </c>
    </row>
    <row r="1718" spans="1:5" x14ac:dyDescent="0.25">
      <c r="A1718">
        <v>1717</v>
      </c>
      <c r="C1718" s="4">
        <v>2</v>
      </c>
      <c r="E1718" s="5">
        <v>4</v>
      </c>
    </row>
    <row r="1719" spans="1:5" x14ac:dyDescent="0.25">
      <c r="A1719">
        <v>1718</v>
      </c>
      <c r="C1719" s="4">
        <v>2</v>
      </c>
      <c r="E1719" s="5">
        <v>4</v>
      </c>
    </row>
    <row r="1720" spans="1:5" x14ac:dyDescent="0.25">
      <c r="A1720">
        <v>1719</v>
      </c>
      <c r="C1720" s="4">
        <v>2</v>
      </c>
      <c r="E1720" s="5">
        <v>4</v>
      </c>
    </row>
    <row r="1721" spans="1:5" x14ac:dyDescent="0.25">
      <c r="A1721">
        <v>1720</v>
      </c>
      <c r="C1721" s="4">
        <v>2</v>
      </c>
      <c r="E1721" s="5">
        <v>4</v>
      </c>
    </row>
    <row r="1722" spans="1:5" x14ac:dyDescent="0.25">
      <c r="A1722">
        <v>1721</v>
      </c>
      <c r="C1722" s="4">
        <v>2</v>
      </c>
      <c r="E1722" s="5">
        <v>4</v>
      </c>
    </row>
    <row r="1723" spans="1:5" x14ac:dyDescent="0.25">
      <c r="A1723">
        <v>1722</v>
      </c>
      <c r="C1723" s="4">
        <v>2</v>
      </c>
      <c r="E1723" s="5">
        <v>4</v>
      </c>
    </row>
    <row r="1724" spans="1:5" x14ac:dyDescent="0.25">
      <c r="A1724">
        <v>1723</v>
      </c>
      <c r="C1724" s="4">
        <v>2</v>
      </c>
      <c r="E1724" s="5">
        <v>4</v>
      </c>
    </row>
    <row r="1725" spans="1:5" x14ac:dyDescent="0.25">
      <c r="A1725">
        <v>1724</v>
      </c>
      <c r="C1725" s="4">
        <v>2</v>
      </c>
      <c r="E1725" s="5">
        <v>4</v>
      </c>
    </row>
    <row r="1726" spans="1:5" x14ac:dyDescent="0.25">
      <c r="A1726">
        <v>1725</v>
      </c>
      <c r="C1726" s="4">
        <v>2</v>
      </c>
      <c r="E1726" s="5">
        <v>4</v>
      </c>
    </row>
    <row r="1727" spans="1:5" x14ac:dyDescent="0.25">
      <c r="A1727">
        <v>1726</v>
      </c>
      <c r="C1727" s="4">
        <v>2</v>
      </c>
      <c r="E1727" s="5">
        <v>4</v>
      </c>
    </row>
    <row r="1728" spans="1:5" x14ac:dyDescent="0.25">
      <c r="A1728">
        <v>1727</v>
      </c>
      <c r="B1728" s="2">
        <v>1</v>
      </c>
      <c r="C1728" s="4">
        <v>2</v>
      </c>
      <c r="E1728" s="5">
        <v>4</v>
      </c>
    </row>
    <row r="1729" spans="1:5" x14ac:dyDescent="0.25">
      <c r="A1729">
        <v>1728</v>
      </c>
      <c r="B1729" s="2">
        <v>1</v>
      </c>
      <c r="C1729" s="4">
        <v>2</v>
      </c>
      <c r="E1729" s="5">
        <v>4</v>
      </c>
    </row>
    <row r="1730" spans="1:5" x14ac:dyDescent="0.25">
      <c r="A1730">
        <v>1729</v>
      </c>
      <c r="B1730" s="2">
        <v>1</v>
      </c>
      <c r="C1730" s="4">
        <v>2</v>
      </c>
      <c r="E1730" s="5">
        <v>4</v>
      </c>
    </row>
    <row r="1731" spans="1:5" x14ac:dyDescent="0.25">
      <c r="A1731">
        <v>1730</v>
      </c>
      <c r="B1731" s="2">
        <v>1</v>
      </c>
      <c r="C1731" s="4">
        <v>2</v>
      </c>
      <c r="E1731" s="5">
        <v>4</v>
      </c>
    </row>
    <row r="1732" spans="1:5" x14ac:dyDescent="0.25">
      <c r="A1732">
        <v>1731</v>
      </c>
      <c r="B1732" s="2">
        <v>1</v>
      </c>
      <c r="C1732" s="4">
        <v>2</v>
      </c>
      <c r="E1732" s="5">
        <v>4</v>
      </c>
    </row>
    <row r="1733" spans="1:5" x14ac:dyDescent="0.25">
      <c r="A1733">
        <v>1732</v>
      </c>
      <c r="B1733" s="2">
        <v>1</v>
      </c>
      <c r="D1733" s="3">
        <v>3</v>
      </c>
    </row>
    <row r="1734" spans="1:5" x14ac:dyDescent="0.25">
      <c r="A1734">
        <v>1733</v>
      </c>
      <c r="B1734" s="2">
        <v>1</v>
      </c>
      <c r="D1734" s="3">
        <v>3</v>
      </c>
    </row>
    <row r="1735" spans="1:5" x14ac:dyDescent="0.25">
      <c r="A1735">
        <v>1734</v>
      </c>
      <c r="B1735" s="2">
        <v>1</v>
      </c>
      <c r="D1735" s="3">
        <v>3</v>
      </c>
    </row>
    <row r="1736" spans="1:5" x14ac:dyDescent="0.25">
      <c r="A1736">
        <v>1735</v>
      </c>
      <c r="B1736" s="2">
        <v>1</v>
      </c>
      <c r="D1736" s="3">
        <v>3</v>
      </c>
    </row>
    <row r="1737" spans="1:5" x14ac:dyDescent="0.25">
      <c r="A1737">
        <v>1736</v>
      </c>
      <c r="B1737" s="2">
        <v>1</v>
      </c>
      <c r="D1737" s="3">
        <v>3</v>
      </c>
    </row>
    <row r="1738" spans="1:5" x14ac:dyDescent="0.25">
      <c r="A1738">
        <v>1737</v>
      </c>
      <c r="B1738" s="2">
        <v>1</v>
      </c>
      <c r="D1738" s="3">
        <v>3</v>
      </c>
    </row>
    <row r="1739" spans="1:5" x14ac:dyDescent="0.25">
      <c r="A1739">
        <v>1738</v>
      </c>
      <c r="B1739" s="2">
        <v>1</v>
      </c>
      <c r="D1739" s="3">
        <v>3</v>
      </c>
    </row>
    <row r="1740" spans="1:5" x14ac:dyDescent="0.25">
      <c r="A1740">
        <v>1739</v>
      </c>
      <c r="B1740" s="2">
        <v>1</v>
      </c>
      <c r="D1740" s="3">
        <v>3</v>
      </c>
    </row>
    <row r="1741" spans="1:5" x14ac:dyDescent="0.25">
      <c r="A1741">
        <v>1740</v>
      </c>
      <c r="B1741" s="2">
        <v>1</v>
      </c>
      <c r="D1741" s="3">
        <v>3</v>
      </c>
    </row>
    <row r="1742" spans="1:5" x14ac:dyDescent="0.25">
      <c r="A1742">
        <v>1741</v>
      </c>
      <c r="B1742" s="2">
        <v>1</v>
      </c>
      <c r="D1742" s="3">
        <v>3</v>
      </c>
    </row>
    <row r="1743" spans="1:5" x14ac:dyDescent="0.25">
      <c r="A1743">
        <v>1742</v>
      </c>
      <c r="B1743" s="2">
        <v>1</v>
      </c>
      <c r="D1743" s="3">
        <v>3</v>
      </c>
    </row>
    <row r="1744" spans="1:5" x14ac:dyDescent="0.25">
      <c r="A1744">
        <v>1743</v>
      </c>
      <c r="B1744" s="2">
        <v>1</v>
      </c>
      <c r="C1744" s="4">
        <v>2</v>
      </c>
      <c r="D1744" s="3">
        <v>3</v>
      </c>
    </row>
    <row r="1745" spans="1:5" x14ac:dyDescent="0.25">
      <c r="A1745">
        <v>1744</v>
      </c>
      <c r="B1745" s="2">
        <v>1</v>
      </c>
      <c r="C1745" s="4">
        <v>2</v>
      </c>
      <c r="D1745" s="3">
        <v>3</v>
      </c>
    </row>
    <row r="1746" spans="1:5" x14ac:dyDescent="0.25">
      <c r="A1746">
        <v>1745</v>
      </c>
      <c r="B1746" s="2">
        <v>1</v>
      </c>
      <c r="C1746" s="4">
        <v>2</v>
      </c>
      <c r="D1746" s="3">
        <v>3</v>
      </c>
    </row>
    <row r="1747" spans="1:5" x14ac:dyDescent="0.25">
      <c r="A1747">
        <v>1746</v>
      </c>
      <c r="B1747" s="2">
        <v>1</v>
      </c>
      <c r="C1747" s="4">
        <v>2</v>
      </c>
      <c r="D1747" s="3">
        <v>3</v>
      </c>
    </row>
    <row r="1748" spans="1:5" x14ac:dyDescent="0.25">
      <c r="A1748">
        <v>1747</v>
      </c>
      <c r="B1748" s="2">
        <v>1</v>
      </c>
      <c r="C1748" s="4">
        <v>2</v>
      </c>
      <c r="D1748" s="3">
        <v>3</v>
      </c>
    </row>
    <row r="1749" spans="1:5" x14ac:dyDescent="0.25">
      <c r="A1749">
        <v>1748</v>
      </c>
      <c r="C1749" s="4">
        <v>2</v>
      </c>
      <c r="D1749" s="3">
        <v>3</v>
      </c>
    </row>
    <row r="1750" spans="1:5" x14ac:dyDescent="0.25">
      <c r="A1750">
        <v>1749</v>
      </c>
      <c r="C1750" s="4">
        <v>2</v>
      </c>
      <c r="D1750" s="3">
        <v>3</v>
      </c>
    </row>
    <row r="1751" spans="1:5" x14ac:dyDescent="0.25">
      <c r="A1751">
        <v>1750</v>
      </c>
      <c r="C1751" s="4">
        <v>2</v>
      </c>
      <c r="D1751" s="3">
        <v>3</v>
      </c>
    </row>
    <row r="1752" spans="1:5" x14ac:dyDescent="0.25">
      <c r="A1752">
        <v>1751</v>
      </c>
      <c r="C1752" s="4">
        <v>2</v>
      </c>
      <c r="D1752" s="3">
        <v>3</v>
      </c>
      <c r="E1752" s="5">
        <v>4</v>
      </c>
    </row>
    <row r="1753" spans="1:5" x14ac:dyDescent="0.25">
      <c r="A1753">
        <v>1752</v>
      </c>
      <c r="C1753" s="4">
        <v>2</v>
      </c>
      <c r="E1753" s="5">
        <v>4</v>
      </c>
    </row>
    <row r="1754" spans="1:5" x14ac:dyDescent="0.25">
      <c r="A1754">
        <v>1753</v>
      </c>
      <c r="C1754" s="4">
        <v>2</v>
      </c>
      <c r="E1754" s="5">
        <v>4</v>
      </c>
    </row>
    <row r="1755" spans="1:5" x14ac:dyDescent="0.25">
      <c r="A1755">
        <v>1754</v>
      </c>
      <c r="C1755" s="4">
        <v>2</v>
      </c>
      <c r="E1755" s="5">
        <v>4</v>
      </c>
    </row>
    <row r="1756" spans="1:5" x14ac:dyDescent="0.25">
      <c r="A1756">
        <v>1755</v>
      </c>
      <c r="C1756" s="4">
        <v>2</v>
      </c>
      <c r="E1756" s="5">
        <v>4</v>
      </c>
    </row>
    <row r="1757" spans="1:5" x14ac:dyDescent="0.25">
      <c r="A1757">
        <v>1756</v>
      </c>
      <c r="C1757" s="4">
        <v>2</v>
      </c>
      <c r="E1757" s="5">
        <v>4</v>
      </c>
    </row>
    <row r="1758" spans="1:5" x14ac:dyDescent="0.25">
      <c r="A1758">
        <v>1757</v>
      </c>
      <c r="C1758" s="4">
        <v>2</v>
      </c>
      <c r="E1758" s="5">
        <v>4</v>
      </c>
    </row>
    <row r="1759" spans="1:5" x14ac:dyDescent="0.25">
      <c r="A1759">
        <v>1758</v>
      </c>
      <c r="C1759" s="4">
        <v>2</v>
      </c>
      <c r="E1759" s="5">
        <v>4</v>
      </c>
    </row>
    <row r="1760" spans="1:5" x14ac:dyDescent="0.25">
      <c r="A1760">
        <v>1759</v>
      </c>
      <c r="C1760" s="4">
        <v>2</v>
      </c>
      <c r="E1760" s="5">
        <v>4</v>
      </c>
    </row>
    <row r="1761" spans="1:5" x14ac:dyDescent="0.25">
      <c r="A1761">
        <v>1760</v>
      </c>
      <c r="B1761" s="2">
        <v>1</v>
      </c>
      <c r="C1761" s="4">
        <v>2</v>
      </c>
      <c r="E1761" s="5">
        <v>4</v>
      </c>
    </row>
    <row r="1762" spans="1:5" x14ac:dyDescent="0.25">
      <c r="A1762">
        <v>1761</v>
      </c>
      <c r="B1762" s="2">
        <v>1</v>
      </c>
      <c r="C1762" s="4">
        <v>2</v>
      </c>
      <c r="E1762" s="5">
        <v>4</v>
      </c>
    </row>
    <row r="1763" spans="1:5" x14ac:dyDescent="0.25">
      <c r="A1763">
        <v>1762</v>
      </c>
      <c r="B1763" s="2">
        <v>1</v>
      </c>
      <c r="C1763" s="4">
        <v>2</v>
      </c>
      <c r="E1763" s="5">
        <v>4</v>
      </c>
    </row>
    <row r="1764" spans="1:5" x14ac:dyDescent="0.25">
      <c r="A1764">
        <v>1763</v>
      </c>
      <c r="B1764" s="2">
        <v>1</v>
      </c>
      <c r="C1764" s="4">
        <v>2</v>
      </c>
      <c r="E1764" s="5">
        <v>4</v>
      </c>
    </row>
    <row r="1765" spans="1:5" x14ac:dyDescent="0.25">
      <c r="A1765">
        <v>1764</v>
      </c>
      <c r="B1765" s="2">
        <v>1</v>
      </c>
      <c r="E1765" s="5">
        <v>4</v>
      </c>
    </row>
    <row r="1766" spans="1:5" x14ac:dyDescent="0.25">
      <c r="A1766">
        <v>1765</v>
      </c>
      <c r="B1766" s="2">
        <v>1</v>
      </c>
      <c r="E1766" s="5">
        <v>4</v>
      </c>
    </row>
    <row r="1767" spans="1:5" x14ac:dyDescent="0.25">
      <c r="A1767">
        <v>1766</v>
      </c>
      <c r="B1767" s="2">
        <v>1</v>
      </c>
      <c r="E1767" s="5">
        <v>4</v>
      </c>
    </row>
    <row r="1768" spans="1:5" x14ac:dyDescent="0.25">
      <c r="A1768">
        <v>1767</v>
      </c>
      <c r="B1768" s="2">
        <v>1</v>
      </c>
      <c r="E1768" s="5">
        <v>4</v>
      </c>
    </row>
    <row r="1769" spans="1:5" x14ac:dyDescent="0.25">
      <c r="A1769">
        <v>1768</v>
      </c>
      <c r="B1769" s="2">
        <v>1</v>
      </c>
      <c r="E1769" s="5">
        <v>4</v>
      </c>
    </row>
    <row r="1770" spans="1:5" x14ac:dyDescent="0.25">
      <c r="A1770">
        <v>1769</v>
      </c>
      <c r="B1770" s="2">
        <v>1</v>
      </c>
      <c r="E1770" s="5">
        <v>4</v>
      </c>
    </row>
    <row r="1771" spans="1:5" x14ac:dyDescent="0.25">
      <c r="A1771">
        <v>1770</v>
      </c>
      <c r="B1771" s="2">
        <v>1</v>
      </c>
      <c r="E1771" s="5">
        <v>4</v>
      </c>
    </row>
    <row r="1772" spans="1:5" x14ac:dyDescent="0.25">
      <c r="A1772">
        <v>1771</v>
      </c>
      <c r="B1772" s="2">
        <v>1</v>
      </c>
      <c r="E1772" s="5">
        <v>4</v>
      </c>
    </row>
    <row r="1773" spans="1:5" x14ac:dyDescent="0.25">
      <c r="A1773">
        <v>1772</v>
      </c>
      <c r="B1773" s="2">
        <v>1</v>
      </c>
      <c r="D1773" s="3">
        <v>3</v>
      </c>
      <c r="E1773" s="5">
        <v>4</v>
      </c>
    </row>
    <row r="1774" spans="1:5" x14ac:dyDescent="0.25">
      <c r="A1774">
        <v>1773</v>
      </c>
      <c r="B1774" s="2">
        <v>1</v>
      </c>
      <c r="D1774" s="3">
        <v>3</v>
      </c>
      <c r="E1774" s="5">
        <v>4</v>
      </c>
    </row>
    <row r="1775" spans="1:5" x14ac:dyDescent="0.25">
      <c r="A1775">
        <v>1774</v>
      </c>
      <c r="B1775" s="2">
        <v>1</v>
      </c>
      <c r="D1775" s="3">
        <v>3</v>
      </c>
      <c r="E1775" s="5">
        <v>4</v>
      </c>
    </row>
    <row r="1776" spans="1:5" x14ac:dyDescent="0.25">
      <c r="A1776">
        <v>1775</v>
      </c>
      <c r="B1776" s="2">
        <v>1</v>
      </c>
      <c r="C1776" s="4">
        <v>2</v>
      </c>
      <c r="D1776" s="3">
        <v>3</v>
      </c>
    </row>
    <row r="1777" spans="1:4" x14ac:dyDescent="0.25">
      <c r="A1777">
        <v>1776</v>
      </c>
      <c r="B1777" s="2">
        <v>1</v>
      </c>
      <c r="C1777" s="4">
        <v>2</v>
      </c>
      <c r="D1777" s="3">
        <v>3</v>
      </c>
    </row>
    <row r="1778" spans="1:4" x14ac:dyDescent="0.25">
      <c r="A1778">
        <v>1777</v>
      </c>
      <c r="B1778" s="2">
        <v>1</v>
      </c>
      <c r="C1778" s="4">
        <v>2</v>
      </c>
      <c r="D1778" s="3">
        <v>3</v>
      </c>
    </row>
    <row r="1779" spans="1:4" x14ac:dyDescent="0.25">
      <c r="A1779">
        <v>1778</v>
      </c>
      <c r="B1779" s="2">
        <v>1</v>
      </c>
      <c r="C1779" s="4">
        <v>2</v>
      </c>
      <c r="D1779" s="3">
        <v>3</v>
      </c>
    </row>
    <row r="1780" spans="1:4" x14ac:dyDescent="0.25">
      <c r="A1780">
        <v>1779</v>
      </c>
      <c r="B1780" s="2">
        <v>1</v>
      </c>
      <c r="C1780" s="4">
        <v>2</v>
      </c>
      <c r="D1780" s="3">
        <v>3</v>
      </c>
    </row>
    <row r="1781" spans="1:4" x14ac:dyDescent="0.25">
      <c r="A1781">
        <v>1780</v>
      </c>
      <c r="B1781" s="2">
        <v>1</v>
      </c>
      <c r="C1781" s="4">
        <v>2</v>
      </c>
      <c r="D1781" s="3">
        <v>3</v>
      </c>
    </row>
    <row r="1782" spans="1:4" x14ac:dyDescent="0.25">
      <c r="A1782">
        <v>1781</v>
      </c>
      <c r="C1782" s="4">
        <v>2</v>
      </c>
      <c r="D1782" s="3">
        <v>3</v>
      </c>
    </row>
    <row r="1783" spans="1:4" x14ac:dyDescent="0.25">
      <c r="A1783">
        <v>1782</v>
      </c>
      <c r="C1783" s="4">
        <v>2</v>
      </c>
      <c r="D1783" s="3">
        <v>3</v>
      </c>
    </row>
    <row r="1784" spans="1:4" x14ac:dyDescent="0.25">
      <c r="A1784">
        <v>1783</v>
      </c>
      <c r="C1784" s="4">
        <v>2</v>
      </c>
      <c r="D1784" s="3">
        <v>3</v>
      </c>
    </row>
    <row r="1785" spans="1:4" x14ac:dyDescent="0.25">
      <c r="A1785">
        <v>1784</v>
      </c>
      <c r="C1785" s="4">
        <v>2</v>
      </c>
      <c r="D1785" s="3">
        <v>3</v>
      </c>
    </row>
    <row r="1786" spans="1:4" x14ac:dyDescent="0.25">
      <c r="A1786">
        <v>1785</v>
      </c>
      <c r="C1786" s="4">
        <v>2</v>
      </c>
      <c r="D1786" s="3">
        <v>3</v>
      </c>
    </row>
    <row r="1787" spans="1:4" x14ac:dyDescent="0.25">
      <c r="A1787">
        <v>1786</v>
      </c>
      <c r="C1787" s="4">
        <v>2</v>
      </c>
      <c r="D1787" s="3">
        <v>3</v>
      </c>
    </row>
    <row r="1788" spans="1:4" x14ac:dyDescent="0.25">
      <c r="A1788">
        <v>1787</v>
      </c>
      <c r="C1788" s="4">
        <v>2</v>
      </c>
      <c r="D1788" s="3">
        <v>3</v>
      </c>
    </row>
    <row r="1789" spans="1:4" x14ac:dyDescent="0.25">
      <c r="A1789">
        <v>1788</v>
      </c>
      <c r="C1789" s="4">
        <v>2</v>
      </c>
      <c r="D1789" s="3">
        <v>3</v>
      </c>
    </row>
    <row r="1790" spans="1:4" x14ac:dyDescent="0.25">
      <c r="A1790">
        <v>1789</v>
      </c>
      <c r="C1790" s="4">
        <v>2</v>
      </c>
      <c r="D1790" s="3">
        <v>3</v>
      </c>
    </row>
    <row r="1791" spans="1:4" x14ac:dyDescent="0.25">
      <c r="A1791">
        <v>1790</v>
      </c>
      <c r="C1791" s="4">
        <v>2</v>
      </c>
      <c r="D1791" s="3">
        <v>3</v>
      </c>
    </row>
    <row r="1792" spans="1:4" x14ac:dyDescent="0.25">
      <c r="A1792">
        <v>1791</v>
      </c>
      <c r="C1792" s="4">
        <v>2</v>
      </c>
      <c r="D1792" s="3">
        <v>3</v>
      </c>
    </row>
    <row r="1793" spans="1:8" x14ac:dyDescent="0.25">
      <c r="A1793">
        <v>1792</v>
      </c>
      <c r="B1793" s="2">
        <v>1</v>
      </c>
      <c r="C1793" s="4">
        <v>2</v>
      </c>
      <c r="D1793" s="3">
        <v>3</v>
      </c>
    </row>
    <row r="1794" spans="1:8" x14ac:dyDescent="0.25">
      <c r="A1794">
        <v>1793</v>
      </c>
      <c r="B1794" s="2">
        <v>1</v>
      </c>
      <c r="C1794" s="4">
        <v>2</v>
      </c>
      <c r="D1794" s="3">
        <v>3</v>
      </c>
    </row>
    <row r="1795" spans="1:8" x14ac:dyDescent="0.25">
      <c r="A1795">
        <v>1794</v>
      </c>
      <c r="B1795" s="2">
        <v>1</v>
      </c>
      <c r="C1795" s="4">
        <v>2</v>
      </c>
      <c r="D1795" s="3">
        <v>3</v>
      </c>
    </row>
    <row r="1796" spans="1:8" x14ac:dyDescent="0.25">
      <c r="A1796">
        <v>1795</v>
      </c>
      <c r="B1796" s="2">
        <v>1</v>
      </c>
      <c r="C1796" s="4">
        <v>2</v>
      </c>
      <c r="D1796" s="3">
        <v>3</v>
      </c>
    </row>
    <row r="1797" spans="1:8" x14ac:dyDescent="0.25">
      <c r="A1797">
        <v>1796</v>
      </c>
      <c r="B1797" s="2">
        <v>1</v>
      </c>
      <c r="C1797" s="4">
        <v>2</v>
      </c>
      <c r="D1797" s="3">
        <v>3</v>
      </c>
    </row>
    <row r="1798" spans="1:8" x14ac:dyDescent="0.25">
      <c r="A1798">
        <v>1797</v>
      </c>
      <c r="B1798" s="2">
        <v>1</v>
      </c>
      <c r="C1798" s="4">
        <v>2</v>
      </c>
    </row>
    <row r="1799" spans="1:8" x14ac:dyDescent="0.25">
      <c r="A1799">
        <v>1798</v>
      </c>
      <c r="B1799" s="2">
        <v>1</v>
      </c>
      <c r="C1799" s="4">
        <v>2</v>
      </c>
      <c r="H1799" s="5" t="s">
        <v>233</v>
      </c>
    </row>
    <row r="1800" spans="1:8" x14ac:dyDescent="0.25">
      <c r="A1800">
        <v>1799</v>
      </c>
      <c r="B1800" s="2">
        <v>1</v>
      </c>
      <c r="C1800" s="4">
        <v>2</v>
      </c>
      <c r="H1800" s="5" t="s">
        <v>233</v>
      </c>
    </row>
    <row r="1801" spans="1:8" x14ac:dyDescent="0.25">
      <c r="A1801">
        <v>1800</v>
      </c>
      <c r="B1801" s="2">
        <v>1</v>
      </c>
      <c r="C1801" s="4">
        <v>2</v>
      </c>
      <c r="H1801" s="5" t="s">
        <v>233</v>
      </c>
    </row>
    <row r="1802" spans="1:8" x14ac:dyDescent="0.25">
      <c r="A1802">
        <v>1801</v>
      </c>
      <c r="B1802" s="2">
        <v>1</v>
      </c>
      <c r="H1802" s="5" t="s">
        <v>233</v>
      </c>
    </row>
    <row r="1803" spans="1:8" x14ac:dyDescent="0.25">
      <c r="A1803">
        <v>1802</v>
      </c>
      <c r="B1803" s="2">
        <v>1</v>
      </c>
      <c r="H1803" s="5" t="s">
        <v>233</v>
      </c>
    </row>
    <row r="1804" spans="1:8" x14ac:dyDescent="0.25">
      <c r="A1804">
        <v>1803</v>
      </c>
      <c r="B1804" s="2">
        <v>1</v>
      </c>
      <c r="H1804" s="5" t="s">
        <v>233</v>
      </c>
    </row>
    <row r="1805" spans="1:8" x14ac:dyDescent="0.25">
      <c r="A1805">
        <v>1804</v>
      </c>
      <c r="B1805" s="2">
        <v>1</v>
      </c>
      <c r="H1805" s="5" t="s">
        <v>233</v>
      </c>
    </row>
    <row r="1806" spans="1:8" x14ac:dyDescent="0.25">
      <c r="A1806">
        <v>1805</v>
      </c>
      <c r="B1806" s="2">
        <v>1</v>
      </c>
      <c r="H1806" s="5" t="s">
        <v>233</v>
      </c>
    </row>
    <row r="1807" spans="1:8" x14ac:dyDescent="0.25">
      <c r="A1807">
        <v>1806</v>
      </c>
      <c r="B1807" s="2">
        <v>1</v>
      </c>
      <c r="H1807" s="5" t="s">
        <v>233</v>
      </c>
    </row>
    <row r="1808" spans="1:8" x14ac:dyDescent="0.25">
      <c r="A1808">
        <v>1807</v>
      </c>
      <c r="B1808" s="2">
        <v>1</v>
      </c>
      <c r="H1808" s="5" t="s">
        <v>233</v>
      </c>
    </row>
    <row r="1809" spans="1:8" x14ac:dyDescent="0.25">
      <c r="A1809">
        <v>1808</v>
      </c>
      <c r="B1809" s="2">
        <v>1</v>
      </c>
      <c r="H1809" s="5" t="s">
        <v>233</v>
      </c>
    </row>
    <row r="1810" spans="1:8" x14ac:dyDescent="0.25">
      <c r="A1810">
        <v>1809</v>
      </c>
      <c r="B1810" s="2">
        <v>1</v>
      </c>
      <c r="H1810" s="5" t="s">
        <v>233</v>
      </c>
    </row>
    <row r="1811" spans="1:8" x14ac:dyDescent="0.25">
      <c r="A1811">
        <v>1810</v>
      </c>
      <c r="B1811" s="2">
        <v>1</v>
      </c>
      <c r="H1811" s="5" t="s">
        <v>233</v>
      </c>
    </row>
    <row r="1812" spans="1:8" x14ac:dyDescent="0.25">
      <c r="A1812">
        <v>1811</v>
      </c>
      <c r="B1812" s="2">
        <v>1</v>
      </c>
      <c r="H1812" s="5" t="s">
        <v>233</v>
      </c>
    </row>
    <row r="1813" spans="1:8" x14ac:dyDescent="0.25">
      <c r="A1813">
        <v>1812</v>
      </c>
      <c r="B1813" s="2">
        <v>1</v>
      </c>
      <c r="H1813" s="5" t="s">
        <v>233</v>
      </c>
    </row>
    <row r="1814" spans="1:8" x14ac:dyDescent="0.25">
      <c r="A1814">
        <v>1813</v>
      </c>
      <c r="B1814" s="2">
        <v>1</v>
      </c>
      <c r="H1814" s="5" t="s">
        <v>233</v>
      </c>
    </row>
    <row r="1815" spans="1:8" x14ac:dyDescent="0.25">
      <c r="A1815">
        <v>1814</v>
      </c>
      <c r="B1815" s="2">
        <v>1</v>
      </c>
      <c r="H1815" s="5" t="s">
        <v>233</v>
      </c>
    </row>
    <row r="1816" spans="1:8" x14ac:dyDescent="0.25">
      <c r="A1816">
        <v>1815</v>
      </c>
      <c r="B1816" s="2">
        <v>1</v>
      </c>
      <c r="H1816" s="5" t="s">
        <v>233</v>
      </c>
    </row>
    <row r="1817" spans="1:8" x14ac:dyDescent="0.25">
      <c r="A1817">
        <v>1816</v>
      </c>
      <c r="B1817" s="2">
        <v>1</v>
      </c>
      <c r="C1817" s="4">
        <v>2</v>
      </c>
      <c r="H1817" s="5" t="s">
        <v>233</v>
      </c>
    </row>
    <row r="1818" spans="1:8" x14ac:dyDescent="0.25">
      <c r="A1818">
        <v>1817</v>
      </c>
      <c r="B1818" s="2">
        <v>1</v>
      </c>
      <c r="C1818" s="4">
        <v>2</v>
      </c>
      <c r="G1818" s="3" t="s">
        <v>234</v>
      </c>
      <c r="H1818" s="5" t="s">
        <v>233</v>
      </c>
    </row>
    <row r="1819" spans="1:8" x14ac:dyDescent="0.25">
      <c r="A1819">
        <v>1818</v>
      </c>
      <c r="B1819" s="2">
        <v>1</v>
      </c>
      <c r="C1819" s="4">
        <v>2</v>
      </c>
      <c r="G1819" s="3" t="s">
        <v>234</v>
      </c>
      <c r="H1819" s="5" t="s">
        <v>233</v>
      </c>
    </row>
    <row r="1820" spans="1:8" x14ac:dyDescent="0.25">
      <c r="A1820">
        <v>1819</v>
      </c>
      <c r="B1820" s="2">
        <v>1</v>
      </c>
      <c r="C1820" s="4">
        <v>2</v>
      </c>
      <c r="G1820" s="3" t="s">
        <v>234</v>
      </c>
      <c r="H1820" s="5" t="s">
        <v>233</v>
      </c>
    </row>
    <row r="1821" spans="1:8" x14ac:dyDescent="0.25">
      <c r="A1821">
        <v>1820</v>
      </c>
      <c r="B1821" s="2">
        <v>1</v>
      </c>
      <c r="C1821" s="4">
        <v>2</v>
      </c>
      <c r="G1821" s="3" t="s">
        <v>234</v>
      </c>
    </row>
    <row r="1822" spans="1:8" x14ac:dyDescent="0.25">
      <c r="A1822">
        <v>1821</v>
      </c>
      <c r="B1822" s="2">
        <v>1</v>
      </c>
      <c r="C1822" s="4">
        <v>2</v>
      </c>
      <c r="G1822" s="3" t="s">
        <v>234</v>
      </c>
    </row>
    <row r="1823" spans="1:8" x14ac:dyDescent="0.25">
      <c r="A1823">
        <v>1822</v>
      </c>
      <c r="C1823" s="4">
        <v>2</v>
      </c>
      <c r="G1823" s="3" t="s">
        <v>234</v>
      </c>
    </row>
    <row r="1824" spans="1:8" x14ac:dyDescent="0.25">
      <c r="A1824">
        <v>1823</v>
      </c>
      <c r="C1824" s="4">
        <v>2</v>
      </c>
      <c r="G1824" s="3" t="s">
        <v>234</v>
      </c>
    </row>
    <row r="1825" spans="1:8" x14ac:dyDescent="0.25">
      <c r="A1825">
        <v>1824</v>
      </c>
      <c r="C1825" s="4">
        <v>2</v>
      </c>
      <c r="G1825" s="3" t="s">
        <v>234</v>
      </c>
    </row>
    <row r="1826" spans="1:8" x14ac:dyDescent="0.25">
      <c r="A1826">
        <v>1825</v>
      </c>
      <c r="C1826" s="4">
        <v>2</v>
      </c>
      <c r="G1826" s="3" t="s">
        <v>234</v>
      </c>
    </row>
    <row r="1827" spans="1:8" x14ac:dyDescent="0.25">
      <c r="A1827">
        <v>1826</v>
      </c>
      <c r="C1827" s="4">
        <v>2</v>
      </c>
      <c r="G1827" s="3" t="s">
        <v>234</v>
      </c>
    </row>
    <row r="1828" spans="1:8" x14ac:dyDescent="0.25">
      <c r="A1828">
        <v>1827</v>
      </c>
      <c r="C1828" s="4">
        <v>2</v>
      </c>
      <c r="G1828" s="3" t="s">
        <v>234</v>
      </c>
    </row>
    <row r="1829" spans="1:8" x14ac:dyDescent="0.25">
      <c r="A1829">
        <v>1828</v>
      </c>
      <c r="C1829" s="4">
        <v>2</v>
      </c>
      <c r="G1829" s="3" t="s">
        <v>234</v>
      </c>
    </row>
    <row r="1830" spans="1:8" x14ac:dyDescent="0.25">
      <c r="A1830">
        <v>1829</v>
      </c>
      <c r="C1830" s="4">
        <v>2</v>
      </c>
      <c r="G1830" s="3" t="s">
        <v>234</v>
      </c>
    </row>
    <row r="1831" spans="1:8" x14ac:dyDescent="0.25">
      <c r="A1831">
        <v>1830</v>
      </c>
      <c r="B1831" s="2">
        <v>1</v>
      </c>
      <c r="C1831" s="4">
        <v>2</v>
      </c>
      <c r="G1831" s="3" t="s">
        <v>234</v>
      </c>
    </row>
    <row r="1832" spans="1:8" x14ac:dyDescent="0.25">
      <c r="A1832">
        <v>1831</v>
      </c>
      <c r="B1832" s="2">
        <v>1</v>
      </c>
      <c r="C1832" s="4">
        <v>2</v>
      </c>
      <c r="G1832" s="3" t="s">
        <v>234</v>
      </c>
    </row>
    <row r="1833" spans="1:8" x14ac:dyDescent="0.25">
      <c r="A1833">
        <v>1832</v>
      </c>
      <c r="B1833" s="2">
        <v>1</v>
      </c>
      <c r="C1833" s="4">
        <v>2</v>
      </c>
      <c r="G1833" s="3" t="s">
        <v>234</v>
      </c>
    </row>
    <row r="1834" spans="1:8" x14ac:dyDescent="0.25">
      <c r="A1834">
        <v>1833</v>
      </c>
      <c r="B1834" s="2">
        <v>1</v>
      </c>
      <c r="C1834" s="4">
        <v>2</v>
      </c>
      <c r="G1834" s="3" t="s">
        <v>234</v>
      </c>
      <c r="H1834" s="5" t="s">
        <v>233</v>
      </c>
    </row>
    <row r="1835" spans="1:8" x14ac:dyDescent="0.25">
      <c r="A1835">
        <v>1834</v>
      </c>
      <c r="B1835" s="2">
        <v>1</v>
      </c>
      <c r="C1835" s="4">
        <v>2</v>
      </c>
      <c r="G1835" s="3" t="s">
        <v>234</v>
      </c>
      <c r="H1835" s="5" t="s">
        <v>233</v>
      </c>
    </row>
    <row r="1836" spans="1:8" x14ac:dyDescent="0.25">
      <c r="A1836">
        <v>1835</v>
      </c>
      <c r="B1836" s="2">
        <v>1</v>
      </c>
      <c r="C1836" s="4">
        <v>2</v>
      </c>
      <c r="G1836" s="3" t="s">
        <v>234</v>
      </c>
      <c r="H1836" s="5" t="s">
        <v>233</v>
      </c>
    </row>
    <row r="1837" spans="1:8" x14ac:dyDescent="0.25">
      <c r="A1837">
        <v>1836</v>
      </c>
      <c r="B1837" s="2">
        <v>1</v>
      </c>
      <c r="C1837" s="4">
        <v>2</v>
      </c>
      <c r="G1837" s="3" t="s">
        <v>234</v>
      </c>
      <c r="H1837" s="5" t="s">
        <v>233</v>
      </c>
    </row>
    <row r="1838" spans="1:8" x14ac:dyDescent="0.25">
      <c r="A1838">
        <v>1837</v>
      </c>
      <c r="B1838" s="2">
        <v>1</v>
      </c>
      <c r="C1838" s="4">
        <v>2</v>
      </c>
      <c r="H1838" s="5" t="s">
        <v>233</v>
      </c>
    </row>
    <row r="1839" spans="1:8" x14ac:dyDescent="0.25">
      <c r="A1839">
        <v>1838</v>
      </c>
      <c r="B1839" s="2">
        <v>1</v>
      </c>
      <c r="C1839" s="4">
        <v>2</v>
      </c>
      <c r="H1839" s="5" t="s">
        <v>233</v>
      </c>
    </row>
    <row r="1840" spans="1:8" x14ac:dyDescent="0.25">
      <c r="A1840">
        <v>1839</v>
      </c>
      <c r="B1840" s="2">
        <v>1</v>
      </c>
      <c r="C1840" s="4">
        <v>2</v>
      </c>
      <c r="H1840" s="5" t="s">
        <v>233</v>
      </c>
    </row>
    <row r="1841" spans="1:8" x14ac:dyDescent="0.25">
      <c r="A1841">
        <v>1840</v>
      </c>
      <c r="B1841" s="2">
        <v>1</v>
      </c>
      <c r="C1841" s="4">
        <v>2</v>
      </c>
      <c r="H1841" s="5" t="s">
        <v>233</v>
      </c>
    </row>
    <row r="1842" spans="1:8" x14ac:dyDescent="0.25">
      <c r="A1842">
        <v>1841</v>
      </c>
      <c r="B1842" s="2">
        <v>1</v>
      </c>
      <c r="C1842" s="4">
        <v>2</v>
      </c>
      <c r="H1842" s="5" t="s">
        <v>233</v>
      </c>
    </row>
    <row r="1843" spans="1:8" x14ac:dyDescent="0.25">
      <c r="A1843">
        <v>1842</v>
      </c>
      <c r="B1843" s="2">
        <v>1</v>
      </c>
      <c r="C1843" s="4">
        <v>2</v>
      </c>
      <c r="H1843" s="5" t="s">
        <v>233</v>
      </c>
    </row>
    <row r="1844" spans="1:8" x14ac:dyDescent="0.25">
      <c r="A1844">
        <v>1843</v>
      </c>
      <c r="B1844" s="2">
        <v>1</v>
      </c>
      <c r="C1844" s="4">
        <v>2</v>
      </c>
      <c r="H1844" s="5" t="s">
        <v>233</v>
      </c>
    </row>
    <row r="1845" spans="1:8" x14ac:dyDescent="0.25">
      <c r="A1845">
        <v>1844</v>
      </c>
      <c r="B1845" s="2">
        <v>1</v>
      </c>
      <c r="C1845" s="4">
        <v>2</v>
      </c>
      <c r="H1845" s="5" t="s">
        <v>233</v>
      </c>
    </row>
    <row r="1846" spans="1:8" x14ac:dyDescent="0.25">
      <c r="A1846">
        <v>1845</v>
      </c>
      <c r="B1846" s="2">
        <v>1</v>
      </c>
      <c r="H1846" s="5" t="s">
        <v>233</v>
      </c>
    </row>
    <row r="1847" spans="1:8" x14ac:dyDescent="0.25">
      <c r="A1847">
        <v>1846</v>
      </c>
      <c r="B1847" s="2">
        <v>1</v>
      </c>
      <c r="H1847" s="5" t="s">
        <v>233</v>
      </c>
    </row>
    <row r="1848" spans="1:8" x14ac:dyDescent="0.25">
      <c r="A1848">
        <v>1847</v>
      </c>
      <c r="B1848" s="2">
        <v>1</v>
      </c>
      <c r="H1848" s="5" t="s">
        <v>233</v>
      </c>
    </row>
    <row r="1849" spans="1:8" x14ac:dyDescent="0.25">
      <c r="A1849">
        <v>1848</v>
      </c>
      <c r="B1849" s="2">
        <v>1</v>
      </c>
      <c r="H1849" s="5" t="s">
        <v>233</v>
      </c>
    </row>
    <row r="1850" spans="1:8" x14ac:dyDescent="0.25">
      <c r="A1850">
        <v>1849</v>
      </c>
      <c r="B1850" s="2">
        <v>1</v>
      </c>
      <c r="H1850" s="5" t="s">
        <v>233</v>
      </c>
    </row>
    <row r="1851" spans="1:8" x14ac:dyDescent="0.25">
      <c r="A1851">
        <v>1850</v>
      </c>
      <c r="B1851" s="2">
        <v>1</v>
      </c>
      <c r="H1851" s="5" t="s">
        <v>233</v>
      </c>
    </row>
    <row r="1852" spans="1:8" x14ac:dyDescent="0.25">
      <c r="A1852">
        <v>1851</v>
      </c>
      <c r="B1852" s="2">
        <v>1</v>
      </c>
      <c r="H1852" s="5" t="s">
        <v>233</v>
      </c>
    </row>
    <row r="1853" spans="1:8" x14ac:dyDescent="0.25">
      <c r="A1853">
        <v>1852</v>
      </c>
      <c r="B1853" s="2">
        <v>1</v>
      </c>
      <c r="H1853" s="5" t="s">
        <v>233</v>
      </c>
    </row>
    <row r="1854" spans="1:8" x14ac:dyDescent="0.25">
      <c r="A1854">
        <v>1853</v>
      </c>
      <c r="B1854" s="2">
        <v>1</v>
      </c>
      <c r="C1854" s="4">
        <v>2</v>
      </c>
      <c r="H1854" s="5" t="s">
        <v>233</v>
      </c>
    </row>
    <row r="1855" spans="1:8" x14ac:dyDescent="0.25">
      <c r="A1855">
        <v>1854</v>
      </c>
      <c r="B1855" s="2">
        <v>1</v>
      </c>
      <c r="C1855" s="4">
        <v>2</v>
      </c>
      <c r="H1855" s="5" t="s">
        <v>233</v>
      </c>
    </row>
    <row r="1856" spans="1:8" x14ac:dyDescent="0.25">
      <c r="A1856">
        <v>1855</v>
      </c>
      <c r="B1856" s="2">
        <v>1</v>
      </c>
      <c r="C1856" s="4">
        <v>2</v>
      </c>
      <c r="H1856" s="5" t="s">
        <v>233</v>
      </c>
    </row>
    <row r="1857" spans="1:8" x14ac:dyDescent="0.25">
      <c r="A1857">
        <v>1856</v>
      </c>
      <c r="B1857" s="2">
        <v>1</v>
      </c>
      <c r="C1857" s="4">
        <v>2</v>
      </c>
      <c r="H1857" s="5" t="s">
        <v>233</v>
      </c>
    </row>
    <row r="1858" spans="1:8" x14ac:dyDescent="0.25">
      <c r="A1858">
        <v>1857</v>
      </c>
      <c r="B1858" s="2">
        <v>1</v>
      </c>
      <c r="C1858" s="4">
        <v>2</v>
      </c>
      <c r="H1858" s="5" t="s">
        <v>233</v>
      </c>
    </row>
    <row r="1859" spans="1:8" x14ac:dyDescent="0.25">
      <c r="A1859">
        <v>1858</v>
      </c>
      <c r="C1859" s="4">
        <v>2</v>
      </c>
      <c r="D1859" s="3">
        <v>3</v>
      </c>
      <c r="H1859" s="5" t="s">
        <v>233</v>
      </c>
    </row>
    <row r="1860" spans="1:8" x14ac:dyDescent="0.25">
      <c r="A1860">
        <v>1859</v>
      </c>
      <c r="C1860" s="4">
        <v>2</v>
      </c>
      <c r="D1860" s="3">
        <v>3</v>
      </c>
      <c r="H1860" s="5" t="s">
        <v>233</v>
      </c>
    </row>
    <row r="1861" spans="1:8" x14ac:dyDescent="0.25">
      <c r="A1861">
        <v>1860</v>
      </c>
      <c r="C1861" s="4">
        <v>2</v>
      </c>
      <c r="D1861" s="3">
        <v>3</v>
      </c>
      <c r="H1861" s="5" t="s">
        <v>233</v>
      </c>
    </row>
    <row r="1862" spans="1:8" x14ac:dyDescent="0.25">
      <c r="A1862">
        <v>1861</v>
      </c>
      <c r="C1862" s="4">
        <v>2</v>
      </c>
      <c r="D1862" s="3">
        <v>3</v>
      </c>
    </row>
    <row r="1863" spans="1:8" x14ac:dyDescent="0.25">
      <c r="A1863">
        <v>1862</v>
      </c>
      <c r="C1863" s="4">
        <v>2</v>
      </c>
      <c r="D1863" s="3">
        <v>3</v>
      </c>
    </row>
    <row r="1864" spans="1:8" x14ac:dyDescent="0.25">
      <c r="A1864">
        <v>1863</v>
      </c>
      <c r="C1864" s="4">
        <v>2</v>
      </c>
      <c r="D1864" s="3">
        <v>3</v>
      </c>
    </row>
    <row r="1865" spans="1:8" x14ac:dyDescent="0.25">
      <c r="A1865">
        <v>1864</v>
      </c>
      <c r="C1865" s="4">
        <v>2</v>
      </c>
      <c r="D1865" s="3">
        <v>3</v>
      </c>
    </row>
    <row r="1866" spans="1:8" x14ac:dyDescent="0.25">
      <c r="A1866">
        <v>1865</v>
      </c>
      <c r="C1866" s="4">
        <v>2</v>
      </c>
      <c r="D1866" s="3">
        <v>3</v>
      </c>
    </row>
    <row r="1867" spans="1:8" x14ac:dyDescent="0.25">
      <c r="A1867">
        <v>1866</v>
      </c>
      <c r="C1867" s="4">
        <v>2</v>
      </c>
      <c r="D1867" s="3">
        <v>3</v>
      </c>
    </row>
    <row r="1868" spans="1:8" x14ac:dyDescent="0.25">
      <c r="A1868">
        <v>1867</v>
      </c>
      <c r="C1868" s="4">
        <v>2</v>
      </c>
      <c r="D1868" s="3">
        <v>3</v>
      </c>
    </row>
    <row r="1869" spans="1:8" x14ac:dyDescent="0.25">
      <c r="A1869">
        <v>1868</v>
      </c>
      <c r="C1869" s="4">
        <v>2</v>
      </c>
      <c r="D1869" s="3">
        <v>3</v>
      </c>
    </row>
    <row r="1870" spans="1:8" x14ac:dyDescent="0.25">
      <c r="A1870">
        <v>1869</v>
      </c>
      <c r="C1870" s="4">
        <v>2</v>
      </c>
      <c r="D1870" s="3">
        <v>3</v>
      </c>
    </row>
    <row r="1871" spans="1:8" x14ac:dyDescent="0.25">
      <c r="A1871">
        <v>1870</v>
      </c>
      <c r="C1871" s="4">
        <v>2</v>
      </c>
      <c r="D1871" s="3">
        <v>3</v>
      </c>
    </row>
    <row r="1872" spans="1:8" x14ac:dyDescent="0.25">
      <c r="A1872">
        <v>1871</v>
      </c>
      <c r="C1872" s="4">
        <v>2</v>
      </c>
      <c r="D1872" s="3">
        <v>3</v>
      </c>
    </row>
    <row r="1873" spans="1:8" x14ac:dyDescent="0.25">
      <c r="A1873">
        <v>1872</v>
      </c>
      <c r="C1873" s="4">
        <v>2</v>
      </c>
      <c r="D1873" s="3">
        <v>3</v>
      </c>
    </row>
    <row r="1874" spans="1:8" x14ac:dyDescent="0.25">
      <c r="A1874">
        <v>1873</v>
      </c>
      <c r="B1874" s="2">
        <v>1</v>
      </c>
      <c r="C1874" s="4">
        <v>2</v>
      </c>
      <c r="D1874" s="3">
        <v>3</v>
      </c>
    </row>
    <row r="1875" spans="1:8" x14ac:dyDescent="0.25">
      <c r="A1875">
        <v>1874</v>
      </c>
      <c r="B1875" s="2">
        <v>1</v>
      </c>
      <c r="C1875" s="4">
        <v>2</v>
      </c>
      <c r="D1875" s="3">
        <v>3</v>
      </c>
    </row>
    <row r="1876" spans="1:8" x14ac:dyDescent="0.25">
      <c r="A1876">
        <v>1875</v>
      </c>
      <c r="B1876" s="2">
        <v>1</v>
      </c>
      <c r="C1876" s="4">
        <v>2</v>
      </c>
      <c r="D1876" s="3">
        <v>3</v>
      </c>
    </row>
    <row r="1877" spans="1:8" x14ac:dyDescent="0.25">
      <c r="A1877">
        <v>1876</v>
      </c>
      <c r="B1877" s="2">
        <v>1</v>
      </c>
      <c r="C1877" s="4">
        <v>2</v>
      </c>
      <c r="D1877" s="3">
        <v>3</v>
      </c>
    </row>
    <row r="1878" spans="1:8" x14ac:dyDescent="0.25">
      <c r="A1878">
        <v>1877</v>
      </c>
      <c r="B1878" s="2">
        <v>1</v>
      </c>
      <c r="C1878" s="4">
        <v>2</v>
      </c>
      <c r="D1878" s="3">
        <v>3</v>
      </c>
    </row>
    <row r="1879" spans="1:8" x14ac:dyDescent="0.25">
      <c r="A1879">
        <v>1878</v>
      </c>
      <c r="B1879" s="2">
        <v>1</v>
      </c>
      <c r="C1879" s="4">
        <v>2</v>
      </c>
      <c r="D1879" s="3">
        <v>3</v>
      </c>
    </row>
    <row r="1880" spans="1:8" x14ac:dyDescent="0.25">
      <c r="A1880">
        <v>1879</v>
      </c>
      <c r="B1880" s="2">
        <v>1</v>
      </c>
      <c r="C1880" s="4">
        <v>2</v>
      </c>
      <c r="D1880" s="3">
        <v>3</v>
      </c>
    </row>
    <row r="1881" spans="1:8" x14ac:dyDescent="0.25">
      <c r="A1881">
        <v>1880</v>
      </c>
      <c r="B1881" s="2">
        <v>1</v>
      </c>
      <c r="C1881" s="4">
        <v>2</v>
      </c>
      <c r="D1881" s="3">
        <v>3</v>
      </c>
    </row>
    <row r="1882" spans="1:8" x14ac:dyDescent="0.25">
      <c r="A1882">
        <v>1881</v>
      </c>
      <c r="B1882" s="2">
        <v>1</v>
      </c>
      <c r="D1882" s="3">
        <v>3</v>
      </c>
      <c r="H1882" s="5" t="s">
        <v>233</v>
      </c>
    </row>
    <row r="1883" spans="1:8" x14ac:dyDescent="0.25">
      <c r="A1883">
        <v>1882</v>
      </c>
      <c r="B1883" s="2">
        <v>1</v>
      </c>
      <c r="D1883" s="3">
        <v>3</v>
      </c>
      <c r="H1883" s="5" t="s">
        <v>233</v>
      </c>
    </row>
    <row r="1884" spans="1:8" x14ac:dyDescent="0.25">
      <c r="A1884">
        <v>1883</v>
      </c>
      <c r="B1884" s="2">
        <v>1</v>
      </c>
      <c r="D1884" s="3">
        <v>3</v>
      </c>
      <c r="H1884" s="5" t="s">
        <v>233</v>
      </c>
    </row>
    <row r="1885" spans="1:8" x14ac:dyDescent="0.25">
      <c r="A1885">
        <v>1884</v>
      </c>
      <c r="B1885" s="2">
        <v>1</v>
      </c>
      <c r="D1885" s="3">
        <v>3</v>
      </c>
      <c r="H1885" s="5" t="s">
        <v>233</v>
      </c>
    </row>
    <row r="1886" spans="1:8" x14ac:dyDescent="0.25">
      <c r="A1886">
        <v>1885</v>
      </c>
      <c r="B1886" s="2">
        <v>1</v>
      </c>
      <c r="D1886" s="3">
        <v>3</v>
      </c>
      <c r="H1886" s="5" t="s">
        <v>233</v>
      </c>
    </row>
    <row r="1887" spans="1:8" x14ac:dyDescent="0.25">
      <c r="A1887">
        <v>1886</v>
      </c>
      <c r="B1887" s="2">
        <v>1</v>
      </c>
      <c r="H1887" s="5" t="s">
        <v>233</v>
      </c>
    </row>
    <row r="1888" spans="1:8" x14ac:dyDescent="0.25">
      <c r="A1888">
        <v>1887</v>
      </c>
      <c r="B1888" s="2">
        <v>1</v>
      </c>
      <c r="H1888" s="5" t="s">
        <v>233</v>
      </c>
    </row>
    <row r="1889" spans="1:8" x14ac:dyDescent="0.25">
      <c r="A1889">
        <v>1888</v>
      </c>
      <c r="B1889" s="2">
        <v>1</v>
      </c>
      <c r="H1889" s="5" t="s">
        <v>233</v>
      </c>
    </row>
    <row r="1890" spans="1:8" x14ac:dyDescent="0.25">
      <c r="A1890">
        <v>1889</v>
      </c>
      <c r="B1890" s="2">
        <v>1</v>
      </c>
      <c r="H1890" s="5" t="s">
        <v>233</v>
      </c>
    </row>
    <row r="1891" spans="1:8" x14ac:dyDescent="0.25">
      <c r="A1891">
        <v>1890</v>
      </c>
      <c r="B1891" s="2">
        <v>1</v>
      </c>
      <c r="H1891" s="5" t="s">
        <v>233</v>
      </c>
    </row>
    <row r="1892" spans="1:8" x14ac:dyDescent="0.25">
      <c r="A1892">
        <v>1891</v>
      </c>
      <c r="B1892" s="2">
        <v>1</v>
      </c>
      <c r="H1892" s="5" t="s">
        <v>233</v>
      </c>
    </row>
    <row r="1893" spans="1:8" x14ac:dyDescent="0.25">
      <c r="A1893">
        <v>1892</v>
      </c>
      <c r="B1893" s="2">
        <v>1</v>
      </c>
      <c r="C1893" s="4">
        <v>2</v>
      </c>
      <c r="H1893" s="5" t="s">
        <v>233</v>
      </c>
    </row>
    <row r="1894" spans="1:8" x14ac:dyDescent="0.25">
      <c r="A1894">
        <v>1893</v>
      </c>
      <c r="B1894" s="2">
        <v>1</v>
      </c>
      <c r="C1894" s="4">
        <v>2</v>
      </c>
      <c r="H1894" s="5" t="s">
        <v>233</v>
      </c>
    </row>
    <row r="1895" spans="1:8" x14ac:dyDescent="0.25">
      <c r="A1895">
        <v>1894</v>
      </c>
      <c r="B1895" s="2">
        <v>1</v>
      </c>
      <c r="C1895" s="4">
        <v>2</v>
      </c>
      <c r="H1895" s="5" t="s">
        <v>233</v>
      </c>
    </row>
    <row r="1896" spans="1:8" x14ac:dyDescent="0.25">
      <c r="A1896">
        <v>1895</v>
      </c>
      <c r="B1896" s="2">
        <v>1</v>
      </c>
      <c r="C1896" s="4">
        <v>2</v>
      </c>
      <c r="H1896" s="5" t="s">
        <v>233</v>
      </c>
    </row>
    <row r="1897" spans="1:8" x14ac:dyDescent="0.25">
      <c r="A1897">
        <v>1896</v>
      </c>
      <c r="B1897" s="2">
        <v>1</v>
      </c>
      <c r="C1897" s="4">
        <v>2</v>
      </c>
      <c r="H1897" s="5" t="s">
        <v>233</v>
      </c>
    </row>
    <row r="1898" spans="1:8" x14ac:dyDescent="0.25">
      <c r="A1898">
        <v>1897</v>
      </c>
      <c r="B1898" s="2">
        <v>1</v>
      </c>
      <c r="C1898" s="4">
        <v>2</v>
      </c>
      <c r="H1898" s="5" t="s">
        <v>233</v>
      </c>
    </row>
    <row r="1899" spans="1:8" x14ac:dyDescent="0.25">
      <c r="A1899">
        <v>1898</v>
      </c>
      <c r="C1899" s="4">
        <v>2</v>
      </c>
      <c r="H1899" s="5" t="s">
        <v>233</v>
      </c>
    </row>
    <row r="1900" spans="1:8" x14ac:dyDescent="0.25">
      <c r="A1900">
        <v>1899</v>
      </c>
      <c r="C1900" s="4">
        <v>2</v>
      </c>
      <c r="H1900" s="5" t="s">
        <v>233</v>
      </c>
    </row>
    <row r="1901" spans="1:8" x14ac:dyDescent="0.25">
      <c r="A1901">
        <v>1900</v>
      </c>
      <c r="C1901" s="4">
        <v>2</v>
      </c>
      <c r="H1901" s="5" t="s">
        <v>233</v>
      </c>
    </row>
    <row r="1902" spans="1:8" x14ac:dyDescent="0.25">
      <c r="A1902">
        <v>1901</v>
      </c>
      <c r="C1902" s="4">
        <v>2</v>
      </c>
      <c r="H1902" s="5" t="s">
        <v>233</v>
      </c>
    </row>
    <row r="1903" spans="1:8" x14ac:dyDescent="0.25">
      <c r="A1903">
        <v>1902</v>
      </c>
      <c r="C1903" s="4">
        <v>2</v>
      </c>
      <c r="H1903" s="5" t="s">
        <v>233</v>
      </c>
    </row>
    <row r="1904" spans="1:8" x14ac:dyDescent="0.25">
      <c r="A1904">
        <v>1903</v>
      </c>
      <c r="C1904" s="4">
        <v>2</v>
      </c>
      <c r="D1904" s="3">
        <v>3</v>
      </c>
      <c r="H1904" s="5" t="s">
        <v>233</v>
      </c>
    </row>
    <row r="1905" spans="1:8" x14ac:dyDescent="0.25">
      <c r="A1905">
        <v>1904</v>
      </c>
      <c r="C1905" s="4">
        <v>2</v>
      </c>
      <c r="D1905" s="3">
        <v>3</v>
      </c>
      <c r="H1905" s="5" t="s">
        <v>233</v>
      </c>
    </row>
    <row r="1906" spans="1:8" x14ac:dyDescent="0.25">
      <c r="A1906">
        <v>1905</v>
      </c>
      <c r="C1906" s="4">
        <v>2</v>
      </c>
      <c r="D1906" s="3">
        <v>3</v>
      </c>
    </row>
    <row r="1907" spans="1:8" x14ac:dyDescent="0.25">
      <c r="A1907">
        <v>1906</v>
      </c>
      <c r="C1907" s="4">
        <v>2</v>
      </c>
      <c r="D1907" s="3">
        <v>3</v>
      </c>
    </row>
    <row r="1908" spans="1:8" x14ac:dyDescent="0.25">
      <c r="A1908">
        <v>1907</v>
      </c>
      <c r="C1908" s="4">
        <v>2</v>
      </c>
      <c r="D1908" s="3">
        <v>3</v>
      </c>
    </row>
    <row r="1909" spans="1:8" x14ac:dyDescent="0.25">
      <c r="A1909">
        <v>1908</v>
      </c>
      <c r="B1909" s="2">
        <v>1</v>
      </c>
      <c r="C1909" s="4">
        <v>2</v>
      </c>
      <c r="D1909" s="3">
        <v>3</v>
      </c>
    </row>
    <row r="1910" spans="1:8" x14ac:dyDescent="0.25">
      <c r="A1910">
        <v>1909</v>
      </c>
      <c r="B1910" s="2">
        <v>1</v>
      </c>
      <c r="C1910" s="4">
        <v>2</v>
      </c>
      <c r="D1910" s="3">
        <v>3</v>
      </c>
    </row>
    <row r="1911" spans="1:8" x14ac:dyDescent="0.25">
      <c r="A1911">
        <v>1910</v>
      </c>
      <c r="B1911" s="2">
        <v>1</v>
      </c>
      <c r="C1911" s="4">
        <v>2</v>
      </c>
      <c r="D1911" s="3">
        <v>3</v>
      </c>
    </row>
    <row r="1912" spans="1:8" x14ac:dyDescent="0.25">
      <c r="A1912">
        <v>1911</v>
      </c>
      <c r="B1912" s="2">
        <v>1</v>
      </c>
      <c r="C1912" s="4">
        <v>2</v>
      </c>
      <c r="D1912" s="3">
        <v>3</v>
      </c>
    </row>
    <row r="1913" spans="1:8" x14ac:dyDescent="0.25">
      <c r="A1913">
        <v>1912</v>
      </c>
      <c r="B1913" s="2">
        <v>1</v>
      </c>
      <c r="C1913" s="4">
        <v>2</v>
      </c>
      <c r="D1913" s="3">
        <v>3</v>
      </c>
    </row>
    <row r="1914" spans="1:8" x14ac:dyDescent="0.25">
      <c r="A1914">
        <v>1913</v>
      </c>
      <c r="B1914" s="2">
        <v>1</v>
      </c>
      <c r="C1914" s="4">
        <v>2</v>
      </c>
      <c r="D1914" s="3">
        <v>3</v>
      </c>
    </row>
    <row r="1915" spans="1:8" x14ac:dyDescent="0.25">
      <c r="A1915">
        <v>1914</v>
      </c>
      <c r="B1915" s="2">
        <v>1</v>
      </c>
      <c r="C1915" s="4">
        <v>2</v>
      </c>
      <c r="D1915" s="3">
        <v>3</v>
      </c>
    </row>
    <row r="1916" spans="1:8" x14ac:dyDescent="0.25">
      <c r="A1916">
        <v>1915</v>
      </c>
      <c r="B1916" s="2">
        <v>1</v>
      </c>
      <c r="D1916" s="3">
        <v>3</v>
      </c>
    </row>
    <row r="1917" spans="1:8" x14ac:dyDescent="0.25">
      <c r="A1917">
        <v>1916</v>
      </c>
      <c r="B1917" s="2">
        <v>1</v>
      </c>
      <c r="D1917" s="3">
        <v>3</v>
      </c>
    </row>
    <row r="1918" spans="1:8" x14ac:dyDescent="0.25">
      <c r="A1918">
        <v>1917</v>
      </c>
      <c r="B1918" s="2">
        <v>1</v>
      </c>
      <c r="D1918" s="3">
        <v>3</v>
      </c>
    </row>
    <row r="1919" spans="1:8" x14ac:dyDescent="0.25">
      <c r="A1919">
        <v>1918</v>
      </c>
      <c r="B1919" s="2">
        <v>1</v>
      </c>
      <c r="D1919" s="3">
        <v>3</v>
      </c>
    </row>
    <row r="1920" spans="1:8" x14ac:dyDescent="0.25">
      <c r="A1920">
        <v>1919</v>
      </c>
      <c r="B1920" s="2">
        <v>1</v>
      </c>
      <c r="D1920" s="3">
        <v>3</v>
      </c>
    </row>
    <row r="1921" spans="1:5" x14ac:dyDescent="0.25">
      <c r="A1921">
        <v>1920</v>
      </c>
      <c r="B1921" s="2">
        <v>1</v>
      </c>
      <c r="D1921" s="3">
        <v>3</v>
      </c>
    </row>
    <row r="1922" spans="1:5" x14ac:dyDescent="0.25">
      <c r="A1922">
        <v>1921</v>
      </c>
      <c r="B1922" s="2">
        <v>1</v>
      </c>
      <c r="D1922" s="3">
        <v>3</v>
      </c>
    </row>
    <row r="1923" spans="1:5" x14ac:dyDescent="0.25">
      <c r="A1923">
        <v>1922</v>
      </c>
      <c r="B1923" s="2">
        <v>1</v>
      </c>
      <c r="D1923" s="3">
        <v>3</v>
      </c>
    </row>
    <row r="1924" spans="1:5" x14ac:dyDescent="0.25">
      <c r="A1924">
        <v>1923</v>
      </c>
      <c r="B1924" s="2">
        <v>1</v>
      </c>
      <c r="D1924" s="3">
        <v>3</v>
      </c>
      <c r="E1924" s="5">
        <v>4</v>
      </c>
    </row>
    <row r="1925" spans="1:5" x14ac:dyDescent="0.25">
      <c r="A1925">
        <v>1924</v>
      </c>
      <c r="B1925" s="2">
        <v>1</v>
      </c>
      <c r="D1925" s="3">
        <v>3</v>
      </c>
      <c r="E1925" s="5">
        <v>4</v>
      </c>
    </row>
    <row r="1926" spans="1:5" x14ac:dyDescent="0.25">
      <c r="A1926">
        <v>1925</v>
      </c>
      <c r="B1926" s="2">
        <v>1</v>
      </c>
      <c r="D1926" s="3">
        <v>3</v>
      </c>
      <c r="E1926" s="5">
        <v>4</v>
      </c>
    </row>
    <row r="1927" spans="1:5" x14ac:dyDescent="0.25">
      <c r="A1927">
        <v>1926</v>
      </c>
      <c r="B1927" s="2">
        <v>1</v>
      </c>
      <c r="C1927" s="4">
        <v>2</v>
      </c>
      <c r="D1927" s="3">
        <v>3</v>
      </c>
      <c r="E1927" s="5">
        <v>4</v>
      </c>
    </row>
    <row r="1928" spans="1:5" x14ac:dyDescent="0.25">
      <c r="A1928">
        <v>1927</v>
      </c>
      <c r="B1928" s="2">
        <v>1</v>
      </c>
      <c r="C1928" s="4">
        <v>2</v>
      </c>
      <c r="D1928" s="3">
        <v>3</v>
      </c>
      <c r="E1928" s="5">
        <v>4</v>
      </c>
    </row>
    <row r="1929" spans="1:5" x14ac:dyDescent="0.25">
      <c r="A1929">
        <v>1928</v>
      </c>
      <c r="B1929" s="2">
        <v>1</v>
      </c>
      <c r="C1929" s="4">
        <v>2</v>
      </c>
      <c r="E1929" s="5">
        <v>4</v>
      </c>
    </row>
    <row r="1930" spans="1:5" x14ac:dyDescent="0.25">
      <c r="A1930">
        <v>1929</v>
      </c>
      <c r="B1930" s="2">
        <v>1</v>
      </c>
      <c r="C1930" s="4">
        <v>2</v>
      </c>
      <c r="E1930" s="5">
        <v>4</v>
      </c>
    </row>
    <row r="1931" spans="1:5" x14ac:dyDescent="0.25">
      <c r="A1931">
        <v>1930</v>
      </c>
      <c r="B1931" s="2">
        <v>1</v>
      </c>
      <c r="C1931" s="4">
        <v>2</v>
      </c>
      <c r="E1931" s="5">
        <v>4</v>
      </c>
    </row>
    <row r="1932" spans="1:5" x14ac:dyDescent="0.25">
      <c r="A1932">
        <v>1931</v>
      </c>
      <c r="B1932" s="2">
        <v>1</v>
      </c>
      <c r="C1932" s="4">
        <v>2</v>
      </c>
      <c r="E1932" s="5">
        <v>4</v>
      </c>
    </row>
    <row r="1933" spans="1:5" x14ac:dyDescent="0.25">
      <c r="A1933">
        <v>1932</v>
      </c>
      <c r="C1933" s="4">
        <v>2</v>
      </c>
      <c r="E1933" s="5">
        <v>4</v>
      </c>
    </row>
    <row r="1934" spans="1:5" x14ac:dyDescent="0.25">
      <c r="A1934">
        <v>1933</v>
      </c>
      <c r="C1934" s="4">
        <v>2</v>
      </c>
      <c r="E1934" s="5">
        <v>4</v>
      </c>
    </row>
    <row r="1935" spans="1:5" x14ac:dyDescent="0.25">
      <c r="A1935">
        <v>1934</v>
      </c>
      <c r="C1935" s="4">
        <v>2</v>
      </c>
      <c r="E1935" s="5">
        <v>4</v>
      </c>
    </row>
    <row r="1936" spans="1:5" x14ac:dyDescent="0.25">
      <c r="A1936">
        <v>1935</v>
      </c>
      <c r="C1936" s="4">
        <v>2</v>
      </c>
      <c r="E1936" s="5">
        <v>4</v>
      </c>
    </row>
    <row r="1937" spans="1:7" x14ac:dyDescent="0.25">
      <c r="A1937">
        <v>1936</v>
      </c>
      <c r="C1937" s="4">
        <v>2</v>
      </c>
      <c r="E1937" s="5">
        <v>4</v>
      </c>
    </row>
    <row r="1938" spans="1:7" x14ac:dyDescent="0.25">
      <c r="A1938">
        <v>1937</v>
      </c>
      <c r="C1938" s="4">
        <v>2</v>
      </c>
      <c r="E1938" s="5">
        <v>4</v>
      </c>
    </row>
    <row r="1939" spans="1:7" x14ac:dyDescent="0.25">
      <c r="A1939">
        <v>1938</v>
      </c>
      <c r="C1939" s="4">
        <v>2</v>
      </c>
      <c r="E1939" s="5">
        <v>4</v>
      </c>
    </row>
    <row r="1940" spans="1:7" x14ac:dyDescent="0.25">
      <c r="A1940">
        <v>1939</v>
      </c>
      <c r="C1940" s="4">
        <v>2</v>
      </c>
      <c r="E1940" s="5">
        <v>4</v>
      </c>
    </row>
    <row r="1941" spans="1:7" x14ac:dyDescent="0.25">
      <c r="A1941">
        <v>1940</v>
      </c>
      <c r="C1941" s="4">
        <v>2</v>
      </c>
      <c r="E1941" s="5">
        <v>4</v>
      </c>
    </row>
    <row r="1942" spans="1:7" x14ac:dyDescent="0.25">
      <c r="A1942">
        <v>1941</v>
      </c>
      <c r="B1942" s="2">
        <v>1</v>
      </c>
      <c r="C1942" s="4">
        <v>2</v>
      </c>
      <c r="E1942" s="5">
        <v>4</v>
      </c>
    </row>
    <row r="1943" spans="1:7" x14ac:dyDescent="0.25">
      <c r="A1943">
        <v>1942</v>
      </c>
      <c r="B1943" s="2">
        <v>1</v>
      </c>
      <c r="C1943" s="4">
        <v>2</v>
      </c>
      <c r="E1943" s="5">
        <v>4</v>
      </c>
    </row>
    <row r="1944" spans="1:7" x14ac:dyDescent="0.25">
      <c r="A1944">
        <v>1943</v>
      </c>
      <c r="B1944" s="2">
        <v>1</v>
      </c>
      <c r="C1944" s="4">
        <v>2</v>
      </c>
      <c r="E1944" s="5">
        <v>4</v>
      </c>
    </row>
    <row r="1945" spans="1:7" x14ac:dyDescent="0.25">
      <c r="A1945">
        <v>1944</v>
      </c>
      <c r="B1945" s="2">
        <v>1</v>
      </c>
      <c r="C1945" s="4">
        <v>2</v>
      </c>
      <c r="E1945" s="5">
        <v>4</v>
      </c>
    </row>
    <row r="1946" spans="1:7" x14ac:dyDescent="0.25">
      <c r="A1946">
        <v>1945</v>
      </c>
      <c r="B1946" s="2">
        <v>1</v>
      </c>
      <c r="C1946" s="4">
        <v>2</v>
      </c>
      <c r="E1946" s="5">
        <v>4</v>
      </c>
    </row>
    <row r="1947" spans="1:7" x14ac:dyDescent="0.25">
      <c r="A1947">
        <v>1946</v>
      </c>
      <c r="B1947" s="2">
        <v>1</v>
      </c>
      <c r="C1947" s="4">
        <v>2</v>
      </c>
      <c r="E1947" s="5">
        <v>4</v>
      </c>
      <c r="G1947" s="3" t="s">
        <v>234</v>
      </c>
    </row>
    <row r="1948" spans="1:7" x14ac:dyDescent="0.25">
      <c r="A1948">
        <v>1947</v>
      </c>
      <c r="B1948" s="2">
        <v>1</v>
      </c>
      <c r="C1948" s="4">
        <v>2</v>
      </c>
      <c r="G1948" s="3" t="s">
        <v>234</v>
      </c>
    </row>
    <row r="1949" spans="1:7" x14ac:dyDescent="0.25">
      <c r="A1949">
        <v>1948</v>
      </c>
      <c r="B1949" s="2">
        <v>1</v>
      </c>
      <c r="C1949" s="4">
        <v>2</v>
      </c>
      <c r="G1949" s="3" t="s">
        <v>234</v>
      </c>
    </row>
    <row r="1950" spans="1:7" x14ac:dyDescent="0.25">
      <c r="A1950">
        <v>1949</v>
      </c>
      <c r="B1950" s="2">
        <v>1</v>
      </c>
      <c r="G1950" s="3" t="s">
        <v>234</v>
      </c>
    </row>
    <row r="1951" spans="1:7" x14ac:dyDescent="0.25">
      <c r="A1951">
        <v>1950</v>
      </c>
      <c r="B1951" s="2">
        <v>1</v>
      </c>
      <c r="G1951" s="3" t="s">
        <v>234</v>
      </c>
    </row>
    <row r="1952" spans="1:7" x14ac:dyDescent="0.25">
      <c r="A1952">
        <v>1951</v>
      </c>
      <c r="B1952" s="2">
        <v>1</v>
      </c>
      <c r="G1952" s="3" t="s">
        <v>234</v>
      </c>
    </row>
    <row r="1953" spans="1:7" x14ac:dyDescent="0.25">
      <c r="A1953">
        <v>1952</v>
      </c>
      <c r="B1953" s="2">
        <v>1</v>
      </c>
      <c r="G1953" s="3" t="s">
        <v>234</v>
      </c>
    </row>
    <row r="1954" spans="1:7" x14ac:dyDescent="0.25">
      <c r="A1954">
        <v>1953</v>
      </c>
      <c r="B1954" s="2">
        <v>1</v>
      </c>
      <c r="G1954" s="3" t="s">
        <v>234</v>
      </c>
    </row>
    <row r="1955" spans="1:7" x14ac:dyDescent="0.25">
      <c r="A1955">
        <v>1954</v>
      </c>
      <c r="B1955" s="2">
        <v>1</v>
      </c>
      <c r="G1955" s="3" t="s">
        <v>234</v>
      </c>
    </row>
    <row r="1956" spans="1:7" x14ac:dyDescent="0.25">
      <c r="A1956">
        <v>1955</v>
      </c>
      <c r="B1956" s="2">
        <v>1</v>
      </c>
      <c r="G1956" s="3" t="s">
        <v>234</v>
      </c>
    </row>
    <row r="1957" spans="1:7" x14ac:dyDescent="0.25">
      <c r="A1957">
        <v>1956</v>
      </c>
      <c r="B1957" s="2">
        <v>1</v>
      </c>
      <c r="G1957" s="3" t="s">
        <v>234</v>
      </c>
    </row>
    <row r="1958" spans="1:7" x14ac:dyDescent="0.25">
      <c r="A1958">
        <v>1957</v>
      </c>
      <c r="B1958" s="2">
        <v>1</v>
      </c>
      <c r="G1958" s="3" t="s">
        <v>234</v>
      </c>
    </row>
    <row r="1959" spans="1:7" x14ac:dyDescent="0.25">
      <c r="A1959">
        <v>1958</v>
      </c>
      <c r="B1959" s="2">
        <v>1</v>
      </c>
      <c r="G1959" s="3" t="s">
        <v>234</v>
      </c>
    </row>
    <row r="1960" spans="1:7" x14ac:dyDescent="0.25">
      <c r="A1960">
        <v>1959</v>
      </c>
      <c r="B1960" s="2">
        <v>1</v>
      </c>
      <c r="C1960" s="4">
        <v>2</v>
      </c>
      <c r="G1960" s="3" t="s">
        <v>234</v>
      </c>
    </row>
    <row r="1961" spans="1:7" x14ac:dyDescent="0.25">
      <c r="A1961">
        <v>1960</v>
      </c>
      <c r="B1961" s="2">
        <v>1</v>
      </c>
      <c r="C1961" s="4">
        <v>2</v>
      </c>
      <c r="G1961" s="3" t="s">
        <v>234</v>
      </c>
    </row>
    <row r="1962" spans="1:7" x14ac:dyDescent="0.25">
      <c r="A1962">
        <v>1961</v>
      </c>
      <c r="B1962" s="2">
        <v>1</v>
      </c>
      <c r="C1962" s="4">
        <v>2</v>
      </c>
      <c r="G1962" s="3" t="s">
        <v>234</v>
      </c>
    </row>
    <row r="1963" spans="1:7" x14ac:dyDescent="0.25">
      <c r="A1963">
        <v>1962</v>
      </c>
      <c r="B1963" s="2">
        <v>1</v>
      </c>
      <c r="C1963" s="4">
        <v>2</v>
      </c>
      <c r="G1963" s="3" t="s">
        <v>234</v>
      </c>
    </row>
    <row r="1964" spans="1:7" x14ac:dyDescent="0.25">
      <c r="A1964">
        <v>1963</v>
      </c>
      <c r="B1964" s="2">
        <v>1</v>
      </c>
      <c r="C1964" s="4">
        <v>2</v>
      </c>
      <c r="G1964" s="3" t="s">
        <v>234</v>
      </c>
    </row>
    <row r="1965" spans="1:7" x14ac:dyDescent="0.25">
      <c r="A1965">
        <v>1964</v>
      </c>
      <c r="B1965" s="2">
        <v>1</v>
      </c>
      <c r="C1965" s="4">
        <v>2</v>
      </c>
      <c r="G1965" s="3" t="s">
        <v>234</v>
      </c>
    </row>
    <row r="1966" spans="1:7" x14ac:dyDescent="0.25">
      <c r="A1966">
        <v>1965</v>
      </c>
      <c r="B1966" s="2">
        <v>1</v>
      </c>
      <c r="C1966" s="4">
        <v>2</v>
      </c>
      <c r="G1966" s="3" t="s">
        <v>234</v>
      </c>
    </row>
    <row r="1967" spans="1:7" x14ac:dyDescent="0.25">
      <c r="A1967">
        <v>1966</v>
      </c>
      <c r="B1967" s="2">
        <v>1</v>
      </c>
      <c r="C1967" s="4">
        <v>2</v>
      </c>
      <c r="G1967" s="3" t="s">
        <v>234</v>
      </c>
    </row>
    <row r="1968" spans="1:7" x14ac:dyDescent="0.25">
      <c r="A1968">
        <v>1967</v>
      </c>
      <c r="B1968" s="2">
        <v>1</v>
      </c>
      <c r="C1968" s="4">
        <v>2</v>
      </c>
      <c r="G1968" s="3" t="s">
        <v>234</v>
      </c>
    </row>
    <row r="1969" spans="1:8" x14ac:dyDescent="0.25">
      <c r="A1969">
        <v>1968</v>
      </c>
      <c r="B1969" s="2">
        <v>1</v>
      </c>
      <c r="C1969" s="4">
        <v>2</v>
      </c>
      <c r="G1969" s="3" t="s">
        <v>234</v>
      </c>
    </row>
    <row r="1970" spans="1:8" x14ac:dyDescent="0.25">
      <c r="A1970">
        <v>1969</v>
      </c>
      <c r="B1970" s="2">
        <v>1</v>
      </c>
      <c r="C1970" s="4">
        <v>2</v>
      </c>
      <c r="G1970" s="3" t="s">
        <v>234</v>
      </c>
      <c r="H1970" s="5" t="s">
        <v>233</v>
      </c>
    </row>
    <row r="1971" spans="1:8" x14ac:dyDescent="0.25">
      <c r="A1971">
        <v>1970</v>
      </c>
      <c r="C1971" s="4">
        <v>2</v>
      </c>
      <c r="G1971" s="3" t="s">
        <v>234</v>
      </c>
      <c r="H1971" s="5" t="s">
        <v>233</v>
      </c>
    </row>
    <row r="1972" spans="1:8" x14ac:dyDescent="0.25">
      <c r="A1972">
        <v>1971</v>
      </c>
      <c r="C1972" s="4">
        <v>2</v>
      </c>
      <c r="H1972" s="5" t="s">
        <v>233</v>
      </c>
    </row>
    <row r="1973" spans="1:8" x14ac:dyDescent="0.25">
      <c r="A1973">
        <v>1972</v>
      </c>
      <c r="C1973" s="4">
        <v>2</v>
      </c>
      <c r="H1973" s="5" t="s">
        <v>233</v>
      </c>
    </row>
    <row r="1974" spans="1:8" x14ac:dyDescent="0.25">
      <c r="A1974">
        <v>1973</v>
      </c>
      <c r="C1974" s="4">
        <v>2</v>
      </c>
      <c r="H1974" s="5" t="s">
        <v>233</v>
      </c>
    </row>
    <row r="1975" spans="1:8" x14ac:dyDescent="0.25">
      <c r="A1975">
        <v>1974</v>
      </c>
      <c r="C1975" s="4">
        <v>2</v>
      </c>
      <c r="H1975" s="5" t="s">
        <v>233</v>
      </c>
    </row>
    <row r="1976" spans="1:8" x14ac:dyDescent="0.25">
      <c r="A1976">
        <v>1975</v>
      </c>
      <c r="C1976" s="4">
        <v>2</v>
      </c>
      <c r="H1976" s="5" t="s">
        <v>233</v>
      </c>
    </row>
    <row r="1977" spans="1:8" x14ac:dyDescent="0.25">
      <c r="A1977">
        <v>1976</v>
      </c>
      <c r="C1977" s="4">
        <v>2</v>
      </c>
      <c r="H1977" s="5" t="s">
        <v>233</v>
      </c>
    </row>
    <row r="1978" spans="1:8" x14ac:dyDescent="0.25">
      <c r="A1978">
        <v>1977</v>
      </c>
      <c r="C1978" s="4">
        <v>2</v>
      </c>
      <c r="H1978" s="5" t="s">
        <v>233</v>
      </c>
    </row>
    <row r="1979" spans="1:8" x14ac:dyDescent="0.25">
      <c r="A1979">
        <v>1978</v>
      </c>
      <c r="C1979" s="4">
        <v>2</v>
      </c>
      <c r="H1979" s="5" t="s">
        <v>233</v>
      </c>
    </row>
    <row r="1980" spans="1:8" x14ac:dyDescent="0.25">
      <c r="A1980">
        <v>1979</v>
      </c>
      <c r="C1980" s="4">
        <v>2</v>
      </c>
      <c r="H1980" s="5" t="s">
        <v>233</v>
      </c>
    </row>
    <row r="1981" spans="1:8" x14ac:dyDescent="0.25">
      <c r="A1981">
        <v>1980</v>
      </c>
      <c r="C1981" s="4">
        <v>2</v>
      </c>
      <c r="H1981" s="5" t="s">
        <v>233</v>
      </c>
    </row>
    <row r="1982" spans="1:8" x14ac:dyDescent="0.25">
      <c r="A1982">
        <v>1981</v>
      </c>
      <c r="C1982" s="4">
        <v>2</v>
      </c>
      <c r="H1982" s="5" t="s">
        <v>233</v>
      </c>
    </row>
    <row r="1983" spans="1:8" x14ac:dyDescent="0.25">
      <c r="A1983">
        <v>1982</v>
      </c>
      <c r="C1983" s="4">
        <v>2</v>
      </c>
      <c r="H1983" s="5" t="s">
        <v>233</v>
      </c>
    </row>
    <row r="1984" spans="1:8" x14ac:dyDescent="0.25">
      <c r="A1984">
        <v>1983</v>
      </c>
      <c r="C1984" s="4">
        <v>2</v>
      </c>
      <c r="H1984" s="5" t="s">
        <v>233</v>
      </c>
    </row>
    <row r="1985" spans="1:8" x14ac:dyDescent="0.25">
      <c r="A1985">
        <v>1984</v>
      </c>
      <c r="C1985" s="4">
        <v>2</v>
      </c>
      <c r="H1985" s="5" t="s">
        <v>233</v>
      </c>
    </row>
    <row r="1986" spans="1:8" x14ac:dyDescent="0.25">
      <c r="A1986">
        <v>1985</v>
      </c>
      <c r="C1986" s="4">
        <v>2</v>
      </c>
      <c r="H1986" s="5" t="s">
        <v>233</v>
      </c>
    </row>
    <row r="1987" spans="1:8" x14ac:dyDescent="0.25">
      <c r="A1987">
        <v>1986</v>
      </c>
      <c r="C1987" s="4">
        <v>2</v>
      </c>
      <c r="H1987" s="5" t="s">
        <v>233</v>
      </c>
    </row>
    <row r="1988" spans="1:8" x14ac:dyDescent="0.25">
      <c r="A1988">
        <v>1987</v>
      </c>
      <c r="B1988" s="2">
        <v>1</v>
      </c>
      <c r="C1988" s="4">
        <v>2</v>
      </c>
      <c r="H1988" s="5" t="s">
        <v>233</v>
      </c>
    </row>
    <row r="1989" spans="1:8" x14ac:dyDescent="0.25">
      <c r="A1989">
        <v>1988</v>
      </c>
      <c r="B1989" s="2">
        <v>1</v>
      </c>
      <c r="C1989" s="4">
        <v>2</v>
      </c>
      <c r="H1989" s="5" t="s">
        <v>233</v>
      </c>
    </row>
    <row r="1990" spans="1:8" x14ac:dyDescent="0.25">
      <c r="A1990">
        <v>1989</v>
      </c>
      <c r="B1990" s="2">
        <v>1</v>
      </c>
      <c r="C1990" s="4">
        <v>2</v>
      </c>
      <c r="H1990" s="5" t="s">
        <v>233</v>
      </c>
    </row>
    <row r="1991" spans="1:8" x14ac:dyDescent="0.25">
      <c r="A1991">
        <v>1990</v>
      </c>
      <c r="B1991" s="2">
        <v>1</v>
      </c>
      <c r="C1991" s="4">
        <v>2</v>
      </c>
      <c r="H1991" s="5" t="s">
        <v>233</v>
      </c>
    </row>
    <row r="1992" spans="1:8" x14ac:dyDescent="0.25">
      <c r="A1992">
        <v>1991</v>
      </c>
      <c r="B1992" s="2">
        <v>1</v>
      </c>
      <c r="C1992" s="4">
        <v>2</v>
      </c>
      <c r="D1992" s="3">
        <v>3</v>
      </c>
      <c r="H1992" s="5" t="s">
        <v>233</v>
      </c>
    </row>
    <row r="1993" spans="1:8" x14ac:dyDescent="0.25">
      <c r="A1993">
        <v>1992</v>
      </c>
      <c r="B1993" s="2">
        <v>1</v>
      </c>
      <c r="C1993" s="4">
        <v>2</v>
      </c>
      <c r="D1993" s="3">
        <v>3</v>
      </c>
      <c r="H1993" s="5" t="s">
        <v>233</v>
      </c>
    </row>
    <row r="1994" spans="1:8" x14ac:dyDescent="0.25">
      <c r="A1994">
        <v>1993</v>
      </c>
      <c r="B1994" s="2">
        <v>1</v>
      </c>
      <c r="C1994" s="4">
        <v>2</v>
      </c>
      <c r="D1994" s="3">
        <v>3</v>
      </c>
      <c r="H1994" s="5" t="s">
        <v>233</v>
      </c>
    </row>
    <row r="1995" spans="1:8" x14ac:dyDescent="0.25">
      <c r="A1995">
        <v>1994</v>
      </c>
      <c r="B1995" s="2">
        <v>1</v>
      </c>
      <c r="C1995" s="4">
        <v>2</v>
      </c>
      <c r="D1995" s="3">
        <v>3</v>
      </c>
      <c r="H1995" s="5" t="s">
        <v>233</v>
      </c>
    </row>
    <row r="1996" spans="1:8" x14ac:dyDescent="0.25">
      <c r="A1996">
        <v>1995</v>
      </c>
      <c r="B1996" s="2">
        <v>1</v>
      </c>
      <c r="C1996" s="4">
        <v>2</v>
      </c>
      <c r="D1996" s="3">
        <v>3</v>
      </c>
      <c r="H1996" s="5" t="s">
        <v>233</v>
      </c>
    </row>
    <row r="1997" spans="1:8" x14ac:dyDescent="0.25">
      <c r="A1997">
        <v>1996</v>
      </c>
      <c r="B1997" s="2">
        <v>1</v>
      </c>
      <c r="C1997" s="4">
        <v>2</v>
      </c>
      <c r="D1997" s="3">
        <v>3</v>
      </c>
      <c r="H1997" s="5" t="s">
        <v>233</v>
      </c>
    </row>
    <row r="1998" spans="1:8" x14ac:dyDescent="0.25">
      <c r="A1998">
        <v>1997</v>
      </c>
      <c r="B1998" s="2">
        <v>1</v>
      </c>
      <c r="D1998" s="3">
        <v>3</v>
      </c>
      <c r="H1998" s="5" t="s">
        <v>233</v>
      </c>
    </row>
    <row r="1999" spans="1:8" x14ac:dyDescent="0.25">
      <c r="A1999">
        <v>1998</v>
      </c>
      <c r="B1999" s="2">
        <v>1</v>
      </c>
      <c r="D1999" s="3">
        <v>3</v>
      </c>
      <c r="F1999" t="s">
        <v>22</v>
      </c>
      <c r="H1999" s="5" t="s">
        <v>233</v>
      </c>
    </row>
    <row r="2000" spans="1:8" x14ac:dyDescent="0.25">
      <c r="A2000">
        <v>1999</v>
      </c>
    </row>
    <row r="2001" spans="1:8" x14ac:dyDescent="0.25">
      <c r="A2001">
        <v>2000</v>
      </c>
      <c r="F2001" t="s">
        <v>22</v>
      </c>
    </row>
    <row r="2002" spans="1:8" x14ac:dyDescent="0.25">
      <c r="A2002">
        <v>2001</v>
      </c>
      <c r="B2002" s="2">
        <v>1</v>
      </c>
    </row>
    <row r="2003" spans="1:8" x14ac:dyDescent="0.25">
      <c r="A2003">
        <v>2002</v>
      </c>
      <c r="B2003" s="2">
        <v>1</v>
      </c>
    </row>
    <row r="2004" spans="1:8" x14ac:dyDescent="0.25">
      <c r="A2004">
        <v>2003</v>
      </c>
      <c r="B2004" s="2">
        <v>1</v>
      </c>
    </row>
    <row r="2005" spans="1:8" x14ac:dyDescent="0.25">
      <c r="A2005">
        <v>2004</v>
      </c>
      <c r="B2005" s="2">
        <v>1</v>
      </c>
    </row>
    <row r="2006" spans="1:8" x14ac:dyDescent="0.25">
      <c r="A2006">
        <v>2005</v>
      </c>
      <c r="B2006" s="2">
        <v>1</v>
      </c>
      <c r="G2006" s="3" t="s">
        <v>234</v>
      </c>
    </row>
    <row r="2007" spans="1:8" x14ac:dyDescent="0.25">
      <c r="A2007">
        <v>2006</v>
      </c>
      <c r="B2007" s="2">
        <v>1</v>
      </c>
      <c r="G2007" s="3" t="s">
        <v>234</v>
      </c>
    </row>
    <row r="2008" spans="1:8" x14ac:dyDescent="0.25">
      <c r="A2008">
        <v>2007</v>
      </c>
      <c r="B2008" s="2">
        <v>1</v>
      </c>
      <c r="G2008" s="3" t="s">
        <v>234</v>
      </c>
    </row>
    <row r="2009" spans="1:8" x14ac:dyDescent="0.25">
      <c r="A2009">
        <v>2008</v>
      </c>
      <c r="B2009" s="2">
        <v>1</v>
      </c>
      <c r="G2009" s="3" t="s">
        <v>234</v>
      </c>
    </row>
    <row r="2010" spans="1:8" x14ac:dyDescent="0.25">
      <c r="A2010">
        <v>2009</v>
      </c>
      <c r="B2010" s="2">
        <v>1</v>
      </c>
      <c r="G2010" s="3" t="s">
        <v>234</v>
      </c>
    </row>
    <row r="2011" spans="1:8" x14ac:dyDescent="0.25">
      <c r="A2011">
        <v>2010</v>
      </c>
      <c r="B2011" s="2">
        <v>1</v>
      </c>
      <c r="G2011" s="3" t="s">
        <v>234</v>
      </c>
    </row>
    <row r="2012" spans="1:8" x14ac:dyDescent="0.25">
      <c r="A2012">
        <v>2011</v>
      </c>
      <c r="B2012" s="2">
        <v>1</v>
      </c>
      <c r="G2012" s="3" t="s">
        <v>234</v>
      </c>
    </row>
    <row r="2013" spans="1:8" x14ac:dyDescent="0.25">
      <c r="A2013">
        <v>2012</v>
      </c>
      <c r="B2013" s="2">
        <v>1</v>
      </c>
      <c r="G2013" s="3" t="s">
        <v>234</v>
      </c>
    </row>
    <row r="2014" spans="1:8" x14ac:dyDescent="0.25">
      <c r="A2014">
        <v>2013</v>
      </c>
      <c r="B2014" s="2">
        <v>1</v>
      </c>
      <c r="C2014" s="4">
        <v>2</v>
      </c>
      <c r="G2014" s="3" t="s">
        <v>234</v>
      </c>
    </row>
    <row r="2015" spans="1:8" x14ac:dyDescent="0.25">
      <c r="A2015">
        <v>2014</v>
      </c>
      <c r="B2015" s="2">
        <v>1</v>
      </c>
      <c r="C2015" s="4">
        <v>2</v>
      </c>
      <c r="G2015" s="3" t="s">
        <v>234</v>
      </c>
      <c r="H2015" s="5" t="s">
        <v>233</v>
      </c>
    </row>
    <row r="2016" spans="1:8" x14ac:dyDescent="0.25">
      <c r="A2016">
        <v>2015</v>
      </c>
      <c r="B2016" s="2">
        <v>1</v>
      </c>
      <c r="C2016" s="4">
        <v>2</v>
      </c>
      <c r="G2016" s="3" t="s">
        <v>234</v>
      </c>
      <c r="H2016" s="5" t="s">
        <v>233</v>
      </c>
    </row>
    <row r="2017" spans="1:8" x14ac:dyDescent="0.25">
      <c r="A2017">
        <v>2016</v>
      </c>
      <c r="B2017" s="2">
        <v>1</v>
      </c>
      <c r="C2017" s="4">
        <v>2</v>
      </c>
      <c r="G2017" s="3" t="s">
        <v>234</v>
      </c>
      <c r="H2017" s="5" t="s">
        <v>233</v>
      </c>
    </row>
    <row r="2018" spans="1:8" x14ac:dyDescent="0.25">
      <c r="A2018">
        <v>2017</v>
      </c>
      <c r="B2018" s="2">
        <v>1</v>
      </c>
      <c r="C2018" s="4">
        <v>2</v>
      </c>
      <c r="G2018" s="3" t="s">
        <v>234</v>
      </c>
      <c r="H2018" s="5" t="s">
        <v>233</v>
      </c>
    </row>
    <row r="2019" spans="1:8" x14ac:dyDescent="0.25">
      <c r="A2019">
        <v>2018</v>
      </c>
      <c r="B2019" s="2">
        <v>1</v>
      </c>
      <c r="C2019" s="4">
        <v>2</v>
      </c>
      <c r="G2019" s="3" t="s">
        <v>234</v>
      </c>
      <c r="H2019" s="5" t="s">
        <v>233</v>
      </c>
    </row>
    <row r="2020" spans="1:8" x14ac:dyDescent="0.25">
      <c r="A2020">
        <v>2019</v>
      </c>
      <c r="B2020" s="2">
        <v>1</v>
      </c>
      <c r="C2020" s="4">
        <v>2</v>
      </c>
      <c r="G2020" s="3" t="s">
        <v>234</v>
      </c>
      <c r="H2020" s="5" t="s">
        <v>233</v>
      </c>
    </row>
    <row r="2021" spans="1:8" x14ac:dyDescent="0.25">
      <c r="A2021">
        <v>2020</v>
      </c>
      <c r="B2021" s="2">
        <v>1</v>
      </c>
      <c r="C2021" s="4">
        <v>2</v>
      </c>
      <c r="G2021" s="3" t="s">
        <v>234</v>
      </c>
      <c r="H2021" s="5" t="s">
        <v>233</v>
      </c>
    </row>
    <row r="2022" spans="1:8" x14ac:dyDescent="0.25">
      <c r="A2022">
        <v>2021</v>
      </c>
      <c r="B2022" s="2">
        <v>1</v>
      </c>
      <c r="C2022" s="4">
        <v>2</v>
      </c>
      <c r="G2022" s="3" t="s">
        <v>234</v>
      </c>
      <c r="H2022" s="5" t="s">
        <v>233</v>
      </c>
    </row>
    <row r="2023" spans="1:8" x14ac:dyDescent="0.25">
      <c r="A2023">
        <v>2022</v>
      </c>
      <c r="B2023" s="2">
        <v>1</v>
      </c>
      <c r="C2023" s="4">
        <v>2</v>
      </c>
      <c r="G2023" s="3" t="s">
        <v>234</v>
      </c>
      <c r="H2023" s="5" t="s">
        <v>233</v>
      </c>
    </row>
    <row r="2024" spans="1:8" x14ac:dyDescent="0.25">
      <c r="A2024">
        <v>2023</v>
      </c>
      <c r="B2024" s="2">
        <v>1</v>
      </c>
      <c r="C2024" s="4">
        <v>2</v>
      </c>
      <c r="G2024" s="3" t="s">
        <v>234</v>
      </c>
      <c r="H2024" s="5" t="s">
        <v>233</v>
      </c>
    </row>
    <row r="2025" spans="1:8" x14ac:dyDescent="0.25">
      <c r="A2025">
        <v>2024</v>
      </c>
      <c r="B2025" s="2">
        <v>1</v>
      </c>
      <c r="C2025" s="4">
        <v>2</v>
      </c>
      <c r="G2025" s="3" t="s">
        <v>234</v>
      </c>
      <c r="H2025" s="5" t="s">
        <v>233</v>
      </c>
    </row>
    <row r="2026" spans="1:8" x14ac:dyDescent="0.25">
      <c r="A2026">
        <v>2025</v>
      </c>
      <c r="B2026" s="2">
        <v>1</v>
      </c>
      <c r="C2026" s="4">
        <v>2</v>
      </c>
      <c r="G2026" s="3" t="s">
        <v>234</v>
      </c>
      <c r="H2026" s="5" t="s">
        <v>233</v>
      </c>
    </row>
    <row r="2027" spans="1:8" x14ac:dyDescent="0.25">
      <c r="A2027">
        <v>2026</v>
      </c>
      <c r="B2027" s="2">
        <v>1</v>
      </c>
      <c r="C2027" s="4">
        <v>2</v>
      </c>
      <c r="G2027" s="3" t="s">
        <v>234</v>
      </c>
      <c r="H2027" s="5" t="s">
        <v>233</v>
      </c>
    </row>
    <row r="2028" spans="1:8" x14ac:dyDescent="0.25">
      <c r="A2028">
        <v>2027</v>
      </c>
      <c r="B2028" s="2">
        <v>1</v>
      </c>
      <c r="C2028" s="4">
        <v>2</v>
      </c>
      <c r="H2028" s="5" t="s">
        <v>233</v>
      </c>
    </row>
    <row r="2029" spans="1:8" x14ac:dyDescent="0.25">
      <c r="A2029">
        <v>2028</v>
      </c>
      <c r="B2029" s="2">
        <v>1</v>
      </c>
      <c r="C2029" s="4">
        <v>2</v>
      </c>
      <c r="H2029" s="5" t="s">
        <v>233</v>
      </c>
    </row>
    <row r="2030" spans="1:8" x14ac:dyDescent="0.25">
      <c r="A2030">
        <v>2029</v>
      </c>
      <c r="C2030" s="4">
        <v>2</v>
      </c>
      <c r="H2030" s="5" t="s">
        <v>233</v>
      </c>
    </row>
    <row r="2031" spans="1:8" x14ac:dyDescent="0.25">
      <c r="A2031">
        <v>2030</v>
      </c>
      <c r="C2031" s="4">
        <v>2</v>
      </c>
      <c r="H2031" s="5" t="s">
        <v>233</v>
      </c>
    </row>
    <row r="2032" spans="1:8" x14ac:dyDescent="0.25">
      <c r="A2032">
        <v>2031</v>
      </c>
      <c r="C2032" s="4">
        <v>2</v>
      </c>
    </row>
    <row r="2033" spans="1:8" x14ac:dyDescent="0.25">
      <c r="A2033">
        <v>2032</v>
      </c>
      <c r="C2033" s="4">
        <v>2</v>
      </c>
    </row>
    <row r="2034" spans="1:8" x14ac:dyDescent="0.25">
      <c r="A2034">
        <v>2033</v>
      </c>
      <c r="C2034" s="4">
        <v>2</v>
      </c>
    </row>
    <row r="2035" spans="1:8" x14ac:dyDescent="0.25">
      <c r="A2035">
        <v>2034</v>
      </c>
      <c r="C2035" s="4">
        <v>2</v>
      </c>
      <c r="G2035" s="3" t="s">
        <v>234</v>
      </c>
    </row>
    <row r="2036" spans="1:8" x14ac:dyDescent="0.25">
      <c r="A2036">
        <v>2035</v>
      </c>
      <c r="C2036" s="4">
        <v>2</v>
      </c>
      <c r="G2036" s="3" t="s">
        <v>234</v>
      </c>
    </row>
    <row r="2037" spans="1:8" x14ac:dyDescent="0.25">
      <c r="A2037">
        <v>2036</v>
      </c>
      <c r="B2037" s="2">
        <v>1</v>
      </c>
      <c r="C2037" s="4">
        <v>2</v>
      </c>
      <c r="G2037" s="3" t="s">
        <v>234</v>
      </c>
    </row>
    <row r="2038" spans="1:8" x14ac:dyDescent="0.25">
      <c r="A2038">
        <v>2037</v>
      </c>
      <c r="B2038" s="2">
        <v>1</v>
      </c>
      <c r="C2038" s="4">
        <v>2</v>
      </c>
      <c r="G2038" s="3" t="s">
        <v>234</v>
      </c>
    </row>
    <row r="2039" spans="1:8" x14ac:dyDescent="0.25">
      <c r="A2039">
        <v>2038</v>
      </c>
      <c r="B2039" s="2">
        <v>1</v>
      </c>
      <c r="C2039" s="4">
        <v>2</v>
      </c>
      <c r="G2039" s="3" t="s">
        <v>234</v>
      </c>
    </row>
    <row r="2040" spans="1:8" x14ac:dyDescent="0.25">
      <c r="A2040">
        <v>2039</v>
      </c>
      <c r="B2040" s="2">
        <v>1</v>
      </c>
      <c r="C2040" s="4">
        <v>2</v>
      </c>
      <c r="G2040" s="3" t="s">
        <v>234</v>
      </c>
    </row>
    <row r="2041" spans="1:8" x14ac:dyDescent="0.25">
      <c r="A2041">
        <v>2040</v>
      </c>
      <c r="B2041" s="2">
        <v>1</v>
      </c>
      <c r="C2041" s="4">
        <v>2</v>
      </c>
      <c r="G2041" s="3" t="s">
        <v>234</v>
      </c>
    </row>
    <row r="2042" spans="1:8" x14ac:dyDescent="0.25">
      <c r="A2042">
        <v>2041</v>
      </c>
      <c r="B2042" s="2">
        <v>1</v>
      </c>
      <c r="C2042" s="4">
        <v>2</v>
      </c>
      <c r="G2042" s="3" t="s">
        <v>234</v>
      </c>
    </row>
    <row r="2043" spans="1:8" x14ac:dyDescent="0.25">
      <c r="A2043">
        <v>2042</v>
      </c>
      <c r="B2043" s="2">
        <v>1</v>
      </c>
      <c r="C2043" s="4">
        <v>2</v>
      </c>
      <c r="G2043" s="3" t="s">
        <v>234</v>
      </c>
    </row>
    <row r="2044" spans="1:8" x14ac:dyDescent="0.25">
      <c r="A2044">
        <v>2043</v>
      </c>
      <c r="B2044" s="2">
        <v>1</v>
      </c>
      <c r="C2044" s="4">
        <v>2</v>
      </c>
      <c r="G2044" s="3" t="s">
        <v>234</v>
      </c>
    </row>
    <row r="2045" spans="1:8" x14ac:dyDescent="0.25">
      <c r="A2045">
        <v>2044</v>
      </c>
      <c r="B2045" s="2">
        <v>1</v>
      </c>
      <c r="G2045" s="3" t="s">
        <v>234</v>
      </c>
    </row>
    <row r="2046" spans="1:8" x14ac:dyDescent="0.25">
      <c r="A2046">
        <v>2045</v>
      </c>
      <c r="B2046" s="2">
        <v>1</v>
      </c>
      <c r="G2046" s="3" t="s">
        <v>234</v>
      </c>
    </row>
    <row r="2047" spans="1:8" x14ac:dyDescent="0.25">
      <c r="A2047">
        <v>2046</v>
      </c>
      <c r="B2047" s="2">
        <v>1</v>
      </c>
      <c r="G2047" s="3" t="s">
        <v>234</v>
      </c>
    </row>
    <row r="2048" spans="1:8" x14ac:dyDescent="0.25">
      <c r="A2048">
        <v>2047</v>
      </c>
      <c r="B2048" s="2">
        <v>1</v>
      </c>
      <c r="G2048" s="3" t="s">
        <v>234</v>
      </c>
      <c r="H2048" s="5" t="s">
        <v>233</v>
      </c>
    </row>
    <row r="2049" spans="1:8" x14ac:dyDescent="0.25">
      <c r="A2049">
        <v>2048</v>
      </c>
      <c r="B2049" s="2">
        <v>1</v>
      </c>
      <c r="G2049" s="3" t="s">
        <v>234</v>
      </c>
      <c r="H2049" s="5" t="s">
        <v>233</v>
      </c>
    </row>
    <row r="2050" spans="1:8" x14ac:dyDescent="0.25">
      <c r="A2050">
        <v>2049</v>
      </c>
      <c r="B2050" s="2">
        <v>1</v>
      </c>
      <c r="G2050" s="3" t="s">
        <v>234</v>
      </c>
      <c r="H2050" s="5" t="s">
        <v>233</v>
      </c>
    </row>
    <row r="2051" spans="1:8" x14ac:dyDescent="0.25">
      <c r="A2051">
        <v>2050</v>
      </c>
      <c r="B2051" s="2">
        <v>1</v>
      </c>
      <c r="G2051" s="3" t="s">
        <v>234</v>
      </c>
      <c r="H2051" s="5" t="s">
        <v>233</v>
      </c>
    </row>
    <row r="2052" spans="1:8" x14ac:dyDescent="0.25">
      <c r="A2052">
        <v>2051</v>
      </c>
      <c r="B2052" s="2">
        <v>1</v>
      </c>
      <c r="G2052" s="3" t="s">
        <v>234</v>
      </c>
      <c r="H2052" s="5" t="s">
        <v>233</v>
      </c>
    </row>
    <row r="2053" spans="1:8" x14ac:dyDescent="0.25">
      <c r="A2053">
        <v>2052</v>
      </c>
      <c r="B2053" s="2">
        <v>1</v>
      </c>
      <c r="G2053" s="3" t="s">
        <v>234</v>
      </c>
      <c r="H2053" s="5" t="s">
        <v>233</v>
      </c>
    </row>
    <row r="2054" spans="1:8" x14ac:dyDescent="0.25">
      <c r="A2054">
        <v>2053</v>
      </c>
      <c r="B2054" s="2">
        <v>1</v>
      </c>
      <c r="G2054" s="3" t="s">
        <v>234</v>
      </c>
      <c r="H2054" s="5" t="s">
        <v>233</v>
      </c>
    </row>
    <row r="2055" spans="1:8" x14ac:dyDescent="0.25">
      <c r="A2055">
        <v>2054</v>
      </c>
      <c r="B2055" s="2">
        <v>1</v>
      </c>
      <c r="G2055" s="3" t="s">
        <v>234</v>
      </c>
      <c r="H2055" s="5" t="s">
        <v>233</v>
      </c>
    </row>
    <row r="2056" spans="1:8" x14ac:dyDescent="0.25">
      <c r="A2056">
        <v>2055</v>
      </c>
      <c r="B2056" s="2">
        <v>1</v>
      </c>
      <c r="G2056" s="3" t="s">
        <v>234</v>
      </c>
      <c r="H2056" s="5" t="s">
        <v>233</v>
      </c>
    </row>
    <row r="2057" spans="1:8" x14ac:dyDescent="0.25">
      <c r="A2057">
        <v>2056</v>
      </c>
      <c r="B2057" s="2">
        <v>1</v>
      </c>
      <c r="G2057" s="3" t="s">
        <v>234</v>
      </c>
      <c r="H2057" s="5" t="s">
        <v>233</v>
      </c>
    </row>
    <row r="2058" spans="1:8" x14ac:dyDescent="0.25">
      <c r="A2058">
        <v>2057</v>
      </c>
      <c r="B2058" s="2">
        <v>1</v>
      </c>
      <c r="C2058" s="4">
        <v>2</v>
      </c>
      <c r="H2058" s="5" t="s">
        <v>233</v>
      </c>
    </row>
    <row r="2059" spans="1:8" x14ac:dyDescent="0.25">
      <c r="A2059">
        <v>2058</v>
      </c>
      <c r="B2059" s="2">
        <v>1</v>
      </c>
      <c r="C2059" s="4">
        <v>2</v>
      </c>
      <c r="H2059" s="5" t="s">
        <v>233</v>
      </c>
    </row>
    <row r="2060" spans="1:8" x14ac:dyDescent="0.25">
      <c r="A2060">
        <v>2059</v>
      </c>
      <c r="B2060" s="2">
        <v>1</v>
      </c>
      <c r="C2060" s="4">
        <v>2</v>
      </c>
      <c r="H2060" s="5" t="s">
        <v>233</v>
      </c>
    </row>
    <row r="2061" spans="1:8" x14ac:dyDescent="0.25">
      <c r="A2061">
        <v>2060</v>
      </c>
      <c r="B2061" s="2">
        <v>1</v>
      </c>
      <c r="C2061" s="4">
        <v>2</v>
      </c>
      <c r="H2061" s="5" t="s">
        <v>233</v>
      </c>
    </row>
    <row r="2062" spans="1:8" x14ac:dyDescent="0.25">
      <c r="A2062">
        <v>2061</v>
      </c>
      <c r="B2062" s="2">
        <v>1</v>
      </c>
      <c r="C2062" s="4">
        <v>2</v>
      </c>
      <c r="H2062" s="5" t="s">
        <v>233</v>
      </c>
    </row>
    <row r="2063" spans="1:8" x14ac:dyDescent="0.25">
      <c r="A2063">
        <v>2062</v>
      </c>
      <c r="B2063" s="2">
        <v>1</v>
      </c>
      <c r="C2063" s="4">
        <v>2</v>
      </c>
      <c r="H2063" s="5" t="s">
        <v>233</v>
      </c>
    </row>
    <row r="2064" spans="1:8" x14ac:dyDescent="0.25">
      <c r="A2064">
        <v>2063</v>
      </c>
      <c r="B2064" s="2">
        <v>1</v>
      </c>
      <c r="C2064" s="4">
        <v>2</v>
      </c>
      <c r="H2064" s="5" t="s">
        <v>233</v>
      </c>
    </row>
    <row r="2065" spans="1:8" x14ac:dyDescent="0.25">
      <c r="A2065">
        <v>2064</v>
      </c>
      <c r="C2065" s="4">
        <v>2</v>
      </c>
      <c r="H2065" s="5" t="s">
        <v>233</v>
      </c>
    </row>
    <row r="2066" spans="1:8" x14ac:dyDescent="0.25">
      <c r="A2066">
        <v>2065</v>
      </c>
      <c r="C2066" s="4">
        <v>2</v>
      </c>
      <c r="H2066" s="5" t="s">
        <v>233</v>
      </c>
    </row>
    <row r="2067" spans="1:8" x14ac:dyDescent="0.25">
      <c r="A2067">
        <v>2066</v>
      </c>
      <c r="C2067" s="4">
        <v>2</v>
      </c>
      <c r="H2067" s="5" t="s">
        <v>233</v>
      </c>
    </row>
    <row r="2068" spans="1:8" x14ac:dyDescent="0.25">
      <c r="A2068">
        <v>2067</v>
      </c>
      <c r="C2068" s="4">
        <v>2</v>
      </c>
      <c r="H2068" s="5" t="s">
        <v>233</v>
      </c>
    </row>
    <row r="2069" spans="1:8" x14ac:dyDescent="0.25">
      <c r="A2069">
        <v>2068</v>
      </c>
      <c r="C2069" s="4">
        <v>2</v>
      </c>
      <c r="D2069" s="3">
        <v>3</v>
      </c>
      <c r="H2069" s="5" t="s">
        <v>233</v>
      </c>
    </row>
    <row r="2070" spans="1:8" x14ac:dyDescent="0.25">
      <c r="A2070">
        <v>2069</v>
      </c>
      <c r="C2070" s="4">
        <v>2</v>
      </c>
      <c r="D2070" s="3">
        <v>3</v>
      </c>
    </row>
    <row r="2071" spans="1:8" x14ac:dyDescent="0.25">
      <c r="A2071">
        <v>2070</v>
      </c>
      <c r="C2071" s="4">
        <v>2</v>
      </c>
      <c r="D2071" s="3">
        <v>3</v>
      </c>
    </row>
    <row r="2072" spans="1:8" x14ac:dyDescent="0.25">
      <c r="A2072">
        <v>2071</v>
      </c>
      <c r="C2072" s="4">
        <v>2</v>
      </c>
      <c r="D2072" s="3">
        <v>3</v>
      </c>
    </row>
    <row r="2073" spans="1:8" x14ac:dyDescent="0.25">
      <c r="A2073">
        <v>2072</v>
      </c>
      <c r="C2073" s="4">
        <v>2</v>
      </c>
      <c r="D2073" s="3">
        <v>3</v>
      </c>
    </row>
    <row r="2074" spans="1:8" x14ac:dyDescent="0.25">
      <c r="A2074">
        <v>2073</v>
      </c>
      <c r="C2074" s="4">
        <v>2</v>
      </c>
      <c r="D2074" s="3">
        <v>3</v>
      </c>
    </row>
    <row r="2075" spans="1:8" x14ac:dyDescent="0.25">
      <c r="A2075">
        <v>2074</v>
      </c>
      <c r="C2075" s="4">
        <v>2</v>
      </c>
      <c r="D2075" s="3">
        <v>3</v>
      </c>
    </row>
    <row r="2076" spans="1:8" x14ac:dyDescent="0.25">
      <c r="A2076">
        <v>2075</v>
      </c>
      <c r="C2076" s="4">
        <v>2</v>
      </c>
      <c r="D2076" s="3">
        <v>3</v>
      </c>
    </row>
    <row r="2077" spans="1:8" x14ac:dyDescent="0.25">
      <c r="A2077">
        <v>2076</v>
      </c>
      <c r="B2077" s="2">
        <v>1</v>
      </c>
      <c r="C2077" s="4">
        <v>2</v>
      </c>
      <c r="D2077" s="3">
        <v>3</v>
      </c>
    </row>
    <row r="2078" spans="1:8" x14ac:dyDescent="0.25">
      <c r="A2078">
        <v>2077</v>
      </c>
      <c r="B2078" s="2">
        <v>1</v>
      </c>
      <c r="C2078" s="4">
        <v>2</v>
      </c>
      <c r="D2078" s="3">
        <v>3</v>
      </c>
    </row>
    <row r="2079" spans="1:8" x14ac:dyDescent="0.25">
      <c r="A2079">
        <v>2078</v>
      </c>
      <c r="B2079" s="2">
        <v>1</v>
      </c>
      <c r="C2079" s="4">
        <v>2</v>
      </c>
      <c r="D2079" s="3">
        <v>3</v>
      </c>
    </row>
    <row r="2080" spans="1:8" x14ac:dyDescent="0.25">
      <c r="A2080">
        <v>2079</v>
      </c>
      <c r="B2080" s="2">
        <v>1</v>
      </c>
      <c r="C2080" s="4">
        <v>2</v>
      </c>
      <c r="D2080" s="3">
        <v>3</v>
      </c>
    </row>
    <row r="2081" spans="1:5" x14ac:dyDescent="0.25">
      <c r="A2081">
        <v>2080</v>
      </c>
      <c r="B2081" s="2">
        <v>1</v>
      </c>
      <c r="D2081" s="3">
        <v>3</v>
      </c>
    </row>
    <row r="2082" spans="1:5" x14ac:dyDescent="0.25">
      <c r="A2082">
        <v>2081</v>
      </c>
      <c r="B2082" s="2">
        <v>1</v>
      </c>
      <c r="D2082" s="3">
        <v>3</v>
      </c>
    </row>
    <row r="2083" spans="1:5" x14ac:dyDescent="0.25">
      <c r="A2083">
        <v>2082</v>
      </c>
      <c r="B2083" s="2">
        <v>1</v>
      </c>
      <c r="D2083" s="3">
        <v>3</v>
      </c>
    </row>
    <row r="2084" spans="1:5" x14ac:dyDescent="0.25">
      <c r="A2084">
        <v>2083</v>
      </c>
      <c r="B2084" s="2">
        <v>1</v>
      </c>
      <c r="D2084" s="3">
        <v>3</v>
      </c>
    </row>
    <row r="2085" spans="1:5" x14ac:dyDescent="0.25">
      <c r="A2085">
        <v>2084</v>
      </c>
      <c r="B2085" s="2">
        <v>1</v>
      </c>
      <c r="D2085" s="3">
        <v>3</v>
      </c>
    </row>
    <row r="2086" spans="1:5" x14ac:dyDescent="0.25">
      <c r="A2086">
        <v>2085</v>
      </c>
      <c r="B2086" s="2">
        <v>1</v>
      </c>
      <c r="D2086" s="3">
        <v>3</v>
      </c>
    </row>
    <row r="2087" spans="1:5" x14ac:dyDescent="0.25">
      <c r="A2087">
        <v>2086</v>
      </c>
      <c r="B2087" s="2">
        <v>1</v>
      </c>
      <c r="D2087" s="3">
        <v>3</v>
      </c>
      <c r="E2087" s="5">
        <v>4</v>
      </c>
    </row>
    <row r="2088" spans="1:5" x14ac:dyDescent="0.25">
      <c r="A2088">
        <v>2087</v>
      </c>
      <c r="B2088" s="2">
        <v>1</v>
      </c>
      <c r="D2088" s="3">
        <v>3</v>
      </c>
      <c r="E2088" s="5">
        <v>4</v>
      </c>
    </row>
    <row r="2089" spans="1:5" x14ac:dyDescent="0.25">
      <c r="A2089">
        <v>2088</v>
      </c>
      <c r="B2089" s="2">
        <v>1</v>
      </c>
      <c r="D2089" s="3">
        <v>3</v>
      </c>
      <c r="E2089" s="5">
        <v>4</v>
      </c>
    </row>
    <row r="2090" spans="1:5" x14ac:dyDescent="0.25">
      <c r="A2090">
        <v>2089</v>
      </c>
      <c r="B2090" s="2">
        <v>1</v>
      </c>
      <c r="D2090" s="3">
        <v>3</v>
      </c>
      <c r="E2090" s="5">
        <v>4</v>
      </c>
    </row>
    <row r="2091" spans="1:5" x14ac:dyDescent="0.25">
      <c r="A2091">
        <v>2090</v>
      </c>
      <c r="B2091" s="2">
        <v>1</v>
      </c>
      <c r="D2091" s="3">
        <v>3</v>
      </c>
      <c r="E2091" s="5">
        <v>4</v>
      </c>
    </row>
    <row r="2092" spans="1:5" x14ac:dyDescent="0.25">
      <c r="A2092">
        <v>2091</v>
      </c>
      <c r="B2092" s="2">
        <v>1</v>
      </c>
      <c r="D2092" s="3">
        <v>3</v>
      </c>
      <c r="E2092" s="5">
        <v>4</v>
      </c>
    </row>
    <row r="2093" spans="1:5" x14ac:dyDescent="0.25">
      <c r="A2093">
        <v>2092</v>
      </c>
      <c r="B2093" s="2">
        <v>1</v>
      </c>
      <c r="C2093" s="4">
        <v>2</v>
      </c>
      <c r="D2093" s="3">
        <v>3</v>
      </c>
      <c r="E2093" s="5">
        <v>4</v>
      </c>
    </row>
    <row r="2094" spans="1:5" x14ac:dyDescent="0.25">
      <c r="A2094">
        <v>2093</v>
      </c>
      <c r="B2094" s="2">
        <v>1</v>
      </c>
      <c r="C2094" s="4">
        <v>2</v>
      </c>
      <c r="E2094" s="5">
        <v>4</v>
      </c>
    </row>
    <row r="2095" spans="1:5" x14ac:dyDescent="0.25">
      <c r="A2095">
        <v>2094</v>
      </c>
      <c r="B2095" s="2">
        <v>1</v>
      </c>
      <c r="C2095" s="4">
        <v>2</v>
      </c>
      <c r="E2095" s="5">
        <v>4</v>
      </c>
    </row>
    <row r="2096" spans="1:5" x14ac:dyDescent="0.25">
      <c r="A2096">
        <v>2095</v>
      </c>
      <c r="B2096" s="2">
        <v>1</v>
      </c>
      <c r="C2096" s="4">
        <v>2</v>
      </c>
      <c r="E2096" s="5">
        <v>4</v>
      </c>
    </row>
    <row r="2097" spans="1:5" x14ac:dyDescent="0.25">
      <c r="A2097">
        <v>2096</v>
      </c>
      <c r="B2097" s="2">
        <v>1</v>
      </c>
      <c r="C2097" s="4">
        <v>2</v>
      </c>
      <c r="E2097" s="5">
        <v>4</v>
      </c>
    </row>
    <row r="2098" spans="1:5" x14ac:dyDescent="0.25">
      <c r="A2098">
        <v>2097</v>
      </c>
      <c r="B2098" s="2">
        <v>1</v>
      </c>
      <c r="C2098" s="4">
        <v>2</v>
      </c>
      <c r="E2098" s="5">
        <v>4</v>
      </c>
    </row>
    <row r="2099" spans="1:5" x14ac:dyDescent="0.25">
      <c r="A2099">
        <v>2098</v>
      </c>
      <c r="B2099" s="2">
        <v>1</v>
      </c>
      <c r="C2099" s="4">
        <v>2</v>
      </c>
      <c r="E2099" s="5">
        <v>4</v>
      </c>
    </row>
    <row r="2100" spans="1:5" x14ac:dyDescent="0.25">
      <c r="A2100">
        <v>2099</v>
      </c>
      <c r="B2100" s="2">
        <v>1</v>
      </c>
      <c r="C2100" s="4">
        <v>2</v>
      </c>
      <c r="E2100" s="5">
        <v>4</v>
      </c>
    </row>
    <row r="2101" spans="1:5" x14ac:dyDescent="0.25">
      <c r="A2101">
        <v>2100</v>
      </c>
      <c r="C2101" s="4">
        <v>2</v>
      </c>
      <c r="E2101" s="5">
        <v>4</v>
      </c>
    </row>
    <row r="2102" spans="1:5" x14ac:dyDescent="0.25">
      <c r="A2102">
        <v>2101</v>
      </c>
      <c r="C2102" s="4">
        <v>2</v>
      </c>
      <c r="E2102" s="5">
        <v>4</v>
      </c>
    </row>
    <row r="2103" spans="1:5" x14ac:dyDescent="0.25">
      <c r="A2103">
        <v>2102</v>
      </c>
      <c r="C2103" s="4">
        <v>2</v>
      </c>
      <c r="E2103" s="5">
        <v>4</v>
      </c>
    </row>
    <row r="2104" spans="1:5" x14ac:dyDescent="0.25">
      <c r="A2104">
        <v>2103</v>
      </c>
      <c r="C2104" s="4">
        <v>2</v>
      </c>
      <c r="E2104" s="5">
        <v>4</v>
      </c>
    </row>
    <row r="2105" spans="1:5" x14ac:dyDescent="0.25">
      <c r="A2105">
        <v>2104</v>
      </c>
      <c r="C2105" s="4">
        <v>2</v>
      </c>
      <c r="E2105" s="5">
        <v>4</v>
      </c>
    </row>
    <row r="2106" spans="1:5" x14ac:dyDescent="0.25">
      <c r="A2106">
        <v>2105</v>
      </c>
      <c r="C2106" s="4">
        <v>2</v>
      </c>
      <c r="E2106" s="5">
        <v>4</v>
      </c>
    </row>
    <row r="2107" spans="1:5" x14ac:dyDescent="0.25">
      <c r="A2107">
        <v>2106</v>
      </c>
      <c r="C2107" s="4">
        <v>2</v>
      </c>
      <c r="D2107" s="3">
        <v>3</v>
      </c>
      <c r="E2107" s="5">
        <v>4</v>
      </c>
    </row>
    <row r="2108" spans="1:5" x14ac:dyDescent="0.25">
      <c r="A2108">
        <v>2107</v>
      </c>
      <c r="C2108" s="4">
        <v>2</v>
      </c>
      <c r="D2108" s="3">
        <v>3</v>
      </c>
    </row>
    <row r="2109" spans="1:5" x14ac:dyDescent="0.25">
      <c r="A2109">
        <v>2108</v>
      </c>
      <c r="C2109" s="4">
        <v>2</v>
      </c>
      <c r="D2109" s="3">
        <v>3</v>
      </c>
    </row>
    <row r="2110" spans="1:5" x14ac:dyDescent="0.25">
      <c r="A2110">
        <v>2109</v>
      </c>
      <c r="B2110" s="2">
        <v>1</v>
      </c>
      <c r="C2110" s="4">
        <v>2</v>
      </c>
      <c r="D2110" s="3">
        <v>3</v>
      </c>
    </row>
    <row r="2111" spans="1:5" x14ac:dyDescent="0.25">
      <c r="A2111">
        <v>2110</v>
      </c>
      <c r="B2111" s="2">
        <v>1</v>
      </c>
      <c r="C2111" s="4">
        <v>2</v>
      </c>
      <c r="D2111" s="3">
        <v>3</v>
      </c>
    </row>
    <row r="2112" spans="1:5" x14ac:dyDescent="0.25">
      <c r="A2112">
        <v>2111</v>
      </c>
      <c r="B2112" s="2">
        <v>1</v>
      </c>
      <c r="C2112" s="4">
        <v>2</v>
      </c>
      <c r="D2112" s="3">
        <v>3</v>
      </c>
    </row>
    <row r="2113" spans="1:4" x14ac:dyDescent="0.25">
      <c r="A2113">
        <v>2112</v>
      </c>
      <c r="B2113" s="2">
        <v>1</v>
      </c>
      <c r="C2113" s="4">
        <v>2</v>
      </c>
      <c r="D2113" s="3">
        <v>3</v>
      </c>
    </row>
    <row r="2114" spans="1:4" x14ac:dyDescent="0.25">
      <c r="A2114">
        <v>2113</v>
      </c>
      <c r="B2114" s="2">
        <v>1</v>
      </c>
      <c r="D2114" s="3">
        <v>3</v>
      </c>
    </row>
    <row r="2115" spans="1:4" x14ac:dyDescent="0.25">
      <c r="A2115">
        <v>2114</v>
      </c>
      <c r="B2115" s="2">
        <v>1</v>
      </c>
      <c r="D2115" s="3">
        <v>3</v>
      </c>
    </row>
    <row r="2116" spans="1:4" x14ac:dyDescent="0.25">
      <c r="A2116">
        <v>2115</v>
      </c>
      <c r="B2116" s="2">
        <v>1</v>
      </c>
      <c r="D2116" s="3">
        <v>3</v>
      </c>
    </row>
    <row r="2117" spans="1:4" x14ac:dyDescent="0.25">
      <c r="A2117">
        <v>2116</v>
      </c>
      <c r="B2117" s="2">
        <v>1</v>
      </c>
      <c r="D2117" s="3">
        <v>3</v>
      </c>
    </row>
    <row r="2118" spans="1:4" x14ac:dyDescent="0.25">
      <c r="A2118">
        <v>2117</v>
      </c>
      <c r="B2118" s="2">
        <v>1</v>
      </c>
      <c r="D2118" s="3">
        <v>3</v>
      </c>
    </row>
    <row r="2119" spans="1:4" x14ac:dyDescent="0.25">
      <c r="A2119">
        <v>2118</v>
      </c>
      <c r="B2119" s="2">
        <v>1</v>
      </c>
      <c r="D2119" s="3">
        <v>3</v>
      </c>
    </row>
    <row r="2120" spans="1:4" x14ac:dyDescent="0.25">
      <c r="A2120">
        <v>2119</v>
      </c>
      <c r="B2120" s="2">
        <v>1</v>
      </c>
      <c r="D2120" s="3">
        <v>3</v>
      </c>
    </row>
    <row r="2121" spans="1:4" x14ac:dyDescent="0.25">
      <c r="A2121">
        <v>2120</v>
      </c>
      <c r="B2121" s="2">
        <v>1</v>
      </c>
      <c r="D2121" s="3">
        <v>3</v>
      </c>
    </row>
    <row r="2122" spans="1:4" x14ac:dyDescent="0.25">
      <c r="A2122">
        <v>2121</v>
      </c>
      <c r="B2122" s="2">
        <v>1</v>
      </c>
      <c r="D2122" s="3">
        <v>3</v>
      </c>
    </row>
    <row r="2123" spans="1:4" x14ac:dyDescent="0.25">
      <c r="A2123">
        <v>2122</v>
      </c>
      <c r="B2123" s="2">
        <v>1</v>
      </c>
      <c r="D2123" s="3">
        <v>3</v>
      </c>
    </row>
    <row r="2124" spans="1:4" x14ac:dyDescent="0.25">
      <c r="A2124">
        <v>2123</v>
      </c>
      <c r="B2124" s="2">
        <v>1</v>
      </c>
      <c r="C2124" s="4">
        <v>2</v>
      </c>
      <c r="D2124" s="3">
        <v>3</v>
      </c>
    </row>
    <row r="2125" spans="1:4" x14ac:dyDescent="0.25">
      <c r="A2125">
        <v>2124</v>
      </c>
      <c r="B2125" s="2">
        <v>1</v>
      </c>
      <c r="C2125" s="4">
        <v>2</v>
      </c>
      <c r="D2125" s="3">
        <v>3</v>
      </c>
    </row>
    <row r="2126" spans="1:4" x14ac:dyDescent="0.25">
      <c r="A2126">
        <v>2125</v>
      </c>
      <c r="B2126" s="2">
        <v>1</v>
      </c>
      <c r="C2126" s="4">
        <v>2</v>
      </c>
      <c r="D2126" s="3">
        <v>3</v>
      </c>
    </row>
    <row r="2127" spans="1:4" x14ac:dyDescent="0.25">
      <c r="A2127">
        <v>2126</v>
      </c>
      <c r="B2127" s="2">
        <v>1</v>
      </c>
      <c r="C2127" s="4">
        <v>2</v>
      </c>
      <c r="D2127" s="3">
        <v>3</v>
      </c>
    </row>
    <row r="2128" spans="1:4" x14ac:dyDescent="0.25">
      <c r="A2128">
        <v>2127</v>
      </c>
      <c r="B2128" s="2">
        <v>1</v>
      </c>
      <c r="C2128" s="4">
        <v>2</v>
      </c>
      <c r="D2128" s="3">
        <v>3</v>
      </c>
    </row>
    <row r="2129" spans="1:8" x14ac:dyDescent="0.25">
      <c r="A2129">
        <v>2128</v>
      </c>
      <c r="B2129" s="2">
        <v>1</v>
      </c>
      <c r="C2129" s="4">
        <v>2</v>
      </c>
      <c r="D2129" s="3">
        <v>3</v>
      </c>
    </row>
    <row r="2130" spans="1:8" x14ac:dyDescent="0.25">
      <c r="A2130">
        <v>2129</v>
      </c>
      <c r="B2130" s="2">
        <v>1</v>
      </c>
      <c r="C2130" s="4">
        <v>2</v>
      </c>
      <c r="D2130" s="3">
        <v>3</v>
      </c>
    </row>
    <row r="2131" spans="1:8" x14ac:dyDescent="0.25">
      <c r="A2131">
        <v>2130</v>
      </c>
      <c r="B2131" s="2">
        <v>1</v>
      </c>
      <c r="C2131" s="4">
        <v>2</v>
      </c>
      <c r="D2131" s="3">
        <v>3</v>
      </c>
    </row>
    <row r="2132" spans="1:8" x14ac:dyDescent="0.25">
      <c r="A2132">
        <v>2131</v>
      </c>
      <c r="C2132" s="4">
        <v>2</v>
      </c>
      <c r="H2132" s="5" t="s">
        <v>233</v>
      </c>
    </row>
    <row r="2133" spans="1:8" x14ac:dyDescent="0.25">
      <c r="A2133">
        <v>2132</v>
      </c>
      <c r="C2133" s="4">
        <v>2</v>
      </c>
      <c r="H2133" s="5" t="s">
        <v>233</v>
      </c>
    </row>
    <row r="2134" spans="1:8" x14ac:dyDescent="0.25">
      <c r="A2134">
        <v>2133</v>
      </c>
      <c r="C2134" s="4">
        <v>2</v>
      </c>
      <c r="H2134" s="5" t="s">
        <v>233</v>
      </c>
    </row>
    <row r="2135" spans="1:8" x14ac:dyDescent="0.25">
      <c r="A2135">
        <v>2134</v>
      </c>
      <c r="C2135" s="4">
        <v>2</v>
      </c>
      <c r="H2135" s="5" t="s">
        <v>233</v>
      </c>
    </row>
    <row r="2136" spans="1:8" x14ac:dyDescent="0.25">
      <c r="A2136">
        <v>2135</v>
      </c>
      <c r="C2136" s="4">
        <v>2</v>
      </c>
      <c r="H2136" s="5" t="s">
        <v>233</v>
      </c>
    </row>
    <row r="2137" spans="1:8" x14ac:dyDescent="0.25">
      <c r="A2137">
        <v>2136</v>
      </c>
      <c r="C2137" s="4">
        <v>2</v>
      </c>
      <c r="H2137" s="5" t="s">
        <v>233</v>
      </c>
    </row>
    <row r="2138" spans="1:8" x14ac:dyDescent="0.25">
      <c r="A2138">
        <v>2137</v>
      </c>
      <c r="C2138" s="4">
        <v>2</v>
      </c>
      <c r="H2138" s="5" t="s">
        <v>233</v>
      </c>
    </row>
    <row r="2139" spans="1:8" x14ac:dyDescent="0.25">
      <c r="A2139">
        <v>2138</v>
      </c>
      <c r="C2139" s="4">
        <v>2</v>
      </c>
      <c r="H2139" s="5" t="s">
        <v>233</v>
      </c>
    </row>
    <row r="2140" spans="1:8" x14ac:dyDescent="0.25">
      <c r="A2140">
        <v>2139</v>
      </c>
      <c r="B2140" s="2">
        <v>1</v>
      </c>
      <c r="C2140" s="4">
        <v>2</v>
      </c>
      <c r="H2140" s="5" t="s">
        <v>233</v>
      </c>
    </row>
    <row r="2141" spans="1:8" x14ac:dyDescent="0.25">
      <c r="A2141">
        <v>2140</v>
      </c>
      <c r="B2141" s="2">
        <v>1</v>
      </c>
      <c r="C2141" s="4">
        <v>2</v>
      </c>
      <c r="H2141" s="5" t="s">
        <v>233</v>
      </c>
    </row>
    <row r="2142" spans="1:8" x14ac:dyDescent="0.25">
      <c r="A2142">
        <v>2141</v>
      </c>
      <c r="B2142" s="2">
        <v>1</v>
      </c>
      <c r="C2142" s="4">
        <v>2</v>
      </c>
      <c r="H2142" s="5" t="s">
        <v>233</v>
      </c>
    </row>
    <row r="2143" spans="1:8" x14ac:dyDescent="0.25">
      <c r="A2143">
        <v>2142</v>
      </c>
      <c r="B2143" s="2">
        <v>1</v>
      </c>
      <c r="C2143" s="4">
        <v>2</v>
      </c>
      <c r="H2143" s="5" t="s">
        <v>233</v>
      </c>
    </row>
    <row r="2144" spans="1:8" x14ac:dyDescent="0.25">
      <c r="A2144">
        <v>2143</v>
      </c>
      <c r="B2144" s="2">
        <v>1</v>
      </c>
      <c r="C2144" s="4">
        <v>2</v>
      </c>
      <c r="H2144" s="5" t="s">
        <v>233</v>
      </c>
    </row>
    <row r="2145" spans="1:8" x14ac:dyDescent="0.25">
      <c r="A2145">
        <v>2144</v>
      </c>
      <c r="B2145" s="2">
        <v>1</v>
      </c>
      <c r="C2145" s="4">
        <v>2</v>
      </c>
      <c r="H2145" s="5" t="s">
        <v>233</v>
      </c>
    </row>
    <row r="2146" spans="1:8" x14ac:dyDescent="0.25">
      <c r="A2146">
        <v>2145</v>
      </c>
      <c r="B2146" s="2">
        <v>1</v>
      </c>
      <c r="C2146" s="4">
        <v>2</v>
      </c>
      <c r="H2146" s="5" t="s">
        <v>233</v>
      </c>
    </row>
    <row r="2147" spans="1:8" x14ac:dyDescent="0.25">
      <c r="A2147">
        <v>2146</v>
      </c>
      <c r="B2147" s="2">
        <v>1</v>
      </c>
      <c r="C2147" s="4">
        <v>2</v>
      </c>
      <c r="G2147" s="3" t="s">
        <v>234</v>
      </c>
      <c r="H2147" s="5" t="s">
        <v>233</v>
      </c>
    </row>
    <row r="2148" spans="1:8" x14ac:dyDescent="0.25">
      <c r="A2148">
        <v>2147</v>
      </c>
      <c r="B2148" s="2">
        <v>1</v>
      </c>
      <c r="C2148" s="4">
        <v>2</v>
      </c>
      <c r="G2148" s="3" t="s">
        <v>234</v>
      </c>
      <c r="H2148" s="5" t="s">
        <v>233</v>
      </c>
    </row>
    <row r="2149" spans="1:8" x14ac:dyDescent="0.25">
      <c r="A2149">
        <v>2148</v>
      </c>
      <c r="B2149" s="2">
        <v>1</v>
      </c>
      <c r="C2149" s="4">
        <v>2</v>
      </c>
      <c r="G2149" s="3" t="s">
        <v>234</v>
      </c>
      <c r="H2149" s="5" t="s">
        <v>233</v>
      </c>
    </row>
    <row r="2150" spans="1:8" x14ac:dyDescent="0.25">
      <c r="A2150">
        <v>2149</v>
      </c>
      <c r="B2150" s="2">
        <v>1</v>
      </c>
      <c r="C2150" s="4">
        <v>2</v>
      </c>
      <c r="G2150" s="3" t="s">
        <v>234</v>
      </c>
    </row>
    <row r="2151" spans="1:8" x14ac:dyDescent="0.25">
      <c r="A2151">
        <v>2150</v>
      </c>
      <c r="B2151" s="2">
        <v>1</v>
      </c>
      <c r="G2151" s="3" t="s">
        <v>234</v>
      </c>
    </row>
    <row r="2152" spans="1:8" x14ac:dyDescent="0.25">
      <c r="A2152">
        <v>2151</v>
      </c>
      <c r="B2152" s="2">
        <v>1</v>
      </c>
      <c r="G2152" s="3" t="s">
        <v>234</v>
      </c>
    </row>
    <row r="2153" spans="1:8" x14ac:dyDescent="0.25">
      <c r="A2153">
        <v>2152</v>
      </c>
      <c r="B2153" s="2">
        <v>1</v>
      </c>
      <c r="G2153" s="3" t="s">
        <v>234</v>
      </c>
    </row>
    <row r="2154" spans="1:8" x14ac:dyDescent="0.25">
      <c r="A2154">
        <v>2153</v>
      </c>
      <c r="B2154" s="2">
        <v>1</v>
      </c>
      <c r="G2154" s="3" t="s">
        <v>234</v>
      </c>
    </row>
    <row r="2155" spans="1:8" x14ac:dyDescent="0.25">
      <c r="A2155">
        <v>2154</v>
      </c>
      <c r="B2155" s="2">
        <v>1</v>
      </c>
      <c r="G2155" s="3" t="s">
        <v>234</v>
      </c>
    </row>
    <row r="2156" spans="1:8" x14ac:dyDescent="0.25">
      <c r="A2156">
        <v>2155</v>
      </c>
      <c r="B2156" s="2">
        <v>1</v>
      </c>
      <c r="G2156" s="3" t="s">
        <v>234</v>
      </c>
    </row>
    <row r="2157" spans="1:8" x14ac:dyDescent="0.25">
      <c r="A2157">
        <v>2156</v>
      </c>
      <c r="B2157" s="2">
        <v>1</v>
      </c>
      <c r="G2157" s="3" t="s">
        <v>234</v>
      </c>
    </row>
    <row r="2158" spans="1:8" x14ac:dyDescent="0.25">
      <c r="A2158">
        <v>2157</v>
      </c>
      <c r="B2158" s="2">
        <v>1</v>
      </c>
      <c r="G2158" s="3" t="s">
        <v>234</v>
      </c>
    </row>
    <row r="2159" spans="1:8" x14ac:dyDescent="0.25">
      <c r="A2159">
        <v>2158</v>
      </c>
      <c r="B2159" s="2">
        <v>1</v>
      </c>
      <c r="G2159" s="3" t="s">
        <v>234</v>
      </c>
    </row>
    <row r="2160" spans="1:8" x14ac:dyDescent="0.25">
      <c r="A2160">
        <v>2159</v>
      </c>
      <c r="B2160" s="2">
        <v>1</v>
      </c>
      <c r="G2160" s="3" t="s">
        <v>234</v>
      </c>
    </row>
    <row r="2161" spans="1:8" x14ac:dyDescent="0.25">
      <c r="A2161">
        <v>2160</v>
      </c>
      <c r="B2161" s="2">
        <v>1</v>
      </c>
      <c r="G2161" s="3" t="s">
        <v>234</v>
      </c>
    </row>
    <row r="2162" spans="1:8" x14ac:dyDescent="0.25">
      <c r="A2162">
        <v>2161</v>
      </c>
      <c r="B2162" s="2">
        <v>1</v>
      </c>
      <c r="C2162" s="4">
        <v>2</v>
      </c>
      <c r="G2162" s="3" t="s">
        <v>234</v>
      </c>
    </row>
    <row r="2163" spans="1:8" x14ac:dyDescent="0.25">
      <c r="A2163">
        <v>2162</v>
      </c>
      <c r="B2163" s="2">
        <v>1</v>
      </c>
      <c r="C2163" s="4">
        <v>2</v>
      </c>
      <c r="G2163" s="3" t="s">
        <v>234</v>
      </c>
    </row>
    <row r="2164" spans="1:8" x14ac:dyDescent="0.25">
      <c r="A2164">
        <v>2163</v>
      </c>
      <c r="B2164" s="2">
        <v>1</v>
      </c>
      <c r="C2164" s="4">
        <v>2</v>
      </c>
      <c r="G2164" s="3" t="s">
        <v>234</v>
      </c>
    </row>
    <row r="2165" spans="1:8" x14ac:dyDescent="0.25">
      <c r="A2165">
        <v>2164</v>
      </c>
      <c r="B2165" s="2">
        <v>1</v>
      </c>
      <c r="C2165" s="4">
        <v>2</v>
      </c>
      <c r="G2165" s="3" t="s">
        <v>234</v>
      </c>
    </row>
    <row r="2166" spans="1:8" x14ac:dyDescent="0.25">
      <c r="A2166">
        <v>2165</v>
      </c>
      <c r="B2166" s="2">
        <v>1</v>
      </c>
      <c r="C2166" s="4">
        <v>2</v>
      </c>
      <c r="G2166" s="3" t="s">
        <v>234</v>
      </c>
    </row>
    <row r="2167" spans="1:8" x14ac:dyDescent="0.25">
      <c r="A2167">
        <v>2166</v>
      </c>
      <c r="B2167" s="2">
        <v>1</v>
      </c>
      <c r="C2167" s="4">
        <v>2</v>
      </c>
      <c r="G2167" s="3" t="s">
        <v>234</v>
      </c>
    </row>
    <row r="2168" spans="1:8" x14ac:dyDescent="0.25">
      <c r="A2168">
        <v>2167</v>
      </c>
      <c r="B2168" s="2">
        <v>1</v>
      </c>
      <c r="C2168" s="4">
        <v>2</v>
      </c>
      <c r="G2168" s="3" t="s">
        <v>234</v>
      </c>
    </row>
    <row r="2169" spans="1:8" x14ac:dyDescent="0.25">
      <c r="A2169">
        <v>2168</v>
      </c>
      <c r="B2169" s="2">
        <v>1</v>
      </c>
      <c r="C2169" s="4">
        <v>2</v>
      </c>
      <c r="G2169" s="3" t="s">
        <v>234</v>
      </c>
    </row>
    <row r="2170" spans="1:8" x14ac:dyDescent="0.25">
      <c r="A2170">
        <v>2169</v>
      </c>
      <c r="B2170" s="2">
        <v>1</v>
      </c>
      <c r="C2170" s="4">
        <v>2</v>
      </c>
      <c r="G2170" s="3" t="s">
        <v>234</v>
      </c>
      <c r="H2170" s="5" t="s">
        <v>233</v>
      </c>
    </row>
    <row r="2171" spans="1:8" x14ac:dyDescent="0.25">
      <c r="A2171">
        <v>2170</v>
      </c>
      <c r="B2171" s="2">
        <v>1</v>
      </c>
      <c r="C2171" s="4">
        <v>2</v>
      </c>
      <c r="G2171" s="3" t="s">
        <v>234</v>
      </c>
      <c r="H2171" s="5" t="s">
        <v>233</v>
      </c>
    </row>
    <row r="2172" spans="1:8" x14ac:dyDescent="0.25">
      <c r="A2172">
        <v>2171</v>
      </c>
      <c r="B2172" s="2">
        <v>1</v>
      </c>
      <c r="C2172" s="4">
        <v>2</v>
      </c>
      <c r="G2172" s="3" t="s">
        <v>234</v>
      </c>
      <c r="H2172" s="5" t="s">
        <v>233</v>
      </c>
    </row>
    <row r="2173" spans="1:8" x14ac:dyDescent="0.25">
      <c r="A2173">
        <v>2172</v>
      </c>
      <c r="B2173" s="2">
        <v>1</v>
      </c>
      <c r="C2173" s="4">
        <v>2</v>
      </c>
      <c r="H2173" s="5" t="s">
        <v>233</v>
      </c>
    </row>
    <row r="2174" spans="1:8" x14ac:dyDescent="0.25">
      <c r="A2174">
        <v>2173</v>
      </c>
      <c r="C2174" s="4">
        <v>2</v>
      </c>
      <c r="H2174" s="5" t="s">
        <v>233</v>
      </c>
    </row>
    <row r="2175" spans="1:8" x14ac:dyDescent="0.25">
      <c r="A2175">
        <v>2174</v>
      </c>
      <c r="C2175" s="4">
        <v>2</v>
      </c>
      <c r="H2175" s="5" t="s">
        <v>233</v>
      </c>
    </row>
    <row r="2176" spans="1:8" x14ac:dyDescent="0.25">
      <c r="A2176">
        <v>2175</v>
      </c>
      <c r="C2176" s="4">
        <v>2</v>
      </c>
      <c r="H2176" s="5" t="s">
        <v>233</v>
      </c>
    </row>
    <row r="2177" spans="1:8" x14ac:dyDescent="0.25">
      <c r="A2177">
        <v>2176</v>
      </c>
      <c r="C2177" s="4">
        <v>2</v>
      </c>
      <c r="H2177" s="5" t="s">
        <v>233</v>
      </c>
    </row>
    <row r="2178" spans="1:8" x14ac:dyDescent="0.25">
      <c r="A2178">
        <v>2177</v>
      </c>
      <c r="C2178" s="4">
        <v>2</v>
      </c>
      <c r="H2178" s="5" t="s">
        <v>233</v>
      </c>
    </row>
    <row r="2179" spans="1:8" x14ac:dyDescent="0.25">
      <c r="A2179">
        <v>2178</v>
      </c>
      <c r="C2179" s="4">
        <v>2</v>
      </c>
      <c r="H2179" s="5" t="s">
        <v>233</v>
      </c>
    </row>
    <row r="2180" spans="1:8" x14ac:dyDescent="0.25">
      <c r="A2180">
        <v>2179</v>
      </c>
      <c r="C2180" s="4">
        <v>2</v>
      </c>
      <c r="H2180" s="5" t="s">
        <v>233</v>
      </c>
    </row>
    <row r="2181" spans="1:8" x14ac:dyDescent="0.25">
      <c r="A2181">
        <v>2180</v>
      </c>
      <c r="C2181" s="4">
        <v>2</v>
      </c>
      <c r="H2181" s="5" t="s">
        <v>233</v>
      </c>
    </row>
    <row r="2182" spans="1:8" x14ac:dyDescent="0.25">
      <c r="A2182">
        <v>2181</v>
      </c>
      <c r="C2182" s="4">
        <v>2</v>
      </c>
      <c r="H2182" s="5" t="s">
        <v>233</v>
      </c>
    </row>
    <row r="2183" spans="1:8" x14ac:dyDescent="0.25">
      <c r="A2183">
        <v>2182</v>
      </c>
      <c r="B2183" s="2">
        <v>1</v>
      </c>
      <c r="C2183" s="4">
        <v>2</v>
      </c>
      <c r="H2183" s="5" t="s">
        <v>233</v>
      </c>
    </row>
    <row r="2184" spans="1:8" x14ac:dyDescent="0.25">
      <c r="A2184">
        <v>2183</v>
      </c>
      <c r="B2184" s="2">
        <v>1</v>
      </c>
      <c r="C2184" s="4">
        <v>2</v>
      </c>
      <c r="H2184" s="5" t="s">
        <v>233</v>
      </c>
    </row>
    <row r="2185" spans="1:8" x14ac:dyDescent="0.25">
      <c r="A2185">
        <v>2184</v>
      </c>
      <c r="B2185" s="2">
        <v>1</v>
      </c>
      <c r="C2185" s="4">
        <v>2</v>
      </c>
      <c r="H2185" s="5" t="s">
        <v>233</v>
      </c>
    </row>
    <row r="2186" spans="1:8" x14ac:dyDescent="0.25">
      <c r="A2186">
        <v>2185</v>
      </c>
      <c r="B2186" s="2">
        <v>1</v>
      </c>
      <c r="C2186" s="4">
        <v>2</v>
      </c>
      <c r="D2186" s="3">
        <v>3</v>
      </c>
      <c r="H2186" s="5" t="s">
        <v>233</v>
      </c>
    </row>
    <row r="2187" spans="1:8" x14ac:dyDescent="0.25">
      <c r="A2187">
        <v>2186</v>
      </c>
      <c r="B2187" s="2">
        <v>1</v>
      </c>
      <c r="C2187" s="4">
        <v>2</v>
      </c>
      <c r="D2187" s="3">
        <v>3</v>
      </c>
      <c r="H2187" s="5" t="s">
        <v>233</v>
      </c>
    </row>
    <row r="2188" spans="1:8" x14ac:dyDescent="0.25">
      <c r="A2188">
        <v>2187</v>
      </c>
      <c r="B2188" s="2">
        <v>1</v>
      </c>
      <c r="C2188" s="4">
        <v>2</v>
      </c>
      <c r="D2188" s="3">
        <v>3</v>
      </c>
      <c r="H2188" s="5" t="s">
        <v>233</v>
      </c>
    </row>
    <row r="2189" spans="1:8" x14ac:dyDescent="0.25">
      <c r="A2189">
        <v>2188</v>
      </c>
      <c r="B2189" s="2">
        <v>1</v>
      </c>
      <c r="C2189" s="4">
        <v>2</v>
      </c>
      <c r="D2189" s="3">
        <v>3</v>
      </c>
      <c r="H2189" s="5" t="s">
        <v>233</v>
      </c>
    </row>
    <row r="2190" spans="1:8" x14ac:dyDescent="0.25">
      <c r="A2190">
        <v>2189</v>
      </c>
      <c r="B2190" s="2">
        <v>1</v>
      </c>
      <c r="C2190" s="4">
        <v>2</v>
      </c>
      <c r="D2190" s="3">
        <v>3</v>
      </c>
      <c r="H2190" s="5" t="s">
        <v>233</v>
      </c>
    </row>
    <row r="2191" spans="1:8" x14ac:dyDescent="0.25">
      <c r="A2191">
        <v>2190</v>
      </c>
      <c r="B2191" s="2">
        <v>1</v>
      </c>
      <c r="C2191" s="4">
        <v>2</v>
      </c>
      <c r="D2191" s="3">
        <v>3</v>
      </c>
      <c r="H2191" s="5" t="s">
        <v>233</v>
      </c>
    </row>
    <row r="2192" spans="1:8" x14ac:dyDescent="0.25">
      <c r="A2192">
        <v>2191</v>
      </c>
      <c r="B2192" s="2">
        <v>1</v>
      </c>
      <c r="C2192" s="4">
        <v>2</v>
      </c>
      <c r="D2192" s="3">
        <v>3</v>
      </c>
      <c r="H2192" s="5" t="s">
        <v>233</v>
      </c>
    </row>
    <row r="2193" spans="1:4" x14ac:dyDescent="0.25">
      <c r="A2193">
        <v>2192</v>
      </c>
      <c r="B2193" s="2">
        <v>1</v>
      </c>
      <c r="C2193" s="4">
        <v>2</v>
      </c>
      <c r="D2193" s="3">
        <v>3</v>
      </c>
    </row>
    <row r="2194" spans="1:4" x14ac:dyDescent="0.25">
      <c r="A2194">
        <v>2193</v>
      </c>
      <c r="B2194" s="2">
        <v>1</v>
      </c>
      <c r="C2194" s="4">
        <v>2</v>
      </c>
      <c r="D2194" s="3">
        <v>3</v>
      </c>
    </row>
    <row r="2195" spans="1:4" x14ac:dyDescent="0.25">
      <c r="A2195">
        <v>2194</v>
      </c>
      <c r="B2195" s="2">
        <v>1</v>
      </c>
      <c r="D2195" s="3">
        <v>3</v>
      </c>
    </row>
    <row r="2196" spans="1:4" x14ac:dyDescent="0.25">
      <c r="A2196">
        <v>2195</v>
      </c>
      <c r="B2196" s="2">
        <v>1</v>
      </c>
      <c r="D2196" s="3">
        <v>3</v>
      </c>
    </row>
    <row r="2197" spans="1:4" x14ac:dyDescent="0.25">
      <c r="A2197">
        <v>2196</v>
      </c>
      <c r="B2197" s="2">
        <v>1</v>
      </c>
      <c r="D2197" s="3">
        <v>3</v>
      </c>
    </row>
    <row r="2198" spans="1:4" x14ac:dyDescent="0.25">
      <c r="A2198">
        <v>2197</v>
      </c>
      <c r="B2198" s="2">
        <v>1</v>
      </c>
      <c r="D2198" s="3">
        <v>3</v>
      </c>
    </row>
    <row r="2199" spans="1:4" x14ac:dyDescent="0.25">
      <c r="A2199">
        <v>2198</v>
      </c>
      <c r="B2199" s="2">
        <v>1</v>
      </c>
      <c r="D2199" s="3">
        <v>3</v>
      </c>
    </row>
    <row r="2200" spans="1:4" x14ac:dyDescent="0.25">
      <c r="A2200">
        <v>2199</v>
      </c>
      <c r="B2200" s="2">
        <v>1</v>
      </c>
      <c r="D2200" s="3">
        <v>3</v>
      </c>
    </row>
    <row r="2201" spans="1:4" x14ac:dyDescent="0.25">
      <c r="A2201">
        <v>2200</v>
      </c>
      <c r="B2201" s="2">
        <v>1</v>
      </c>
      <c r="D2201" s="3">
        <v>3</v>
      </c>
    </row>
    <row r="2202" spans="1:4" x14ac:dyDescent="0.25">
      <c r="A2202">
        <v>2201</v>
      </c>
      <c r="B2202" s="2">
        <v>1</v>
      </c>
      <c r="D2202" s="3">
        <v>3</v>
      </c>
    </row>
    <row r="2203" spans="1:4" x14ac:dyDescent="0.25">
      <c r="A2203">
        <v>2202</v>
      </c>
      <c r="B2203" s="2">
        <v>1</v>
      </c>
      <c r="D2203" s="3">
        <v>3</v>
      </c>
    </row>
    <row r="2204" spans="1:4" x14ac:dyDescent="0.25">
      <c r="A2204">
        <v>2203</v>
      </c>
      <c r="B2204" s="2">
        <v>1</v>
      </c>
      <c r="C2204" s="4">
        <v>2</v>
      </c>
      <c r="D2204" s="3">
        <v>3</v>
      </c>
    </row>
    <row r="2205" spans="1:4" x14ac:dyDescent="0.25">
      <c r="A2205">
        <v>2204</v>
      </c>
      <c r="B2205" s="2">
        <v>1</v>
      </c>
      <c r="C2205" s="4">
        <v>2</v>
      </c>
      <c r="D2205" s="3">
        <v>3</v>
      </c>
    </row>
    <row r="2206" spans="1:4" x14ac:dyDescent="0.25">
      <c r="A2206">
        <v>2205</v>
      </c>
      <c r="B2206" s="2">
        <v>1</v>
      </c>
      <c r="C2206" s="4">
        <v>2</v>
      </c>
      <c r="D2206" s="3">
        <v>3</v>
      </c>
    </row>
    <row r="2207" spans="1:4" x14ac:dyDescent="0.25">
      <c r="A2207">
        <v>2206</v>
      </c>
      <c r="B2207" s="2">
        <v>1</v>
      </c>
      <c r="C2207" s="4">
        <v>2</v>
      </c>
      <c r="D2207" s="3">
        <v>3</v>
      </c>
    </row>
    <row r="2208" spans="1:4" x14ac:dyDescent="0.25">
      <c r="A2208">
        <v>2207</v>
      </c>
      <c r="B2208" s="2">
        <v>1</v>
      </c>
      <c r="C2208" s="4">
        <v>2</v>
      </c>
      <c r="D2208" s="3">
        <v>3</v>
      </c>
    </row>
    <row r="2209" spans="1:8" x14ac:dyDescent="0.25">
      <c r="A2209">
        <v>2208</v>
      </c>
      <c r="B2209" s="2">
        <v>1</v>
      </c>
      <c r="C2209" s="4">
        <v>2</v>
      </c>
      <c r="D2209" s="3">
        <v>3</v>
      </c>
      <c r="H2209" s="5" t="s">
        <v>233</v>
      </c>
    </row>
    <row r="2210" spans="1:8" x14ac:dyDescent="0.25">
      <c r="A2210">
        <v>2209</v>
      </c>
      <c r="B2210" s="2">
        <v>1</v>
      </c>
      <c r="C2210" s="4">
        <v>2</v>
      </c>
      <c r="D2210" s="3">
        <v>3</v>
      </c>
      <c r="H2210" s="5" t="s">
        <v>233</v>
      </c>
    </row>
    <row r="2211" spans="1:8" x14ac:dyDescent="0.25">
      <c r="A2211">
        <v>2210</v>
      </c>
      <c r="B2211" s="2">
        <v>1</v>
      </c>
      <c r="C2211" s="4">
        <v>2</v>
      </c>
      <c r="D2211" s="3">
        <v>3</v>
      </c>
      <c r="H2211" s="5" t="s">
        <v>233</v>
      </c>
    </row>
    <row r="2212" spans="1:8" x14ac:dyDescent="0.25">
      <c r="A2212">
        <v>2211</v>
      </c>
      <c r="C2212" s="4">
        <v>2</v>
      </c>
      <c r="D2212" s="3">
        <v>3</v>
      </c>
      <c r="H2212" s="5" t="s">
        <v>233</v>
      </c>
    </row>
    <row r="2213" spans="1:8" x14ac:dyDescent="0.25">
      <c r="A2213">
        <v>2212</v>
      </c>
      <c r="C2213" s="4">
        <v>2</v>
      </c>
      <c r="D2213" s="3">
        <v>3</v>
      </c>
      <c r="H2213" s="5" t="s">
        <v>233</v>
      </c>
    </row>
    <row r="2214" spans="1:8" x14ac:dyDescent="0.25">
      <c r="A2214">
        <v>2213</v>
      </c>
      <c r="C2214" s="4">
        <v>2</v>
      </c>
      <c r="D2214" s="3">
        <v>3</v>
      </c>
      <c r="H2214" s="5" t="s">
        <v>233</v>
      </c>
    </row>
    <row r="2215" spans="1:8" x14ac:dyDescent="0.25">
      <c r="A2215">
        <v>2214</v>
      </c>
      <c r="C2215" s="4">
        <v>2</v>
      </c>
      <c r="D2215" s="3">
        <v>3</v>
      </c>
      <c r="H2215" s="5" t="s">
        <v>233</v>
      </c>
    </row>
    <row r="2216" spans="1:8" x14ac:dyDescent="0.25">
      <c r="A2216">
        <v>2215</v>
      </c>
      <c r="C2216" s="4">
        <v>2</v>
      </c>
      <c r="D2216" s="3">
        <v>3</v>
      </c>
      <c r="H2216" s="5" t="s">
        <v>233</v>
      </c>
    </row>
    <row r="2217" spans="1:8" x14ac:dyDescent="0.25">
      <c r="A2217">
        <v>2216</v>
      </c>
      <c r="C2217" s="4">
        <v>2</v>
      </c>
      <c r="H2217" s="5" t="s">
        <v>233</v>
      </c>
    </row>
    <row r="2218" spans="1:8" x14ac:dyDescent="0.25">
      <c r="A2218">
        <v>2217</v>
      </c>
      <c r="C2218" s="4">
        <v>2</v>
      </c>
      <c r="H2218" s="5" t="s">
        <v>233</v>
      </c>
    </row>
    <row r="2219" spans="1:8" x14ac:dyDescent="0.25">
      <c r="A2219">
        <v>2218</v>
      </c>
      <c r="C2219" s="4">
        <v>2</v>
      </c>
      <c r="H2219" s="5" t="s">
        <v>233</v>
      </c>
    </row>
    <row r="2220" spans="1:8" x14ac:dyDescent="0.25">
      <c r="A2220">
        <v>2219</v>
      </c>
      <c r="C2220" s="4">
        <v>2</v>
      </c>
      <c r="H2220" s="5" t="s">
        <v>233</v>
      </c>
    </row>
    <row r="2221" spans="1:8" x14ac:dyDescent="0.25">
      <c r="A2221">
        <v>2220</v>
      </c>
      <c r="C2221" s="4">
        <v>2</v>
      </c>
      <c r="H2221" s="5" t="s">
        <v>233</v>
      </c>
    </row>
    <row r="2222" spans="1:8" x14ac:dyDescent="0.25">
      <c r="A2222">
        <v>2221</v>
      </c>
      <c r="B2222" s="2">
        <v>1</v>
      </c>
      <c r="C2222" s="4">
        <v>2</v>
      </c>
      <c r="H2222" s="5" t="s">
        <v>233</v>
      </c>
    </row>
    <row r="2223" spans="1:8" x14ac:dyDescent="0.25">
      <c r="A2223">
        <v>2222</v>
      </c>
      <c r="B2223" s="2">
        <v>1</v>
      </c>
      <c r="C2223" s="4">
        <v>2</v>
      </c>
      <c r="H2223" s="5" t="s">
        <v>233</v>
      </c>
    </row>
    <row r="2224" spans="1:8" x14ac:dyDescent="0.25">
      <c r="A2224">
        <v>2223</v>
      </c>
      <c r="B2224" s="2">
        <v>1</v>
      </c>
      <c r="C2224" s="4">
        <v>2</v>
      </c>
      <c r="H2224" s="5" t="s">
        <v>233</v>
      </c>
    </row>
    <row r="2225" spans="1:8" x14ac:dyDescent="0.25">
      <c r="A2225">
        <v>2224</v>
      </c>
      <c r="B2225" s="2">
        <v>1</v>
      </c>
      <c r="C2225" s="4">
        <v>2</v>
      </c>
      <c r="H2225" s="5" t="s">
        <v>233</v>
      </c>
    </row>
    <row r="2226" spans="1:8" x14ac:dyDescent="0.25">
      <c r="A2226">
        <v>2225</v>
      </c>
      <c r="B2226" s="2">
        <v>1</v>
      </c>
      <c r="C2226" s="4">
        <v>2</v>
      </c>
      <c r="H2226" s="5" t="s">
        <v>233</v>
      </c>
    </row>
    <row r="2227" spans="1:8" x14ac:dyDescent="0.25">
      <c r="A2227">
        <v>2226</v>
      </c>
      <c r="B2227" s="2">
        <v>1</v>
      </c>
      <c r="C2227" s="4">
        <v>2</v>
      </c>
      <c r="H2227" s="5" t="s">
        <v>233</v>
      </c>
    </row>
    <row r="2228" spans="1:8" x14ac:dyDescent="0.25">
      <c r="A2228">
        <v>2227</v>
      </c>
      <c r="B2228" s="2">
        <v>1</v>
      </c>
      <c r="H2228" s="5" t="s">
        <v>233</v>
      </c>
    </row>
    <row r="2229" spans="1:8" x14ac:dyDescent="0.25">
      <c r="A2229">
        <v>2228</v>
      </c>
      <c r="B2229" s="2">
        <v>1</v>
      </c>
      <c r="H2229" s="5" t="s">
        <v>233</v>
      </c>
    </row>
    <row r="2230" spans="1:8" x14ac:dyDescent="0.25">
      <c r="A2230">
        <v>2229</v>
      </c>
      <c r="B2230" s="2">
        <v>1</v>
      </c>
      <c r="H2230" s="5" t="s">
        <v>233</v>
      </c>
    </row>
    <row r="2231" spans="1:8" x14ac:dyDescent="0.25">
      <c r="A2231">
        <v>2230</v>
      </c>
      <c r="B2231" s="2">
        <v>1</v>
      </c>
      <c r="D2231" s="3">
        <v>3</v>
      </c>
      <c r="H2231" s="5" t="s">
        <v>233</v>
      </c>
    </row>
    <row r="2232" spans="1:8" x14ac:dyDescent="0.25">
      <c r="A2232">
        <v>2231</v>
      </c>
      <c r="B2232" s="2">
        <v>1</v>
      </c>
      <c r="D2232" s="3">
        <v>3</v>
      </c>
      <c r="H2232" s="5" t="s">
        <v>233</v>
      </c>
    </row>
    <row r="2233" spans="1:8" x14ac:dyDescent="0.25">
      <c r="A2233">
        <v>2232</v>
      </c>
      <c r="B2233" s="2">
        <v>1</v>
      </c>
      <c r="D2233" s="3">
        <v>3</v>
      </c>
    </row>
    <row r="2234" spans="1:8" x14ac:dyDescent="0.25">
      <c r="A2234">
        <v>2233</v>
      </c>
      <c r="B2234" s="2">
        <v>1</v>
      </c>
      <c r="D2234" s="3">
        <v>3</v>
      </c>
    </row>
    <row r="2235" spans="1:8" x14ac:dyDescent="0.25">
      <c r="A2235">
        <v>2234</v>
      </c>
      <c r="B2235" s="2">
        <v>1</v>
      </c>
      <c r="D2235" s="3">
        <v>3</v>
      </c>
    </row>
    <row r="2236" spans="1:8" x14ac:dyDescent="0.25">
      <c r="A2236">
        <v>2235</v>
      </c>
      <c r="B2236" s="2">
        <v>1</v>
      </c>
      <c r="D2236" s="3">
        <v>3</v>
      </c>
    </row>
    <row r="2237" spans="1:8" x14ac:dyDescent="0.25">
      <c r="A2237">
        <v>2236</v>
      </c>
      <c r="B2237" s="2">
        <v>1</v>
      </c>
      <c r="D2237" s="3">
        <v>3</v>
      </c>
    </row>
    <row r="2238" spans="1:8" x14ac:dyDescent="0.25">
      <c r="A2238">
        <v>2237</v>
      </c>
      <c r="B2238" s="2">
        <v>1</v>
      </c>
      <c r="D2238" s="3">
        <v>3</v>
      </c>
    </row>
    <row r="2239" spans="1:8" x14ac:dyDescent="0.25">
      <c r="A2239">
        <v>2238</v>
      </c>
      <c r="B2239" s="2">
        <v>1</v>
      </c>
      <c r="C2239" s="4">
        <v>2</v>
      </c>
      <c r="D2239" s="3">
        <v>3</v>
      </c>
    </row>
    <row r="2240" spans="1:8" x14ac:dyDescent="0.25">
      <c r="A2240">
        <v>2239</v>
      </c>
      <c r="B2240" s="2">
        <v>1</v>
      </c>
      <c r="C2240" s="4">
        <v>2</v>
      </c>
      <c r="D2240" s="3">
        <v>3</v>
      </c>
    </row>
    <row r="2241" spans="1:4" x14ac:dyDescent="0.25">
      <c r="A2241">
        <v>2240</v>
      </c>
      <c r="B2241" s="2">
        <v>1</v>
      </c>
      <c r="C2241" s="4">
        <v>2</v>
      </c>
      <c r="D2241" s="3">
        <v>3</v>
      </c>
    </row>
    <row r="2242" spans="1:4" x14ac:dyDescent="0.25">
      <c r="A2242">
        <v>2241</v>
      </c>
      <c r="B2242" s="2">
        <v>1</v>
      </c>
      <c r="C2242" s="4">
        <v>2</v>
      </c>
      <c r="D2242" s="3">
        <v>3</v>
      </c>
    </row>
    <row r="2243" spans="1:4" x14ac:dyDescent="0.25">
      <c r="A2243">
        <v>2242</v>
      </c>
      <c r="B2243" s="2">
        <v>1</v>
      </c>
      <c r="C2243" s="4">
        <v>2</v>
      </c>
      <c r="D2243" s="3">
        <v>3</v>
      </c>
    </row>
    <row r="2244" spans="1:4" x14ac:dyDescent="0.25">
      <c r="A2244">
        <v>2243</v>
      </c>
      <c r="B2244" s="2">
        <v>1</v>
      </c>
      <c r="C2244" s="4">
        <v>2</v>
      </c>
      <c r="D2244" s="3">
        <v>3</v>
      </c>
    </row>
    <row r="2245" spans="1:4" x14ac:dyDescent="0.25">
      <c r="A2245">
        <v>2244</v>
      </c>
      <c r="B2245" s="2">
        <v>1</v>
      </c>
      <c r="C2245" s="4">
        <v>2</v>
      </c>
      <c r="D2245" s="3">
        <v>3</v>
      </c>
    </row>
    <row r="2246" spans="1:4" x14ac:dyDescent="0.25">
      <c r="A2246">
        <v>2245</v>
      </c>
      <c r="C2246" s="4">
        <v>2</v>
      </c>
      <c r="D2246" s="3">
        <v>3</v>
      </c>
    </row>
    <row r="2247" spans="1:4" x14ac:dyDescent="0.25">
      <c r="A2247">
        <v>2246</v>
      </c>
      <c r="C2247" s="4">
        <v>2</v>
      </c>
      <c r="D2247" s="3">
        <v>3</v>
      </c>
    </row>
    <row r="2248" spans="1:4" x14ac:dyDescent="0.25">
      <c r="A2248">
        <v>2247</v>
      </c>
      <c r="C2248" s="4">
        <v>2</v>
      </c>
      <c r="D2248" s="3">
        <v>3</v>
      </c>
    </row>
    <row r="2249" spans="1:4" x14ac:dyDescent="0.25">
      <c r="A2249">
        <v>2248</v>
      </c>
      <c r="C2249" s="4">
        <v>2</v>
      </c>
      <c r="D2249" s="3">
        <v>3</v>
      </c>
    </row>
    <row r="2250" spans="1:4" x14ac:dyDescent="0.25">
      <c r="A2250">
        <v>2249</v>
      </c>
      <c r="C2250" s="4">
        <v>2</v>
      </c>
      <c r="D2250" s="3">
        <v>3</v>
      </c>
    </row>
    <row r="2251" spans="1:4" x14ac:dyDescent="0.25">
      <c r="A2251">
        <v>2250</v>
      </c>
      <c r="C2251" s="4">
        <v>2</v>
      </c>
      <c r="D2251" s="3">
        <v>3</v>
      </c>
    </row>
    <row r="2252" spans="1:4" x14ac:dyDescent="0.25">
      <c r="A2252">
        <v>2251</v>
      </c>
      <c r="C2252" s="4">
        <v>2</v>
      </c>
      <c r="D2252" s="3">
        <v>3</v>
      </c>
    </row>
    <row r="2253" spans="1:4" x14ac:dyDescent="0.25">
      <c r="A2253">
        <v>2252</v>
      </c>
      <c r="C2253" s="4">
        <v>2</v>
      </c>
      <c r="D2253" s="3">
        <v>3</v>
      </c>
    </row>
    <row r="2254" spans="1:4" x14ac:dyDescent="0.25">
      <c r="A2254">
        <v>2253</v>
      </c>
      <c r="C2254" s="4">
        <v>2</v>
      </c>
      <c r="D2254" s="3">
        <v>3</v>
      </c>
    </row>
    <row r="2255" spans="1:4" x14ac:dyDescent="0.25">
      <c r="A2255">
        <v>2254</v>
      </c>
      <c r="C2255" s="4">
        <v>2</v>
      </c>
      <c r="D2255" s="3">
        <v>3</v>
      </c>
    </row>
    <row r="2256" spans="1:4" x14ac:dyDescent="0.25">
      <c r="A2256">
        <v>2255</v>
      </c>
      <c r="C2256" s="4">
        <v>2</v>
      </c>
      <c r="D2256" s="3">
        <v>3</v>
      </c>
    </row>
    <row r="2257" spans="1:8" x14ac:dyDescent="0.25">
      <c r="A2257">
        <v>2256</v>
      </c>
      <c r="C2257" s="4">
        <v>2</v>
      </c>
      <c r="D2257" s="3">
        <v>3</v>
      </c>
    </row>
    <row r="2258" spans="1:8" x14ac:dyDescent="0.25">
      <c r="A2258">
        <v>2257</v>
      </c>
      <c r="C2258" s="4">
        <v>2</v>
      </c>
      <c r="D2258" s="3">
        <v>3</v>
      </c>
    </row>
    <row r="2259" spans="1:8" x14ac:dyDescent="0.25">
      <c r="A2259">
        <v>2258</v>
      </c>
      <c r="B2259" s="2">
        <v>1</v>
      </c>
      <c r="C2259" s="4">
        <v>2</v>
      </c>
    </row>
    <row r="2260" spans="1:8" x14ac:dyDescent="0.25">
      <c r="A2260">
        <v>2259</v>
      </c>
      <c r="B2260" s="2">
        <v>1</v>
      </c>
      <c r="C2260" s="4">
        <v>2</v>
      </c>
    </row>
    <row r="2261" spans="1:8" x14ac:dyDescent="0.25">
      <c r="A2261">
        <v>2260</v>
      </c>
      <c r="B2261" s="2">
        <v>1</v>
      </c>
      <c r="C2261" s="4">
        <v>2</v>
      </c>
    </row>
    <row r="2262" spans="1:8" x14ac:dyDescent="0.25">
      <c r="A2262">
        <v>2261</v>
      </c>
      <c r="B2262" s="2">
        <v>1</v>
      </c>
      <c r="C2262" s="4">
        <v>2</v>
      </c>
    </row>
    <row r="2263" spans="1:8" x14ac:dyDescent="0.25">
      <c r="A2263">
        <v>2262</v>
      </c>
      <c r="B2263" s="2">
        <v>1</v>
      </c>
      <c r="C2263" s="4">
        <v>2</v>
      </c>
    </row>
    <row r="2264" spans="1:8" x14ac:dyDescent="0.25">
      <c r="A2264">
        <v>2263</v>
      </c>
      <c r="B2264" s="2">
        <v>1</v>
      </c>
      <c r="C2264" s="4">
        <v>2</v>
      </c>
    </row>
    <row r="2265" spans="1:8" x14ac:dyDescent="0.25">
      <c r="A2265">
        <v>2264</v>
      </c>
      <c r="B2265" s="2">
        <v>1</v>
      </c>
      <c r="C2265" s="4">
        <v>2</v>
      </c>
    </row>
    <row r="2266" spans="1:8" x14ac:dyDescent="0.25">
      <c r="A2266">
        <v>2265</v>
      </c>
      <c r="B2266" s="2">
        <v>1</v>
      </c>
      <c r="C2266" s="4">
        <v>2</v>
      </c>
      <c r="H2266" s="5" t="s">
        <v>233</v>
      </c>
    </row>
    <row r="2267" spans="1:8" x14ac:dyDescent="0.25">
      <c r="A2267">
        <v>2266</v>
      </c>
      <c r="B2267" s="2">
        <v>1</v>
      </c>
      <c r="C2267" s="4">
        <v>2</v>
      </c>
      <c r="H2267" s="5" t="s">
        <v>233</v>
      </c>
    </row>
    <row r="2268" spans="1:8" x14ac:dyDescent="0.25">
      <c r="A2268">
        <v>2267</v>
      </c>
      <c r="B2268" s="2">
        <v>1</v>
      </c>
      <c r="C2268" s="4">
        <v>2</v>
      </c>
      <c r="H2268" s="5" t="s">
        <v>233</v>
      </c>
    </row>
    <row r="2269" spans="1:8" x14ac:dyDescent="0.25">
      <c r="A2269">
        <v>2268</v>
      </c>
      <c r="B2269" s="2">
        <v>1</v>
      </c>
      <c r="H2269" s="5" t="s">
        <v>233</v>
      </c>
    </row>
    <row r="2270" spans="1:8" x14ac:dyDescent="0.25">
      <c r="A2270">
        <v>2269</v>
      </c>
      <c r="B2270" s="2">
        <v>1</v>
      </c>
      <c r="H2270" s="5" t="s">
        <v>233</v>
      </c>
    </row>
    <row r="2271" spans="1:8" x14ac:dyDescent="0.25">
      <c r="A2271">
        <v>2270</v>
      </c>
      <c r="B2271" s="2">
        <v>1</v>
      </c>
      <c r="H2271" s="5" t="s">
        <v>233</v>
      </c>
    </row>
    <row r="2272" spans="1:8" x14ac:dyDescent="0.25">
      <c r="A2272">
        <v>2271</v>
      </c>
      <c r="B2272" s="2">
        <v>1</v>
      </c>
      <c r="H2272" s="5" t="s">
        <v>233</v>
      </c>
    </row>
    <row r="2273" spans="1:8" x14ac:dyDescent="0.25">
      <c r="A2273">
        <v>2272</v>
      </c>
      <c r="B2273" s="2">
        <v>1</v>
      </c>
      <c r="H2273" s="5" t="s">
        <v>233</v>
      </c>
    </row>
    <row r="2274" spans="1:8" x14ac:dyDescent="0.25">
      <c r="A2274">
        <v>2273</v>
      </c>
      <c r="B2274" s="2">
        <v>1</v>
      </c>
      <c r="H2274" s="5" t="s">
        <v>233</v>
      </c>
    </row>
    <row r="2275" spans="1:8" x14ac:dyDescent="0.25">
      <c r="A2275">
        <v>2274</v>
      </c>
      <c r="B2275" s="2">
        <v>1</v>
      </c>
      <c r="H2275" s="5" t="s">
        <v>233</v>
      </c>
    </row>
    <row r="2276" spans="1:8" x14ac:dyDescent="0.25">
      <c r="A2276">
        <v>2275</v>
      </c>
      <c r="B2276" s="2">
        <v>1</v>
      </c>
      <c r="H2276" s="5" t="s">
        <v>233</v>
      </c>
    </row>
    <row r="2277" spans="1:8" x14ac:dyDescent="0.25">
      <c r="A2277">
        <v>2276</v>
      </c>
      <c r="B2277" s="2">
        <v>1</v>
      </c>
      <c r="H2277" s="5" t="s">
        <v>233</v>
      </c>
    </row>
    <row r="2278" spans="1:8" x14ac:dyDescent="0.25">
      <c r="A2278">
        <v>2277</v>
      </c>
      <c r="B2278" s="2">
        <v>1</v>
      </c>
      <c r="H2278" s="5" t="s">
        <v>233</v>
      </c>
    </row>
    <row r="2279" spans="1:8" x14ac:dyDescent="0.25">
      <c r="A2279">
        <v>2278</v>
      </c>
      <c r="B2279" s="2">
        <v>1</v>
      </c>
      <c r="C2279" s="4">
        <v>2</v>
      </c>
      <c r="H2279" s="5" t="s">
        <v>233</v>
      </c>
    </row>
    <row r="2280" spans="1:8" x14ac:dyDescent="0.25">
      <c r="A2280">
        <v>2279</v>
      </c>
      <c r="B2280" s="2">
        <v>1</v>
      </c>
      <c r="C2280" s="4">
        <v>2</v>
      </c>
      <c r="H2280" s="5" t="s">
        <v>233</v>
      </c>
    </row>
    <row r="2281" spans="1:8" x14ac:dyDescent="0.25">
      <c r="A2281">
        <v>2280</v>
      </c>
      <c r="B2281" s="2">
        <v>1</v>
      </c>
      <c r="C2281" s="4">
        <v>2</v>
      </c>
      <c r="H2281" s="5" t="s">
        <v>233</v>
      </c>
    </row>
    <row r="2282" spans="1:8" x14ac:dyDescent="0.25">
      <c r="A2282">
        <v>2281</v>
      </c>
      <c r="B2282" s="2">
        <v>1</v>
      </c>
      <c r="C2282" s="4">
        <v>2</v>
      </c>
      <c r="H2282" s="5" t="s">
        <v>233</v>
      </c>
    </row>
    <row r="2283" spans="1:8" x14ac:dyDescent="0.25">
      <c r="A2283">
        <v>2282</v>
      </c>
      <c r="B2283" s="2">
        <v>1</v>
      </c>
      <c r="C2283" s="4">
        <v>2</v>
      </c>
      <c r="H2283" s="5" t="s">
        <v>233</v>
      </c>
    </row>
    <row r="2284" spans="1:8" x14ac:dyDescent="0.25">
      <c r="A2284">
        <v>2283</v>
      </c>
      <c r="B2284" s="2">
        <v>1</v>
      </c>
      <c r="C2284" s="4">
        <v>2</v>
      </c>
      <c r="H2284" s="5" t="s">
        <v>233</v>
      </c>
    </row>
    <row r="2285" spans="1:8" x14ac:dyDescent="0.25">
      <c r="A2285">
        <v>2284</v>
      </c>
      <c r="B2285" s="2">
        <v>1</v>
      </c>
      <c r="C2285" s="4">
        <v>2</v>
      </c>
      <c r="H2285" s="5" t="s">
        <v>233</v>
      </c>
    </row>
    <row r="2286" spans="1:8" x14ac:dyDescent="0.25">
      <c r="A2286">
        <v>2285</v>
      </c>
      <c r="B2286" s="2">
        <v>1</v>
      </c>
      <c r="C2286" s="4">
        <v>2</v>
      </c>
      <c r="H2286" s="5" t="s">
        <v>233</v>
      </c>
    </row>
    <row r="2287" spans="1:8" x14ac:dyDescent="0.25">
      <c r="A2287">
        <v>2286</v>
      </c>
      <c r="B2287" s="2">
        <v>1</v>
      </c>
      <c r="C2287" s="4">
        <v>2</v>
      </c>
      <c r="H2287" s="5" t="s">
        <v>233</v>
      </c>
    </row>
    <row r="2288" spans="1:8" x14ac:dyDescent="0.25">
      <c r="A2288">
        <v>2287</v>
      </c>
      <c r="B2288" s="2">
        <v>1</v>
      </c>
      <c r="C2288" s="4">
        <v>2</v>
      </c>
      <c r="H2288" s="5" t="s">
        <v>233</v>
      </c>
    </row>
    <row r="2289" spans="1:8" x14ac:dyDescent="0.25">
      <c r="A2289">
        <v>2288</v>
      </c>
      <c r="B2289" s="2">
        <v>1</v>
      </c>
      <c r="C2289" s="4">
        <v>2</v>
      </c>
      <c r="H2289" s="5" t="s">
        <v>233</v>
      </c>
    </row>
    <row r="2290" spans="1:8" x14ac:dyDescent="0.25">
      <c r="A2290">
        <v>2289</v>
      </c>
      <c r="B2290" s="2">
        <v>1</v>
      </c>
      <c r="C2290" s="4">
        <v>2</v>
      </c>
      <c r="H2290" s="5" t="s">
        <v>233</v>
      </c>
    </row>
    <row r="2291" spans="1:8" x14ac:dyDescent="0.25">
      <c r="A2291">
        <v>2290</v>
      </c>
      <c r="B2291" s="2">
        <v>1</v>
      </c>
      <c r="C2291" s="4">
        <v>2</v>
      </c>
      <c r="H2291" s="5" t="s">
        <v>233</v>
      </c>
    </row>
    <row r="2292" spans="1:8" x14ac:dyDescent="0.25">
      <c r="A2292">
        <v>2291</v>
      </c>
      <c r="B2292" s="2">
        <v>1</v>
      </c>
      <c r="C2292" s="4">
        <v>2</v>
      </c>
      <c r="H2292" s="5" t="s">
        <v>233</v>
      </c>
    </row>
    <row r="2293" spans="1:8" x14ac:dyDescent="0.25">
      <c r="A2293">
        <v>2292</v>
      </c>
      <c r="B2293" s="2">
        <v>1</v>
      </c>
      <c r="C2293" s="4">
        <v>2</v>
      </c>
      <c r="G2293" s="3" t="s">
        <v>234</v>
      </c>
      <c r="H2293" s="5" t="s">
        <v>233</v>
      </c>
    </row>
    <row r="2294" spans="1:8" x14ac:dyDescent="0.25">
      <c r="A2294">
        <v>2293</v>
      </c>
      <c r="B2294" s="2">
        <v>1</v>
      </c>
      <c r="C2294" s="4">
        <v>2</v>
      </c>
      <c r="G2294" s="3" t="s">
        <v>234</v>
      </c>
      <c r="H2294" s="5" t="s">
        <v>233</v>
      </c>
    </row>
    <row r="2295" spans="1:8" x14ac:dyDescent="0.25">
      <c r="A2295">
        <v>2294</v>
      </c>
      <c r="B2295" s="2">
        <v>1</v>
      </c>
      <c r="C2295" s="4">
        <v>2</v>
      </c>
      <c r="G2295" s="3" t="s">
        <v>234</v>
      </c>
      <c r="H2295" s="5" t="s">
        <v>233</v>
      </c>
    </row>
    <row r="2296" spans="1:8" x14ac:dyDescent="0.25">
      <c r="A2296">
        <v>2295</v>
      </c>
      <c r="B2296" s="2">
        <v>1</v>
      </c>
      <c r="C2296" s="4">
        <v>2</v>
      </c>
      <c r="G2296" s="3" t="s">
        <v>234</v>
      </c>
      <c r="H2296" s="5" t="s">
        <v>233</v>
      </c>
    </row>
    <row r="2297" spans="1:8" x14ac:dyDescent="0.25">
      <c r="A2297">
        <v>2296</v>
      </c>
      <c r="B2297" s="2">
        <v>1</v>
      </c>
      <c r="C2297" s="4">
        <v>2</v>
      </c>
      <c r="G2297" s="3" t="s">
        <v>234</v>
      </c>
    </row>
    <row r="2298" spans="1:8" x14ac:dyDescent="0.25">
      <c r="A2298">
        <v>2297</v>
      </c>
      <c r="B2298" s="2">
        <v>1</v>
      </c>
      <c r="C2298" s="4">
        <v>2</v>
      </c>
      <c r="G2298" s="3" t="s">
        <v>234</v>
      </c>
    </row>
    <row r="2299" spans="1:8" x14ac:dyDescent="0.25">
      <c r="A2299">
        <v>2298</v>
      </c>
      <c r="C2299" s="4">
        <v>2</v>
      </c>
      <c r="G2299" s="3" t="s">
        <v>234</v>
      </c>
    </row>
    <row r="2300" spans="1:8" x14ac:dyDescent="0.25">
      <c r="A2300">
        <v>2299</v>
      </c>
      <c r="C2300" s="4">
        <v>2</v>
      </c>
      <c r="G2300" s="3" t="s">
        <v>234</v>
      </c>
    </row>
    <row r="2301" spans="1:8" x14ac:dyDescent="0.25">
      <c r="A2301">
        <v>2300</v>
      </c>
      <c r="C2301" s="4">
        <v>2</v>
      </c>
      <c r="G2301" s="3" t="s">
        <v>234</v>
      </c>
    </row>
    <row r="2302" spans="1:8" x14ac:dyDescent="0.25">
      <c r="A2302">
        <v>2301</v>
      </c>
      <c r="C2302" s="4">
        <v>2</v>
      </c>
      <c r="G2302" s="3" t="s">
        <v>234</v>
      </c>
    </row>
    <row r="2303" spans="1:8" x14ac:dyDescent="0.25">
      <c r="A2303">
        <v>2302</v>
      </c>
      <c r="C2303" s="4">
        <v>2</v>
      </c>
      <c r="G2303" s="3" t="s">
        <v>234</v>
      </c>
    </row>
    <row r="2304" spans="1:8" x14ac:dyDescent="0.25">
      <c r="A2304">
        <v>2303</v>
      </c>
      <c r="C2304" s="4">
        <v>2</v>
      </c>
      <c r="G2304" s="3" t="s">
        <v>234</v>
      </c>
    </row>
    <row r="2305" spans="1:7" x14ac:dyDescent="0.25">
      <c r="A2305">
        <v>2304</v>
      </c>
      <c r="C2305" s="4">
        <v>2</v>
      </c>
      <c r="G2305" s="3" t="s">
        <v>234</v>
      </c>
    </row>
    <row r="2306" spans="1:7" x14ac:dyDescent="0.25">
      <c r="A2306">
        <v>2305</v>
      </c>
      <c r="B2306" s="2">
        <v>1</v>
      </c>
      <c r="C2306" s="4">
        <v>2</v>
      </c>
      <c r="G2306" s="3" t="s">
        <v>234</v>
      </c>
    </row>
    <row r="2307" spans="1:7" x14ac:dyDescent="0.25">
      <c r="A2307">
        <v>2306</v>
      </c>
      <c r="B2307" s="2">
        <v>1</v>
      </c>
      <c r="C2307" s="4">
        <v>2</v>
      </c>
      <c r="G2307" s="3" t="s">
        <v>234</v>
      </c>
    </row>
    <row r="2308" spans="1:7" x14ac:dyDescent="0.25">
      <c r="A2308">
        <v>2307</v>
      </c>
      <c r="B2308" s="2">
        <v>1</v>
      </c>
      <c r="C2308" s="4">
        <v>2</v>
      </c>
      <c r="G2308" s="3" t="s">
        <v>234</v>
      </c>
    </row>
    <row r="2309" spans="1:7" x14ac:dyDescent="0.25">
      <c r="A2309">
        <v>2308</v>
      </c>
      <c r="B2309" s="2">
        <v>1</v>
      </c>
      <c r="C2309" s="4">
        <v>2</v>
      </c>
      <c r="G2309" s="3" t="s">
        <v>234</v>
      </c>
    </row>
    <row r="2310" spans="1:7" x14ac:dyDescent="0.25">
      <c r="A2310">
        <v>2309</v>
      </c>
      <c r="B2310" s="2">
        <v>1</v>
      </c>
      <c r="C2310" s="4">
        <v>2</v>
      </c>
      <c r="G2310" s="3" t="s">
        <v>234</v>
      </c>
    </row>
    <row r="2311" spans="1:7" x14ac:dyDescent="0.25">
      <c r="A2311">
        <v>2310</v>
      </c>
      <c r="B2311" s="2">
        <v>1</v>
      </c>
      <c r="C2311" s="4">
        <v>2</v>
      </c>
      <c r="G2311" s="3" t="s">
        <v>234</v>
      </c>
    </row>
    <row r="2312" spans="1:7" x14ac:dyDescent="0.25">
      <c r="A2312">
        <v>2311</v>
      </c>
      <c r="B2312" s="2">
        <v>1</v>
      </c>
      <c r="C2312" s="4">
        <v>2</v>
      </c>
      <c r="G2312" s="3" t="s">
        <v>234</v>
      </c>
    </row>
    <row r="2313" spans="1:7" x14ac:dyDescent="0.25">
      <c r="A2313">
        <v>2312</v>
      </c>
      <c r="B2313" s="2">
        <v>1</v>
      </c>
      <c r="C2313" s="4">
        <v>2</v>
      </c>
      <c r="G2313" s="3" t="s">
        <v>234</v>
      </c>
    </row>
    <row r="2314" spans="1:7" x14ac:dyDescent="0.25">
      <c r="A2314">
        <v>2313</v>
      </c>
      <c r="B2314" s="2">
        <v>1</v>
      </c>
      <c r="C2314" s="4">
        <v>2</v>
      </c>
      <c r="G2314" s="3" t="s">
        <v>234</v>
      </c>
    </row>
    <row r="2315" spans="1:7" x14ac:dyDescent="0.25">
      <c r="A2315">
        <v>2314</v>
      </c>
      <c r="B2315" s="2">
        <v>1</v>
      </c>
      <c r="C2315" s="4">
        <v>2</v>
      </c>
      <c r="G2315" s="3" t="s">
        <v>234</v>
      </c>
    </row>
    <row r="2316" spans="1:7" x14ac:dyDescent="0.25">
      <c r="A2316">
        <v>2315</v>
      </c>
      <c r="B2316" s="2">
        <v>1</v>
      </c>
      <c r="C2316" s="4">
        <v>2</v>
      </c>
      <c r="G2316" s="3" t="s">
        <v>234</v>
      </c>
    </row>
    <row r="2317" spans="1:7" x14ac:dyDescent="0.25">
      <c r="A2317">
        <v>2316</v>
      </c>
      <c r="B2317" s="2">
        <v>1</v>
      </c>
      <c r="C2317" s="4">
        <v>2</v>
      </c>
      <c r="G2317" s="3" t="s">
        <v>234</v>
      </c>
    </row>
    <row r="2318" spans="1:7" x14ac:dyDescent="0.25">
      <c r="A2318">
        <v>2317</v>
      </c>
      <c r="B2318" s="2">
        <v>1</v>
      </c>
      <c r="C2318" s="4">
        <v>2</v>
      </c>
      <c r="G2318" s="3" t="s">
        <v>234</v>
      </c>
    </row>
    <row r="2319" spans="1:7" x14ac:dyDescent="0.25">
      <c r="A2319">
        <v>2318</v>
      </c>
      <c r="B2319" s="2">
        <v>1</v>
      </c>
      <c r="C2319" s="4">
        <v>2</v>
      </c>
      <c r="G2319" s="3" t="s">
        <v>234</v>
      </c>
    </row>
    <row r="2320" spans="1:7" x14ac:dyDescent="0.25">
      <c r="A2320">
        <v>2319</v>
      </c>
      <c r="B2320" s="2">
        <v>1</v>
      </c>
      <c r="E2320" s="5">
        <v>4</v>
      </c>
      <c r="G2320" s="3" t="s">
        <v>234</v>
      </c>
    </row>
    <row r="2321" spans="1:7" x14ac:dyDescent="0.25">
      <c r="A2321">
        <v>2320</v>
      </c>
      <c r="B2321" s="2">
        <v>1</v>
      </c>
      <c r="E2321" s="5">
        <v>4</v>
      </c>
      <c r="G2321" s="3" t="s">
        <v>234</v>
      </c>
    </row>
    <row r="2322" spans="1:7" x14ac:dyDescent="0.25">
      <c r="A2322">
        <v>2321</v>
      </c>
      <c r="B2322" s="2">
        <v>1</v>
      </c>
      <c r="E2322" s="5">
        <v>4</v>
      </c>
      <c r="G2322" s="3" t="s">
        <v>234</v>
      </c>
    </row>
    <row r="2323" spans="1:7" x14ac:dyDescent="0.25">
      <c r="A2323">
        <v>2322</v>
      </c>
      <c r="B2323" s="2">
        <v>1</v>
      </c>
      <c r="E2323" s="5">
        <v>4</v>
      </c>
      <c r="G2323" s="3" t="s">
        <v>234</v>
      </c>
    </row>
    <row r="2324" spans="1:7" x14ac:dyDescent="0.25">
      <c r="A2324">
        <v>2323</v>
      </c>
      <c r="B2324" s="2">
        <v>1</v>
      </c>
      <c r="E2324" s="5">
        <v>4</v>
      </c>
      <c r="G2324" s="3" t="s">
        <v>234</v>
      </c>
    </row>
    <row r="2325" spans="1:7" x14ac:dyDescent="0.25">
      <c r="A2325">
        <v>2324</v>
      </c>
      <c r="B2325" s="2">
        <v>1</v>
      </c>
      <c r="E2325" s="5">
        <v>4</v>
      </c>
      <c r="G2325" s="3" t="s">
        <v>234</v>
      </c>
    </row>
    <row r="2326" spans="1:7" x14ac:dyDescent="0.25">
      <c r="A2326">
        <v>2325</v>
      </c>
      <c r="B2326" s="2">
        <v>1</v>
      </c>
      <c r="E2326" s="5">
        <v>4</v>
      </c>
    </row>
    <row r="2327" spans="1:7" x14ac:dyDescent="0.25">
      <c r="A2327">
        <v>2326</v>
      </c>
      <c r="B2327" s="2">
        <v>1</v>
      </c>
      <c r="E2327" s="5">
        <v>4</v>
      </c>
    </row>
    <row r="2328" spans="1:7" x14ac:dyDescent="0.25">
      <c r="A2328">
        <v>2327</v>
      </c>
      <c r="B2328" s="2">
        <v>1</v>
      </c>
      <c r="E2328" s="5">
        <v>4</v>
      </c>
    </row>
    <row r="2329" spans="1:7" x14ac:dyDescent="0.25">
      <c r="A2329">
        <v>2328</v>
      </c>
      <c r="B2329" s="2">
        <v>1</v>
      </c>
      <c r="E2329" s="5">
        <v>4</v>
      </c>
    </row>
    <row r="2330" spans="1:7" x14ac:dyDescent="0.25">
      <c r="A2330">
        <v>2329</v>
      </c>
      <c r="B2330" s="2">
        <v>1</v>
      </c>
      <c r="C2330" s="4">
        <v>2</v>
      </c>
      <c r="E2330" s="5">
        <v>4</v>
      </c>
    </row>
    <row r="2331" spans="1:7" x14ac:dyDescent="0.25">
      <c r="A2331">
        <v>2330</v>
      </c>
      <c r="B2331" s="2">
        <v>1</v>
      </c>
      <c r="C2331" s="4">
        <v>2</v>
      </c>
      <c r="E2331" s="5">
        <v>4</v>
      </c>
    </row>
    <row r="2332" spans="1:7" x14ac:dyDescent="0.25">
      <c r="A2332">
        <v>2331</v>
      </c>
      <c r="B2332" s="2">
        <v>1</v>
      </c>
      <c r="C2332" s="4">
        <v>2</v>
      </c>
      <c r="E2332" s="5">
        <v>4</v>
      </c>
    </row>
    <row r="2333" spans="1:7" x14ac:dyDescent="0.25">
      <c r="A2333">
        <v>2332</v>
      </c>
      <c r="B2333" s="2">
        <v>1</v>
      </c>
      <c r="C2333" s="4">
        <v>2</v>
      </c>
      <c r="E2333" s="5">
        <v>4</v>
      </c>
    </row>
    <row r="2334" spans="1:7" x14ac:dyDescent="0.25">
      <c r="A2334">
        <v>2333</v>
      </c>
      <c r="B2334" s="2">
        <v>1</v>
      </c>
      <c r="C2334" s="4">
        <v>2</v>
      </c>
      <c r="E2334" s="5">
        <v>4</v>
      </c>
    </row>
    <row r="2335" spans="1:7" x14ac:dyDescent="0.25">
      <c r="A2335">
        <v>2334</v>
      </c>
      <c r="B2335" s="2">
        <v>1</v>
      </c>
      <c r="C2335" s="4">
        <v>2</v>
      </c>
      <c r="E2335" s="5">
        <v>4</v>
      </c>
    </row>
    <row r="2336" spans="1:7" x14ac:dyDescent="0.25">
      <c r="A2336">
        <v>2335</v>
      </c>
      <c r="B2336" s="2">
        <v>1</v>
      </c>
      <c r="C2336" s="4">
        <v>2</v>
      </c>
      <c r="E2336" s="5">
        <v>4</v>
      </c>
    </row>
    <row r="2337" spans="1:5" x14ac:dyDescent="0.25">
      <c r="A2337">
        <v>2336</v>
      </c>
      <c r="B2337" s="2">
        <v>1</v>
      </c>
      <c r="C2337" s="4">
        <v>2</v>
      </c>
      <c r="E2337" s="5">
        <v>4</v>
      </c>
    </row>
    <row r="2338" spans="1:5" x14ac:dyDescent="0.25">
      <c r="A2338">
        <v>2337</v>
      </c>
      <c r="B2338" s="2">
        <v>1</v>
      </c>
      <c r="C2338" s="4">
        <v>2</v>
      </c>
      <c r="E2338" s="5">
        <v>4</v>
      </c>
    </row>
    <row r="2339" spans="1:5" x14ac:dyDescent="0.25">
      <c r="A2339">
        <v>2338</v>
      </c>
      <c r="B2339" s="2">
        <v>1</v>
      </c>
      <c r="C2339" s="4">
        <v>2</v>
      </c>
      <c r="E2339" s="5">
        <v>4</v>
      </c>
    </row>
    <row r="2340" spans="1:5" x14ac:dyDescent="0.25">
      <c r="A2340">
        <v>2339</v>
      </c>
      <c r="C2340" s="4">
        <v>2</v>
      </c>
      <c r="E2340" s="5">
        <v>4</v>
      </c>
    </row>
    <row r="2341" spans="1:5" x14ac:dyDescent="0.25">
      <c r="A2341">
        <v>2340</v>
      </c>
      <c r="C2341" s="4">
        <v>2</v>
      </c>
      <c r="E2341" s="5">
        <v>4</v>
      </c>
    </row>
    <row r="2342" spans="1:5" x14ac:dyDescent="0.25">
      <c r="A2342">
        <v>2341</v>
      </c>
      <c r="C2342" s="4">
        <v>2</v>
      </c>
      <c r="E2342" s="5">
        <v>4</v>
      </c>
    </row>
    <row r="2343" spans="1:5" x14ac:dyDescent="0.25">
      <c r="A2343">
        <v>2342</v>
      </c>
      <c r="C2343" s="4">
        <v>2</v>
      </c>
      <c r="E2343" s="5">
        <v>4</v>
      </c>
    </row>
    <row r="2344" spans="1:5" x14ac:dyDescent="0.25">
      <c r="A2344">
        <v>2343</v>
      </c>
      <c r="C2344" s="4">
        <v>2</v>
      </c>
      <c r="E2344" s="5">
        <v>4</v>
      </c>
    </row>
    <row r="2345" spans="1:5" x14ac:dyDescent="0.25">
      <c r="A2345">
        <v>2344</v>
      </c>
      <c r="C2345" s="4">
        <v>2</v>
      </c>
      <c r="D2345" s="3">
        <v>3</v>
      </c>
      <c r="E2345" s="5">
        <v>4</v>
      </c>
    </row>
    <row r="2346" spans="1:5" x14ac:dyDescent="0.25">
      <c r="A2346">
        <v>2345</v>
      </c>
      <c r="C2346" s="4">
        <v>2</v>
      </c>
      <c r="D2346" s="3">
        <v>3</v>
      </c>
      <c r="E2346" s="5">
        <v>4</v>
      </c>
    </row>
    <row r="2347" spans="1:5" x14ac:dyDescent="0.25">
      <c r="A2347">
        <v>2346</v>
      </c>
      <c r="C2347" s="4">
        <v>2</v>
      </c>
      <c r="D2347" s="3">
        <v>3</v>
      </c>
      <c r="E2347" s="5">
        <v>4</v>
      </c>
    </row>
    <row r="2348" spans="1:5" x14ac:dyDescent="0.25">
      <c r="A2348">
        <v>2347</v>
      </c>
      <c r="B2348" s="2">
        <v>1</v>
      </c>
      <c r="C2348" s="4">
        <v>2</v>
      </c>
      <c r="D2348" s="3">
        <v>3</v>
      </c>
      <c r="E2348" s="5">
        <v>4</v>
      </c>
    </row>
    <row r="2349" spans="1:5" x14ac:dyDescent="0.25">
      <c r="A2349">
        <v>2348</v>
      </c>
      <c r="B2349" s="2">
        <v>1</v>
      </c>
      <c r="C2349" s="4">
        <v>2</v>
      </c>
      <c r="D2349" s="3">
        <v>3</v>
      </c>
      <c r="E2349" s="5">
        <v>4</v>
      </c>
    </row>
    <row r="2350" spans="1:5" x14ac:dyDescent="0.25">
      <c r="A2350">
        <v>2349</v>
      </c>
      <c r="B2350" s="2">
        <v>1</v>
      </c>
      <c r="C2350" s="4">
        <v>2</v>
      </c>
      <c r="D2350" s="3">
        <v>3</v>
      </c>
      <c r="E2350" s="5">
        <v>4</v>
      </c>
    </row>
    <row r="2351" spans="1:5" x14ac:dyDescent="0.25">
      <c r="A2351">
        <v>2350</v>
      </c>
      <c r="B2351" s="2">
        <v>1</v>
      </c>
      <c r="C2351" s="4">
        <v>2</v>
      </c>
      <c r="D2351" s="3">
        <v>3</v>
      </c>
      <c r="E2351" s="5">
        <v>4</v>
      </c>
    </row>
    <row r="2352" spans="1:5" x14ac:dyDescent="0.25">
      <c r="A2352">
        <v>2351</v>
      </c>
      <c r="B2352" s="2">
        <v>1</v>
      </c>
      <c r="C2352" s="4">
        <v>2</v>
      </c>
      <c r="D2352" s="3">
        <v>3</v>
      </c>
      <c r="E2352" s="5">
        <v>4</v>
      </c>
    </row>
    <row r="2353" spans="1:4" x14ac:dyDescent="0.25">
      <c r="A2353">
        <v>2352</v>
      </c>
      <c r="B2353" s="2">
        <v>1</v>
      </c>
      <c r="C2353" s="4">
        <v>2</v>
      </c>
      <c r="D2353" s="3">
        <v>3</v>
      </c>
    </row>
    <row r="2354" spans="1:4" x14ac:dyDescent="0.25">
      <c r="A2354">
        <v>2353</v>
      </c>
      <c r="B2354" s="2">
        <v>1</v>
      </c>
      <c r="C2354" s="4">
        <v>2</v>
      </c>
      <c r="D2354" s="3">
        <v>3</v>
      </c>
    </row>
    <row r="2355" spans="1:4" x14ac:dyDescent="0.25">
      <c r="A2355">
        <v>2354</v>
      </c>
      <c r="B2355" s="2">
        <v>1</v>
      </c>
      <c r="C2355" s="4">
        <v>2</v>
      </c>
      <c r="D2355" s="3">
        <v>3</v>
      </c>
    </row>
    <row r="2356" spans="1:4" x14ac:dyDescent="0.25">
      <c r="A2356">
        <v>2355</v>
      </c>
      <c r="B2356" s="2">
        <v>1</v>
      </c>
      <c r="D2356" s="3">
        <v>3</v>
      </c>
    </row>
    <row r="2357" spans="1:4" x14ac:dyDescent="0.25">
      <c r="A2357">
        <v>2356</v>
      </c>
      <c r="B2357" s="2">
        <v>1</v>
      </c>
      <c r="D2357" s="3">
        <v>3</v>
      </c>
    </row>
    <row r="2358" spans="1:4" x14ac:dyDescent="0.25">
      <c r="A2358">
        <v>2357</v>
      </c>
      <c r="B2358" s="2">
        <v>1</v>
      </c>
      <c r="D2358" s="3">
        <v>3</v>
      </c>
    </row>
    <row r="2359" spans="1:4" x14ac:dyDescent="0.25">
      <c r="A2359">
        <v>2358</v>
      </c>
      <c r="B2359" s="2">
        <v>1</v>
      </c>
      <c r="D2359" s="3">
        <v>3</v>
      </c>
    </row>
    <row r="2360" spans="1:4" x14ac:dyDescent="0.25">
      <c r="A2360">
        <v>2359</v>
      </c>
      <c r="B2360" s="2">
        <v>1</v>
      </c>
      <c r="D2360" s="3">
        <v>3</v>
      </c>
    </row>
    <row r="2361" spans="1:4" x14ac:dyDescent="0.25">
      <c r="A2361">
        <v>2360</v>
      </c>
      <c r="B2361" s="2">
        <v>1</v>
      </c>
      <c r="D2361" s="3">
        <v>3</v>
      </c>
    </row>
    <row r="2362" spans="1:4" x14ac:dyDescent="0.25">
      <c r="A2362">
        <v>2361</v>
      </c>
      <c r="B2362" s="2">
        <v>1</v>
      </c>
      <c r="D2362" s="3">
        <v>3</v>
      </c>
    </row>
    <row r="2363" spans="1:4" x14ac:dyDescent="0.25">
      <c r="A2363">
        <v>2362</v>
      </c>
      <c r="B2363" s="2">
        <v>1</v>
      </c>
      <c r="D2363" s="3">
        <v>3</v>
      </c>
    </row>
    <row r="2364" spans="1:4" x14ac:dyDescent="0.25">
      <c r="A2364">
        <v>2363</v>
      </c>
      <c r="B2364" s="2">
        <v>1</v>
      </c>
      <c r="D2364" s="3">
        <v>3</v>
      </c>
    </row>
    <row r="2365" spans="1:4" x14ac:dyDescent="0.25">
      <c r="A2365">
        <v>2364</v>
      </c>
      <c r="B2365" s="2">
        <v>1</v>
      </c>
      <c r="C2365" s="4">
        <v>2</v>
      </c>
      <c r="D2365" s="3">
        <v>3</v>
      </c>
    </row>
    <row r="2366" spans="1:4" x14ac:dyDescent="0.25">
      <c r="A2366">
        <v>2365</v>
      </c>
      <c r="B2366" s="2">
        <v>1</v>
      </c>
      <c r="C2366" s="4">
        <v>2</v>
      </c>
      <c r="D2366" s="3">
        <v>3</v>
      </c>
    </row>
    <row r="2367" spans="1:4" x14ac:dyDescent="0.25">
      <c r="A2367">
        <v>2366</v>
      </c>
      <c r="B2367" s="2">
        <v>1</v>
      </c>
      <c r="C2367" s="4">
        <v>2</v>
      </c>
      <c r="D2367" s="3">
        <v>3</v>
      </c>
    </row>
    <row r="2368" spans="1:4" x14ac:dyDescent="0.25">
      <c r="A2368">
        <v>2367</v>
      </c>
      <c r="B2368" s="2">
        <v>1</v>
      </c>
      <c r="C2368" s="4">
        <v>2</v>
      </c>
      <c r="D2368" s="3">
        <v>3</v>
      </c>
    </row>
    <row r="2369" spans="1:8" x14ac:dyDescent="0.25">
      <c r="A2369">
        <v>2368</v>
      </c>
      <c r="B2369" s="2">
        <v>1</v>
      </c>
      <c r="C2369" s="4">
        <v>2</v>
      </c>
      <c r="D2369" s="3">
        <v>3</v>
      </c>
    </row>
    <row r="2370" spans="1:8" x14ac:dyDescent="0.25">
      <c r="A2370">
        <v>2369</v>
      </c>
      <c r="B2370" s="2">
        <v>1</v>
      </c>
      <c r="C2370" s="4">
        <v>2</v>
      </c>
      <c r="D2370" s="3">
        <v>3</v>
      </c>
      <c r="H2370" s="5" t="s">
        <v>233</v>
      </c>
    </row>
    <row r="2371" spans="1:8" x14ac:dyDescent="0.25">
      <c r="A2371">
        <v>2370</v>
      </c>
      <c r="B2371" s="2">
        <v>1</v>
      </c>
      <c r="C2371" s="4">
        <v>2</v>
      </c>
      <c r="D2371" s="3">
        <v>3</v>
      </c>
      <c r="H2371" s="5" t="s">
        <v>233</v>
      </c>
    </row>
    <row r="2372" spans="1:8" x14ac:dyDescent="0.25">
      <c r="A2372">
        <v>2371</v>
      </c>
      <c r="B2372" s="2">
        <v>1</v>
      </c>
      <c r="C2372" s="4">
        <v>2</v>
      </c>
      <c r="D2372" s="3">
        <v>3</v>
      </c>
      <c r="H2372" s="5" t="s">
        <v>233</v>
      </c>
    </row>
    <row r="2373" spans="1:8" x14ac:dyDescent="0.25">
      <c r="A2373">
        <v>2372</v>
      </c>
      <c r="B2373" s="2">
        <v>1</v>
      </c>
      <c r="C2373" s="4">
        <v>2</v>
      </c>
      <c r="D2373" s="3">
        <v>3</v>
      </c>
      <c r="H2373" s="5" t="s">
        <v>233</v>
      </c>
    </row>
    <row r="2374" spans="1:8" x14ac:dyDescent="0.25">
      <c r="A2374">
        <v>2373</v>
      </c>
      <c r="B2374" s="2">
        <v>1</v>
      </c>
      <c r="C2374" s="4">
        <v>2</v>
      </c>
      <c r="D2374" s="3">
        <v>3</v>
      </c>
      <c r="H2374" s="5" t="s">
        <v>233</v>
      </c>
    </row>
    <row r="2375" spans="1:8" x14ac:dyDescent="0.25">
      <c r="A2375">
        <v>2374</v>
      </c>
      <c r="C2375" s="4">
        <v>2</v>
      </c>
      <c r="D2375" s="3">
        <v>3</v>
      </c>
      <c r="H2375" s="5" t="s">
        <v>233</v>
      </c>
    </row>
    <row r="2376" spans="1:8" x14ac:dyDescent="0.25">
      <c r="A2376">
        <v>2375</v>
      </c>
      <c r="C2376" s="4">
        <v>2</v>
      </c>
      <c r="D2376" s="3">
        <v>3</v>
      </c>
      <c r="H2376" s="5" t="s">
        <v>233</v>
      </c>
    </row>
    <row r="2377" spans="1:8" x14ac:dyDescent="0.25">
      <c r="A2377">
        <v>2376</v>
      </c>
      <c r="C2377" s="4">
        <v>2</v>
      </c>
      <c r="H2377" s="5" t="s">
        <v>233</v>
      </c>
    </row>
    <row r="2378" spans="1:8" x14ac:dyDescent="0.25">
      <c r="A2378">
        <v>2377</v>
      </c>
      <c r="C2378" s="4">
        <v>2</v>
      </c>
      <c r="H2378" s="5" t="s">
        <v>233</v>
      </c>
    </row>
    <row r="2379" spans="1:8" x14ac:dyDescent="0.25">
      <c r="A2379">
        <v>2378</v>
      </c>
      <c r="C2379" s="4">
        <v>2</v>
      </c>
      <c r="H2379" s="5" t="s">
        <v>233</v>
      </c>
    </row>
    <row r="2380" spans="1:8" x14ac:dyDescent="0.25">
      <c r="A2380">
        <v>2379</v>
      </c>
      <c r="C2380" s="4">
        <v>2</v>
      </c>
      <c r="H2380" s="5" t="s">
        <v>233</v>
      </c>
    </row>
    <row r="2381" spans="1:8" x14ac:dyDescent="0.25">
      <c r="A2381">
        <v>2380</v>
      </c>
      <c r="C2381" s="4">
        <v>2</v>
      </c>
      <c r="H2381" s="5" t="s">
        <v>233</v>
      </c>
    </row>
    <row r="2382" spans="1:8" x14ac:dyDescent="0.25">
      <c r="A2382">
        <v>2381</v>
      </c>
      <c r="C2382" s="4">
        <v>2</v>
      </c>
      <c r="H2382" s="5" t="s">
        <v>233</v>
      </c>
    </row>
    <row r="2383" spans="1:8" x14ac:dyDescent="0.25">
      <c r="A2383">
        <v>2382</v>
      </c>
      <c r="C2383" s="4">
        <v>2</v>
      </c>
      <c r="H2383" s="5" t="s">
        <v>233</v>
      </c>
    </row>
    <row r="2384" spans="1:8" x14ac:dyDescent="0.25">
      <c r="A2384">
        <v>2383</v>
      </c>
      <c r="C2384" s="4">
        <v>2</v>
      </c>
      <c r="H2384" s="5" t="s">
        <v>233</v>
      </c>
    </row>
    <row r="2385" spans="1:8" x14ac:dyDescent="0.25">
      <c r="A2385">
        <v>2384</v>
      </c>
      <c r="B2385" s="2">
        <v>1</v>
      </c>
      <c r="C2385" s="4">
        <v>2</v>
      </c>
      <c r="H2385" s="5" t="s">
        <v>233</v>
      </c>
    </row>
    <row r="2386" spans="1:8" x14ac:dyDescent="0.25">
      <c r="A2386">
        <v>2385</v>
      </c>
      <c r="B2386" s="2">
        <v>1</v>
      </c>
      <c r="C2386" s="4">
        <v>2</v>
      </c>
      <c r="H2386" s="5" t="s">
        <v>233</v>
      </c>
    </row>
    <row r="2387" spans="1:8" x14ac:dyDescent="0.25">
      <c r="A2387">
        <v>2386</v>
      </c>
      <c r="B2387" s="2">
        <v>1</v>
      </c>
      <c r="C2387" s="4">
        <v>2</v>
      </c>
      <c r="H2387" s="5" t="s">
        <v>233</v>
      </c>
    </row>
    <row r="2388" spans="1:8" x14ac:dyDescent="0.25">
      <c r="A2388">
        <v>2387</v>
      </c>
      <c r="B2388" s="2">
        <v>1</v>
      </c>
      <c r="C2388" s="4">
        <v>2</v>
      </c>
      <c r="H2388" s="5" t="s">
        <v>233</v>
      </c>
    </row>
    <row r="2389" spans="1:8" x14ac:dyDescent="0.25">
      <c r="A2389">
        <v>2388</v>
      </c>
      <c r="B2389" s="2">
        <v>1</v>
      </c>
      <c r="C2389" s="4">
        <v>2</v>
      </c>
      <c r="H2389" s="5" t="s">
        <v>233</v>
      </c>
    </row>
    <row r="2390" spans="1:8" x14ac:dyDescent="0.25">
      <c r="A2390">
        <v>2389</v>
      </c>
      <c r="B2390" s="2">
        <v>1</v>
      </c>
      <c r="C2390" s="4">
        <v>2</v>
      </c>
      <c r="H2390" s="5" t="s">
        <v>233</v>
      </c>
    </row>
    <row r="2391" spans="1:8" x14ac:dyDescent="0.25">
      <c r="A2391">
        <v>2390</v>
      </c>
      <c r="B2391" s="2">
        <v>1</v>
      </c>
      <c r="C2391" s="4">
        <v>2</v>
      </c>
      <c r="H2391" s="5" t="s">
        <v>233</v>
      </c>
    </row>
    <row r="2392" spans="1:8" x14ac:dyDescent="0.25">
      <c r="A2392">
        <v>2391</v>
      </c>
      <c r="B2392" s="2">
        <v>1</v>
      </c>
      <c r="C2392" s="4">
        <v>2</v>
      </c>
      <c r="G2392" s="3" t="s">
        <v>234</v>
      </c>
      <c r="H2392" s="5" t="s">
        <v>233</v>
      </c>
    </row>
    <row r="2393" spans="1:8" x14ac:dyDescent="0.25">
      <c r="A2393">
        <v>2392</v>
      </c>
      <c r="B2393" s="2">
        <v>1</v>
      </c>
      <c r="C2393" s="4">
        <v>2</v>
      </c>
      <c r="G2393" s="3" t="s">
        <v>234</v>
      </c>
      <c r="H2393" s="5" t="s">
        <v>233</v>
      </c>
    </row>
    <row r="2394" spans="1:8" x14ac:dyDescent="0.25">
      <c r="A2394">
        <v>2393</v>
      </c>
      <c r="B2394" s="2">
        <v>1</v>
      </c>
      <c r="C2394" s="4">
        <v>2</v>
      </c>
      <c r="G2394" s="3" t="s">
        <v>234</v>
      </c>
      <c r="H2394" s="5" t="s">
        <v>233</v>
      </c>
    </row>
    <row r="2395" spans="1:8" x14ac:dyDescent="0.25">
      <c r="A2395">
        <v>2394</v>
      </c>
      <c r="B2395" s="2">
        <v>1</v>
      </c>
      <c r="C2395" s="4">
        <v>2</v>
      </c>
      <c r="G2395" s="3" t="s">
        <v>234</v>
      </c>
      <c r="H2395" s="5" t="s">
        <v>233</v>
      </c>
    </row>
    <row r="2396" spans="1:8" x14ac:dyDescent="0.25">
      <c r="A2396">
        <v>2395</v>
      </c>
      <c r="B2396" s="2">
        <v>1</v>
      </c>
      <c r="G2396" s="3" t="s">
        <v>234</v>
      </c>
      <c r="H2396" s="5" t="s">
        <v>233</v>
      </c>
    </row>
    <row r="2397" spans="1:8" x14ac:dyDescent="0.25">
      <c r="A2397">
        <v>2396</v>
      </c>
      <c r="B2397" s="2">
        <v>1</v>
      </c>
      <c r="G2397" s="3" t="s">
        <v>234</v>
      </c>
      <c r="H2397" s="5" t="s">
        <v>233</v>
      </c>
    </row>
    <row r="2398" spans="1:8" x14ac:dyDescent="0.25">
      <c r="A2398">
        <v>2397</v>
      </c>
      <c r="B2398" s="2">
        <v>1</v>
      </c>
      <c r="G2398" s="3" t="s">
        <v>234</v>
      </c>
      <c r="H2398" s="5" t="s">
        <v>233</v>
      </c>
    </row>
    <row r="2399" spans="1:8" x14ac:dyDescent="0.25">
      <c r="A2399">
        <v>2398</v>
      </c>
      <c r="B2399" s="2">
        <v>1</v>
      </c>
      <c r="G2399" s="3" t="s">
        <v>234</v>
      </c>
      <c r="H2399" s="5" t="s">
        <v>233</v>
      </c>
    </row>
    <row r="2400" spans="1:8" x14ac:dyDescent="0.25">
      <c r="A2400">
        <v>2399</v>
      </c>
      <c r="B2400" s="2">
        <v>1</v>
      </c>
      <c r="G2400" s="3" t="s">
        <v>234</v>
      </c>
    </row>
    <row r="2401" spans="1:7" x14ac:dyDescent="0.25">
      <c r="A2401">
        <v>2400</v>
      </c>
      <c r="B2401" s="2">
        <v>1</v>
      </c>
      <c r="G2401" s="3" t="s">
        <v>234</v>
      </c>
    </row>
    <row r="2402" spans="1:7" x14ac:dyDescent="0.25">
      <c r="A2402">
        <v>2401</v>
      </c>
      <c r="B2402" s="2">
        <v>1</v>
      </c>
      <c r="G2402" s="3" t="s">
        <v>234</v>
      </c>
    </row>
    <row r="2403" spans="1:7" x14ac:dyDescent="0.25">
      <c r="A2403">
        <v>2402</v>
      </c>
      <c r="B2403" s="2">
        <v>1</v>
      </c>
      <c r="G2403" s="3" t="s">
        <v>234</v>
      </c>
    </row>
    <row r="2404" spans="1:7" x14ac:dyDescent="0.25">
      <c r="A2404">
        <v>2403</v>
      </c>
      <c r="B2404" s="2">
        <v>1</v>
      </c>
      <c r="G2404" s="3" t="s">
        <v>234</v>
      </c>
    </row>
    <row r="2405" spans="1:7" x14ac:dyDescent="0.25">
      <c r="A2405">
        <v>2404</v>
      </c>
      <c r="B2405" s="2">
        <v>1</v>
      </c>
      <c r="G2405" s="3" t="s">
        <v>234</v>
      </c>
    </row>
    <row r="2406" spans="1:7" x14ac:dyDescent="0.25">
      <c r="A2406">
        <v>2405</v>
      </c>
      <c r="B2406" s="2">
        <v>1</v>
      </c>
      <c r="G2406" s="3" t="s">
        <v>234</v>
      </c>
    </row>
    <row r="2407" spans="1:7" x14ac:dyDescent="0.25">
      <c r="A2407">
        <v>2406</v>
      </c>
      <c r="B2407" s="2">
        <v>1</v>
      </c>
      <c r="C2407" s="4">
        <v>2</v>
      </c>
      <c r="G2407" s="3" t="s">
        <v>234</v>
      </c>
    </row>
    <row r="2408" spans="1:7" x14ac:dyDescent="0.25">
      <c r="A2408">
        <v>2407</v>
      </c>
      <c r="B2408" s="2">
        <v>1</v>
      </c>
      <c r="C2408" s="4">
        <v>2</v>
      </c>
      <c r="G2408" s="3" t="s">
        <v>234</v>
      </c>
    </row>
    <row r="2409" spans="1:7" x14ac:dyDescent="0.25">
      <c r="A2409">
        <v>2408</v>
      </c>
      <c r="B2409" s="2">
        <v>1</v>
      </c>
      <c r="C2409" s="4">
        <v>2</v>
      </c>
      <c r="G2409" s="3" t="s">
        <v>234</v>
      </c>
    </row>
    <row r="2410" spans="1:7" x14ac:dyDescent="0.25">
      <c r="A2410">
        <v>2409</v>
      </c>
      <c r="B2410" s="2">
        <v>1</v>
      </c>
      <c r="C2410" s="4">
        <v>2</v>
      </c>
      <c r="G2410" s="3" t="s">
        <v>234</v>
      </c>
    </row>
    <row r="2411" spans="1:7" x14ac:dyDescent="0.25">
      <c r="A2411">
        <v>2410</v>
      </c>
      <c r="B2411" s="2">
        <v>1</v>
      </c>
      <c r="C2411" s="4">
        <v>2</v>
      </c>
      <c r="G2411" s="3" t="s">
        <v>234</v>
      </c>
    </row>
    <row r="2412" spans="1:7" x14ac:dyDescent="0.25">
      <c r="A2412">
        <v>2411</v>
      </c>
      <c r="B2412" s="2">
        <v>1</v>
      </c>
      <c r="C2412" s="4">
        <v>2</v>
      </c>
      <c r="G2412" s="3" t="s">
        <v>234</v>
      </c>
    </row>
    <row r="2413" spans="1:7" x14ac:dyDescent="0.25">
      <c r="A2413">
        <v>2412</v>
      </c>
      <c r="B2413" s="2">
        <v>1</v>
      </c>
      <c r="C2413" s="4">
        <v>2</v>
      </c>
      <c r="G2413" s="3" t="s">
        <v>234</v>
      </c>
    </row>
    <row r="2414" spans="1:7" x14ac:dyDescent="0.25">
      <c r="A2414">
        <v>2413</v>
      </c>
      <c r="B2414" s="2">
        <v>1</v>
      </c>
      <c r="C2414" s="4">
        <v>2</v>
      </c>
      <c r="G2414" s="3" t="s">
        <v>234</v>
      </c>
    </row>
    <row r="2415" spans="1:7" x14ac:dyDescent="0.25">
      <c r="A2415">
        <v>2414</v>
      </c>
      <c r="B2415" s="2">
        <v>1</v>
      </c>
      <c r="C2415" s="4">
        <v>2</v>
      </c>
      <c r="G2415" s="3" t="s">
        <v>234</v>
      </c>
    </row>
    <row r="2416" spans="1:7" x14ac:dyDescent="0.25">
      <c r="A2416">
        <v>2415</v>
      </c>
      <c r="B2416" s="2">
        <v>1</v>
      </c>
      <c r="C2416" s="4">
        <v>2</v>
      </c>
      <c r="G2416" s="3" t="s">
        <v>234</v>
      </c>
    </row>
    <row r="2417" spans="1:8" x14ac:dyDescent="0.25">
      <c r="A2417">
        <v>2416</v>
      </c>
      <c r="B2417" s="2">
        <v>1</v>
      </c>
      <c r="C2417" s="4">
        <v>2</v>
      </c>
      <c r="H2417" s="5" t="s">
        <v>233</v>
      </c>
    </row>
    <row r="2418" spans="1:8" x14ac:dyDescent="0.25">
      <c r="A2418">
        <v>2417</v>
      </c>
      <c r="B2418" s="2">
        <v>1</v>
      </c>
      <c r="C2418" s="4">
        <v>2</v>
      </c>
      <c r="H2418" s="5" t="s">
        <v>233</v>
      </c>
    </row>
    <row r="2419" spans="1:8" x14ac:dyDescent="0.25">
      <c r="A2419">
        <v>2418</v>
      </c>
      <c r="C2419" s="4">
        <v>2</v>
      </c>
      <c r="H2419" s="5" t="s">
        <v>233</v>
      </c>
    </row>
    <row r="2420" spans="1:8" x14ac:dyDescent="0.25">
      <c r="A2420">
        <v>2419</v>
      </c>
      <c r="C2420" s="4">
        <v>2</v>
      </c>
      <c r="H2420" s="5" t="s">
        <v>233</v>
      </c>
    </row>
    <row r="2421" spans="1:8" x14ac:dyDescent="0.25">
      <c r="A2421">
        <v>2420</v>
      </c>
      <c r="C2421" s="4">
        <v>2</v>
      </c>
      <c r="H2421" s="5" t="s">
        <v>233</v>
      </c>
    </row>
    <row r="2422" spans="1:8" x14ac:dyDescent="0.25">
      <c r="A2422">
        <v>2421</v>
      </c>
      <c r="C2422" s="4">
        <v>2</v>
      </c>
      <c r="H2422" s="5" t="s">
        <v>233</v>
      </c>
    </row>
    <row r="2423" spans="1:8" x14ac:dyDescent="0.25">
      <c r="A2423">
        <v>2422</v>
      </c>
      <c r="C2423" s="4">
        <v>2</v>
      </c>
      <c r="H2423" s="5" t="s">
        <v>233</v>
      </c>
    </row>
    <row r="2424" spans="1:8" x14ac:dyDescent="0.25">
      <c r="A2424">
        <v>2423</v>
      </c>
      <c r="C2424" s="4">
        <v>2</v>
      </c>
      <c r="H2424" s="5" t="s">
        <v>233</v>
      </c>
    </row>
    <row r="2425" spans="1:8" x14ac:dyDescent="0.25">
      <c r="A2425">
        <v>2424</v>
      </c>
      <c r="C2425" s="4">
        <v>2</v>
      </c>
      <c r="H2425" s="5" t="s">
        <v>233</v>
      </c>
    </row>
    <row r="2426" spans="1:8" x14ac:dyDescent="0.25">
      <c r="A2426">
        <v>2425</v>
      </c>
      <c r="C2426" s="4">
        <v>2</v>
      </c>
      <c r="H2426" s="5" t="s">
        <v>233</v>
      </c>
    </row>
    <row r="2427" spans="1:8" x14ac:dyDescent="0.25">
      <c r="A2427">
        <v>2426</v>
      </c>
      <c r="C2427" s="4">
        <v>2</v>
      </c>
      <c r="H2427" s="5" t="s">
        <v>233</v>
      </c>
    </row>
    <row r="2428" spans="1:8" x14ac:dyDescent="0.25">
      <c r="A2428">
        <v>2427</v>
      </c>
      <c r="B2428" s="2">
        <v>1</v>
      </c>
      <c r="C2428" s="4">
        <v>2</v>
      </c>
      <c r="H2428" s="5" t="s">
        <v>233</v>
      </c>
    </row>
    <row r="2429" spans="1:8" x14ac:dyDescent="0.25">
      <c r="A2429">
        <v>2428</v>
      </c>
      <c r="B2429" s="2">
        <v>1</v>
      </c>
      <c r="C2429" s="4">
        <v>2</v>
      </c>
      <c r="H2429" s="5" t="s">
        <v>233</v>
      </c>
    </row>
    <row r="2430" spans="1:8" x14ac:dyDescent="0.25">
      <c r="A2430">
        <v>2429</v>
      </c>
      <c r="B2430" s="2">
        <v>1</v>
      </c>
      <c r="C2430" s="4">
        <v>2</v>
      </c>
      <c r="H2430" s="5" t="s">
        <v>233</v>
      </c>
    </row>
    <row r="2431" spans="1:8" x14ac:dyDescent="0.25">
      <c r="A2431">
        <v>2430</v>
      </c>
      <c r="B2431" s="2">
        <v>1</v>
      </c>
      <c r="C2431" s="4">
        <v>2</v>
      </c>
      <c r="H2431" s="5" t="s">
        <v>233</v>
      </c>
    </row>
    <row r="2432" spans="1:8" x14ac:dyDescent="0.25">
      <c r="A2432">
        <v>2431</v>
      </c>
      <c r="B2432" s="2">
        <v>1</v>
      </c>
      <c r="C2432" s="4">
        <v>2</v>
      </c>
      <c r="H2432" s="5" t="s">
        <v>233</v>
      </c>
    </row>
    <row r="2433" spans="1:8" x14ac:dyDescent="0.25">
      <c r="A2433">
        <v>2432</v>
      </c>
      <c r="B2433" s="2">
        <v>1</v>
      </c>
      <c r="C2433" s="4">
        <v>2</v>
      </c>
      <c r="H2433" s="5" t="s">
        <v>233</v>
      </c>
    </row>
    <row r="2434" spans="1:8" x14ac:dyDescent="0.25">
      <c r="A2434">
        <v>2433</v>
      </c>
      <c r="B2434" s="2">
        <v>1</v>
      </c>
      <c r="C2434" s="4">
        <v>2</v>
      </c>
      <c r="G2434" s="3" t="s">
        <v>234</v>
      </c>
      <c r="H2434" s="5" t="s">
        <v>233</v>
      </c>
    </row>
    <row r="2435" spans="1:8" x14ac:dyDescent="0.25">
      <c r="A2435">
        <v>2434</v>
      </c>
      <c r="B2435" s="2">
        <v>1</v>
      </c>
      <c r="C2435" s="4">
        <v>2</v>
      </c>
      <c r="G2435" s="3" t="s">
        <v>234</v>
      </c>
      <c r="H2435" s="5" t="s">
        <v>233</v>
      </c>
    </row>
    <row r="2436" spans="1:8" x14ac:dyDescent="0.25">
      <c r="A2436">
        <v>2435</v>
      </c>
      <c r="B2436" s="2">
        <v>1</v>
      </c>
      <c r="C2436" s="4">
        <v>2</v>
      </c>
      <c r="G2436" s="3" t="s">
        <v>234</v>
      </c>
      <c r="H2436" s="5" t="s">
        <v>233</v>
      </c>
    </row>
    <row r="2437" spans="1:8" x14ac:dyDescent="0.25">
      <c r="A2437">
        <v>2436</v>
      </c>
      <c r="B2437" s="2">
        <v>1</v>
      </c>
      <c r="G2437" s="3" t="s">
        <v>234</v>
      </c>
      <c r="H2437" s="5" t="s">
        <v>233</v>
      </c>
    </row>
    <row r="2438" spans="1:8" x14ac:dyDescent="0.25">
      <c r="A2438">
        <v>2437</v>
      </c>
      <c r="B2438" s="2">
        <v>1</v>
      </c>
      <c r="G2438" s="3" t="s">
        <v>234</v>
      </c>
      <c r="H2438" s="5" t="s">
        <v>233</v>
      </c>
    </row>
    <row r="2439" spans="1:8" x14ac:dyDescent="0.25">
      <c r="A2439">
        <v>2438</v>
      </c>
      <c r="B2439" s="2">
        <v>1</v>
      </c>
      <c r="G2439" s="3" t="s">
        <v>234</v>
      </c>
    </row>
    <row r="2440" spans="1:8" x14ac:dyDescent="0.25">
      <c r="A2440">
        <v>2439</v>
      </c>
      <c r="B2440" s="2">
        <v>1</v>
      </c>
      <c r="G2440" s="3" t="s">
        <v>234</v>
      </c>
    </row>
    <row r="2441" spans="1:8" x14ac:dyDescent="0.25">
      <c r="A2441">
        <v>2440</v>
      </c>
      <c r="B2441" s="2">
        <v>1</v>
      </c>
      <c r="G2441" s="3" t="s">
        <v>234</v>
      </c>
    </row>
    <row r="2442" spans="1:8" x14ac:dyDescent="0.25">
      <c r="A2442">
        <v>2441</v>
      </c>
      <c r="B2442" s="2">
        <v>1</v>
      </c>
      <c r="G2442" s="3" t="s">
        <v>234</v>
      </c>
    </row>
    <row r="2443" spans="1:8" x14ac:dyDescent="0.25">
      <c r="A2443">
        <v>2442</v>
      </c>
      <c r="B2443" s="2">
        <v>1</v>
      </c>
      <c r="G2443" s="3" t="s">
        <v>234</v>
      </c>
    </row>
    <row r="2444" spans="1:8" x14ac:dyDescent="0.25">
      <c r="A2444">
        <v>2443</v>
      </c>
      <c r="B2444" s="2">
        <v>1</v>
      </c>
      <c r="G2444" s="3" t="s">
        <v>234</v>
      </c>
    </row>
    <row r="2445" spans="1:8" x14ac:dyDescent="0.25">
      <c r="A2445">
        <v>2444</v>
      </c>
      <c r="B2445" s="2">
        <v>1</v>
      </c>
      <c r="C2445" s="4">
        <v>2</v>
      </c>
      <c r="G2445" s="3" t="s">
        <v>234</v>
      </c>
    </row>
    <row r="2446" spans="1:8" x14ac:dyDescent="0.25">
      <c r="A2446">
        <v>2445</v>
      </c>
      <c r="B2446" s="2">
        <v>1</v>
      </c>
      <c r="C2446" s="4">
        <v>2</v>
      </c>
      <c r="G2446" s="3" t="s">
        <v>234</v>
      </c>
    </row>
    <row r="2447" spans="1:8" x14ac:dyDescent="0.25">
      <c r="A2447">
        <v>2446</v>
      </c>
      <c r="B2447" s="2">
        <v>1</v>
      </c>
      <c r="C2447" s="4">
        <v>2</v>
      </c>
      <c r="G2447" s="3" t="s">
        <v>234</v>
      </c>
    </row>
    <row r="2448" spans="1:8" x14ac:dyDescent="0.25">
      <c r="A2448">
        <v>2447</v>
      </c>
      <c r="B2448" s="2">
        <v>1</v>
      </c>
      <c r="C2448" s="4">
        <v>2</v>
      </c>
      <c r="G2448" s="3" t="s">
        <v>234</v>
      </c>
    </row>
    <row r="2449" spans="1:8" x14ac:dyDescent="0.25">
      <c r="A2449">
        <v>2448</v>
      </c>
      <c r="B2449" s="2">
        <v>1</v>
      </c>
      <c r="C2449" s="4">
        <v>2</v>
      </c>
      <c r="G2449" s="3" t="s">
        <v>234</v>
      </c>
    </row>
    <row r="2450" spans="1:8" x14ac:dyDescent="0.25">
      <c r="A2450">
        <v>2449</v>
      </c>
      <c r="B2450" s="2">
        <v>1</v>
      </c>
      <c r="C2450" s="4">
        <v>2</v>
      </c>
      <c r="G2450" s="3" t="s">
        <v>234</v>
      </c>
    </row>
    <row r="2451" spans="1:8" x14ac:dyDescent="0.25">
      <c r="A2451">
        <v>2450</v>
      </c>
      <c r="B2451" s="2">
        <v>1</v>
      </c>
      <c r="C2451" s="4">
        <v>2</v>
      </c>
      <c r="G2451" s="3" t="s">
        <v>234</v>
      </c>
    </row>
    <row r="2452" spans="1:8" x14ac:dyDescent="0.25">
      <c r="A2452">
        <v>2451</v>
      </c>
      <c r="B2452" s="2">
        <v>1</v>
      </c>
      <c r="C2452" s="4">
        <v>2</v>
      </c>
      <c r="G2452" s="3" t="s">
        <v>234</v>
      </c>
    </row>
    <row r="2453" spans="1:8" x14ac:dyDescent="0.25">
      <c r="A2453">
        <v>2452</v>
      </c>
      <c r="B2453" s="2">
        <v>1</v>
      </c>
      <c r="C2453" s="4">
        <v>2</v>
      </c>
      <c r="G2453" s="3" t="s">
        <v>234</v>
      </c>
    </row>
    <row r="2454" spans="1:8" x14ac:dyDescent="0.25">
      <c r="A2454">
        <v>2453</v>
      </c>
      <c r="B2454" s="2">
        <v>1</v>
      </c>
      <c r="C2454" s="4">
        <v>2</v>
      </c>
      <c r="G2454" s="3" t="s">
        <v>234</v>
      </c>
      <c r="H2454" s="5" t="s">
        <v>233</v>
      </c>
    </row>
    <row r="2455" spans="1:8" x14ac:dyDescent="0.25">
      <c r="A2455">
        <v>2454</v>
      </c>
      <c r="B2455" s="2">
        <v>1</v>
      </c>
      <c r="C2455" s="4">
        <v>2</v>
      </c>
      <c r="G2455" s="3" t="s">
        <v>234</v>
      </c>
      <c r="H2455" s="5" t="s">
        <v>233</v>
      </c>
    </row>
    <row r="2456" spans="1:8" x14ac:dyDescent="0.25">
      <c r="A2456">
        <v>2455</v>
      </c>
      <c r="B2456" s="2">
        <v>1</v>
      </c>
      <c r="C2456" s="4">
        <v>2</v>
      </c>
      <c r="G2456" s="3" t="s">
        <v>234</v>
      </c>
      <c r="H2456" s="5" t="s">
        <v>233</v>
      </c>
    </row>
    <row r="2457" spans="1:8" x14ac:dyDescent="0.25">
      <c r="A2457">
        <v>2456</v>
      </c>
      <c r="B2457" s="2">
        <v>1</v>
      </c>
      <c r="C2457" s="4">
        <v>2</v>
      </c>
      <c r="G2457" s="3" t="s">
        <v>234</v>
      </c>
      <c r="H2457" s="5" t="s">
        <v>233</v>
      </c>
    </row>
    <row r="2458" spans="1:8" x14ac:dyDescent="0.25">
      <c r="A2458">
        <v>2457</v>
      </c>
      <c r="C2458" s="4">
        <v>2</v>
      </c>
      <c r="H2458" s="5" t="s">
        <v>233</v>
      </c>
    </row>
    <row r="2459" spans="1:8" x14ac:dyDescent="0.25">
      <c r="A2459">
        <v>2458</v>
      </c>
      <c r="C2459" s="4">
        <v>2</v>
      </c>
      <c r="H2459" s="5" t="s">
        <v>233</v>
      </c>
    </row>
    <row r="2460" spans="1:8" x14ac:dyDescent="0.25">
      <c r="A2460">
        <v>2459</v>
      </c>
      <c r="C2460" s="4">
        <v>2</v>
      </c>
      <c r="H2460" s="5" t="s">
        <v>233</v>
      </c>
    </row>
    <row r="2461" spans="1:8" x14ac:dyDescent="0.25">
      <c r="A2461">
        <v>2460</v>
      </c>
      <c r="C2461" s="4">
        <v>2</v>
      </c>
      <c r="H2461" s="5" t="s">
        <v>233</v>
      </c>
    </row>
    <row r="2462" spans="1:8" x14ac:dyDescent="0.25">
      <c r="A2462">
        <v>2461</v>
      </c>
      <c r="C2462" s="4">
        <v>2</v>
      </c>
      <c r="H2462" s="5" t="s">
        <v>233</v>
      </c>
    </row>
    <row r="2463" spans="1:8" x14ac:dyDescent="0.25">
      <c r="A2463">
        <v>2462</v>
      </c>
      <c r="C2463" s="4">
        <v>2</v>
      </c>
      <c r="H2463" s="5" t="s">
        <v>233</v>
      </c>
    </row>
    <row r="2464" spans="1:8" x14ac:dyDescent="0.25">
      <c r="A2464">
        <v>2463</v>
      </c>
      <c r="C2464" s="4">
        <v>2</v>
      </c>
      <c r="H2464" s="5" t="s">
        <v>233</v>
      </c>
    </row>
    <row r="2465" spans="1:8" x14ac:dyDescent="0.25">
      <c r="A2465">
        <v>2464</v>
      </c>
      <c r="C2465" s="4">
        <v>2</v>
      </c>
      <c r="H2465" s="5" t="s">
        <v>233</v>
      </c>
    </row>
    <row r="2466" spans="1:8" x14ac:dyDescent="0.25">
      <c r="A2466">
        <v>2465</v>
      </c>
      <c r="C2466" s="4">
        <v>2</v>
      </c>
      <c r="H2466" s="5" t="s">
        <v>233</v>
      </c>
    </row>
    <row r="2467" spans="1:8" x14ac:dyDescent="0.25">
      <c r="A2467">
        <v>2466</v>
      </c>
      <c r="C2467" s="4">
        <v>2</v>
      </c>
      <c r="H2467" s="5" t="s">
        <v>233</v>
      </c>
    </row>
    <row r="2468" spans="1:8" x14ac:dyDescent="0.25">
      <c r="A2468">
        <v>2467</v>
      </c>
      <c r="B2468" s="2">
        <v>1</v>
      </c>
      <c r="C2468" s="4">
        <v>2</v>
      </c>
      <c r="H2468" s="5" t="s">
        <v>233</v>
      </c>
    </row>
    <row r="2469" spans="1:8" x14ac:dyDescent="0.25">
      <c r="A2469">
        <v>2468</v>
      </c>
      <c r="B2469" s="2">
        <v>1</v>
      </c>
      <c r="C2469" s="4">
        <v>2</v>
      </c>
      <c r="H2469" s="5" t="s">
        <v>233</v>
      </c>
    </row>
    <row r="2470" spans="1:8" x14ac:dyDescent="0.25">
      <c r="A2470">
        <v>2469</v>
      </c>
      <c r="B2470" s="2">
        <v>1</v>
      </c>
      <c r="C2470" s="4">
        <v>2</v>
      </c>
      <c r="H2470" s="5" t="s">
        <v>233</v>
      </c>
    </row>
    <row r="2471" spans="1:8" x14ac:dyDescent="0.25">
      <c r="A2471">
        <v>2470</v>
      </c>
      <c r="B2471" s="2">
        <v>1</v>
      </c>
      <c r="C2471" s="4">
        <v>2</v>
      </c>
      <c r="H2471" s="5" t="s">
        <v>233</v>
      </c>
    </row>
    <row r="2472" spans="1:8" x14ac:dyDescent="0.25">
      <c r="A2472">
        <v>2471</v>
      </c>
      <c r="B2472" s="2">
        <v>1</v>
      </c>
      <c r="C2472" s="4">
        <v>2</v>
      </c>
      <c r="H2472" s="5" t="s">
        <v>233</v>
      </c>
    </row>
    <row r="2473" spans="1:8" x14ac:dyDescent="0.25">
      <c r="A2473">
        <v>2472</v>
      </c>
      <c r="B2473" s="2">
        <v>1</v>
      </c>
      <c r="H2473" s="5" t="s">
        <v>233</v>
      </c>
    </row>
    <row r="2474" spans="1:8" x14ac:dyDescent="0.25">
      <c r="A2474">
        <v>2473</v>
      </c>
      <c r="B2474" s="2">
        <v>1</v>
      </c>
      <c r="D2474" s="3">
        <v>3</v>
      </c>
      <c r="H2474" s="5" t="s">
        <v>233</v>
      </c>
    </row>
    <row r="2475" spans="1:8" x14ac:dyDescent="0.25">
      <c r="A2475">
        <v>2474</v>
      </c>
      <c r="B2475" s="2">
        <v>1</v>
      </c>
      <c r="D2475" s="3">
        <v>3</v>
      </c>
      <c r="H2475" s="5" t="s">
        <v>233</v>
      </c>
    </row>
    <row r="2476" spans="1:8" x14ac:dyDescent="0.25">
      <c r="A2476">
        <v>2475</v>
      </c>
      <c r="B2476" s="2">
        <v>1</v>
      </c>
      <c r="D2476" s="3">
        <v>3</v>
      </c>
      <c r="H2476" s="5" t="s">
        <v>233</v>
      </c>
    </row>
    <row r="2477" spans="1:8" x14ac:dyDescent="0.25">
      <c r="A2477">
        <v>2476</v>
      </c>
      <c r="B2477" s="2">
        <v>1</v>
      </c>
      <c r="D2477" s="3">
        <v>3</v>
      </c>
    </row>
    <row r="2478" spans="1:8" x14ac:dyDescent="0.25">
      <c r="A2478">
        <v>2477</v>
      </c>
      <c r="B2478" s="2">
        <v>1</v>
      </c>
      <c r="D2478" s="3">
        <v>3</v>
      </c>
    </row>
    <row r="2479" spans="1:8" x14ac:dyDescent="0.25">
      <c r="A2479">
        <v>2478</v>
      </c>
      <c r="B2479" s="2">
        <v>1</v>
      </c>
      <c r="D2479" s="3">
        <v>3</v>
      </c>
    </row>
    <row r="2480" spans="1:8" x14ac:dyDescent="0.25">
      <c r="A2480">
        <v>2479</v>
      </c>
      <c r="B2480" s="2">
        <v>1</v>
      </c>
      <c r="D2480" s="3">
        <v>3</v>
      </c>
    </row>
    <row r="2481" spans="1:4" x14ac:dyDescent="0.25">
      <c r="A2481">
        <v>2480</v>
      </c>
      <c r="B2481" s="2">
        <v>1</v>
      </c>
      <c r="D2481" s="3">
        <v>3</v>
      </c>
    </row>
    <row r="2482" spans="1:4" x14ac:dyDescent="0.25">
      <c r="A2482">
        <v>2481</v>
      </c>
      <c r="B2482" s="2">
        <v>1</v>
      </c>
      <c r="D2482" s="3">
        <v>3</v>
      </c>
    </row>
    <row r="2483" spans="1:4" x14ac:dyDescent="0.25">
      <c r="A2483">
        <v>2482</v>
      </c>
      <c r="B2483" s="2">
        <v>1</v>
      </c>
      <c r="C2483" s="4">
        <v>2</v>
      </c>
      <c r="D2483" s="3">
        <v>3</v>
      </c>
    </row>
    <row r="2484" spans="1:4" x14ac:dyDescent="0.25">
      <c r="A2484">
        <v>2483</v>
      </c>
      <c r="B2484" s="2">
        <v>1</v>
      </c>
      <c r="C2484" s="4">
        <v>2</v>
      </c>
      <c r="D2484" s="3">
        <v>3</v>
      </c>
    </row>
    <row r="2485" spans="1:4" x14ac:dyDescent="0.25">
      <c r="A2485">
        <v>2484</v>
      </c>
      <c r="B2485" s="2">
        <v>1</v>
      </c>
      <c r="C2485" s="4">
        <v>2</v>
      </c>
      <c r="D2485" s="3">
        <v>3</v>
      </c>
    </row>
    <row r="2486" spans="1:4" x14ac:dyDescent="0.25">
      <c r="A2486">
        <v>2485</v>
      </c>
      <c r="B2486" s="2">
        <v>1</v>
      </c>
      <c r="C2486" s="4">
        <v>2</v>
      </c>
      <c r="D2486" s="3">
        <v>3</v>
      </c>
    </row>
    <row r="2487" spans="1:4" x14ac:dyDescent="0.25">
      <c r="A2487">
        <v>2486</v>
      </c>
      <c r="B2487" s="2">
        <v>1</v>
      </c>
      <c r="C2487" s="4">
        <v>2</v>
      </c>
      <c r="D2487" s="3">
        <v>3</v>
      </c>
    </row>
    <row r="2488" spans="1:4" x14ac:dyDescent="0.25">
      <c r="A2488">
        <v>2487</v>
      </c>
      <c r="B2488" s="2">
        <v>1</v>
      </c>
      <c r="C2488" s="4">
        <v>2</v>
      </c>
      <c r="D2488" s="3">
        <v>3</v>
      </c>
    </row>
    <row r="2489" spans="1:4" x14ac:dyDescent="0.25">
      <c r="A2489">
        <v>2488</v>
      </c>
      <c r="B2489" s="2">
        <v>1</v>
      </c>
      <c r="C2489" s="4">
        <v>2</v>
      </c>
      <c r="D2489" s="3">
        <v>3</v>
      </c>
    </row>
    <row r="2490" spans="1:4" x14ac:dyDescent="0.25">
      <c r="A2490">
        <v>2489</v>
      </c>
      <c r="B2490" s="2">
        <v>1</v>
      </c>
      <c r="C2490" s="4">
        <v>2</v>
      </c>
      <c r="D2490" s="3">
        <v>3</v>
      </c>
    </row>
    <row r="2491" spans="1:4" x14ac:dyDescent="0.25">
      <c r="A2491">
        <v>2490</v>
      </c>
      <c r="B2491" s="2">
        <v>1</v>
      </c>
      <c r="C2491" s="4">
        <v>2</v>
      </c>
      <c r="D2491" s="3">
        <v>3</v>
      </c>
    </row>
    <row r="2492" spans="1:4" x14ac:dyDescent="0.25">
      <c r="A2492">
        <v>2491</v>
      </c>
      <c r="B2492" s="2">
        <v>1</v>
      </c>
      <c r="C2492" s="4">
        <v>2</v>
      </c>
      <c r="D2492" s="3">
        <v>3</v>
      </c>
    </row>
    <row r="2493" spans="1:4" x14ac:dyDescent="0.25">
      <c r="A2493">
        <v>2492</v>
      </c>
      <c r="C2493" s="4">
        <v>2</v>
      </c>
      <c r="D2493" s="3">
        <v>3</v>
      </c>
    </row>
    <row r="2494" spans="1:4" x14ac:dyDescent="0.25">
      <c r="A2494">
        <v>2493</v>
      </c>
      <c r="C2494" s="4">
        <v>2</v>
      </c>
      <c r="D2494" s="3">
        <v>3</v>
      </c>
    </row>
    <row r="2495" spans="1:4" x14ac:dyDescent="0.25">
      <c r="A2495">
        <v>2494</v>
      </c>
      <c r="C2495" s="4">
        <v>2</v>
      </c>
      <c r="D2495" s="3">
        <v>3</v>
      </c>
    </row>
    <row r="2496" spans="1:4" x14ac:dyDescent="0.25">
      <c r="A2496">
        <v>2495</v>
      </c>
      <c r="C2496" s="4">
        <v>2</v>
      </c>
      <c r="D2496" s="3">
        <v>3</v>
      </c>
    </row>
    <row r="2497" spans="1:8" x14ac:dyDescent="0.25">
      <c r="A2497">
        <v>2496</v>
      </c>
      <c r="C2497" s="4">
        <v>2</v>
      </c>
      <c r="D2497" s="3">
        <v>3</v>
      </c>
    </row>
    <row r="2498" spans="1:8" x14ac:dyDescent="0.25">
      <c r="A2498">
        <v>2497</v>
      </c>
      <c r="C2498" s="4">
        <v>2</v>
      </c>
      <c r="H2498" s="5" t="s">
        <v>233</v>
      </c>
    </row>
    <row r="2499" spans="1:8" x14ac:dyDescent="0.25">
      <c r="A2499">
        <v>2498</v>
      </c>
      <c r="C2499" s="4">
        <v>2</v>
      </c>
      <c r="H2499" s="5" t="s">
        <v>233</v>
      </c>
    </row>
    <row r="2500" spans="1:8" x14ac:dyDescent="0.25">
      <c r="A2500">
        <v>2499</v>
      </c>
      <c r="C2500" s="4">
        <v>2</v>
      </c>
      <c r="H2500" s="5" t="s">
        <v>233</v>
      </c>
    </row>
    <row r="2501" spans="1:8" x14ac:dyDescent="0.25">
      <c r="A2501">
        <v>2500</v>
      </c>
      <c r="C2501" s="4">
        <v>2</v>
      </c>
      <c r="H2501" s="5" t="s">
        <v>233</v>
      </c>
    </row>
    <row r="2502" spans="1:8" x14ac:dyDescent="0.25">
      <c r="A2502">
        <v>2501</v>
      </c>
      <c r="C2502" s="4">
        <v>2</v>
      </c>
      <c r="H2502" s="5" t="s">
        <v>233</v>
      </c>
    </row>
    <row r="2503" spans="1:8" x14ac:dyDescent="0.25">
      <c r="A2503">
        <v>2502</v>
      </c>
      <c r="B2503" s="2">
        <v>1</v>
      </c>
      <c r="C2503" s="4">
        <v>2</v>
      </c>
      <c r="H2503" s="5" t="s">
        <v>233</v>
      </c>
    </row>
    <row r="2504" spans="1:8" x14ac:dyDescent="0.25">
      <c r="A2504">
        <v>2503</v>
      </c>
      <c r="B2504" s="2">
        <v>1</v>
      </c>
      <c r="C2504" s="4">
        <v>2</v>
      </c>
      <c r="H2504" s="5" t="s">
        <v>233</v>
      </c>
    </row>
    <row r="2505" spans="1:8" x14ac:dyDescent="0.25">
      <c r="A2505">
        <v>2504</v>
      </c>
      <c r="B2505" s="2">
        <v>1</v>
      </c>
      <c r="C2505" s="4">
        <v>2</v>
      </c>
      <c r="H2505" s="5" t="s">
        <v>233</v>
      </c>
    </row>
    <row r="2506" spans="1:8" x14ac:dyDescent="0.25">
      <c r="A2506">
        <v>2505</v>
      </c>
      <c r="B2506" s="2">
        <v>1</v>
      </c>
      <c r="C2506" s="4">
        <v>2</v>
      </c>
      <c r="H2506" s="5" t="s">
        <v>233</v>
      </c>
    </row>
    <row r="2507" spans="1:8" x14ac:dyDescent="0.25">
      <c r="A2507">
        <v>2506</v>
      </c>
      <c r="B2507" s="2">
        <v>1</v>
      </c>
      <c r="C2507" s="4">
        <v>2</v>
      </c>
      <c r="H2507" s="5" t="s">
        <v>233</v>
      </c>
    </row>
    <row r="2508" spans="1:8" x14ac:dyDescent="0.25">
      <c r="A2508">
        <v>2507</v>
      </c>
      <c r="B2508" s="2">
        <v>1</v>
      </c>
      <c r="C2508" s="4">
        <v>2</v>
      </c>
      <c r="H2508" s="5" t="s">
        <v>233</v>
      </c>
    </row>
    <row r="2509" spans="1:8" x14ac:dyDescent="0.25">
      <c r="A2509">
        <v>2508</v>
      </c>
      <c r="B2509" s="2">
        <v>1</v>
      </c>
      <c r="G2509" s="3" t="s">
        <v>234</v>
      </c>
      <c r="H2509" s="5" t="s">
        <v>233</v>
      </c>
    </row>
    <row r="2510" spans="1:8" x14ac:dyDescent="0.25">
      <c r="A2510">
        <v>2509</v>
      </c>
      <c r="B2510" s="2">
        <v>1</v>
      </c>
      <c r="G2510" s="3" t="s">
        <v>234</v>
      </c>
      <c r="H2510" s="5" t="s">
        <v>233</v>
      </c>
    </row>
    <row r="2511" spans="1:8" x14ac:dyDescent="0.25">
      <c r="A2511">
        <v>2510</v>
      </c>
      <c r="B2511" s="2">
        <v>1</v>
      </c>
      <c r="G2511" s="3" t="s">
        <v>234</v>
      </c>
      <c r="H2511" s="5" t="s">
        <v>233</v>
      </c>
    </row>
    <row r="2512" spans="1:8" x14ac:dyDescent="0.25">
      <c r="A2512">
        <v>2511</v>
      </c>
      <c r="B2512" s="2">
        <v>1</v>
      </c>
      <c r="G2512" s="3" t="s">
        <v>234</v>
      </c>
      <c r="H2512" s="5" t="s">
        <v>233</v>
      </c>
    </row>
    <row r="2513" spans="1:8" x14ac:dyDescent="0.25">
      <c r="A2513">
        <v>2512</v>
      </c>
      <c r="B2513" s="2">
        <v>1</v>
      </c>
      <c r="G2513" s="3" t="s">
        <v>234</v>
      </c>
      <c r="H2513" s="5" t="s">
        <v>233</v>
      </c>
    </row>
    <row r="2514" spans="1:8" x14ac:dyDescent="0.25">
      <c r="A2514">
        <v>2513</v>
      </c>
      <c r="B2514" s="2">
        <v>1</v>
      </c>
      <c r="G2514" s="3" t="s">
        <v>234</v>
      </c>
      <c r="H2514" s="5" t="s">
        <v>233</v>
      </c>
    </row>
    <row r="2515" spans="1:8" x14ac:dyDescent="0.25">
      <c r="A2515">
        <v>2514</v>
      </c>
      <c r="B2515" s="2">
        <v>1</v>
      </c>
      <c r="H2515" s="5" t="s">
        <v>233</v>
      </c>
    </row>
    <row r="2516" spans="1:8" x14ac:dyDescent="0.25">
      <c r="A2516">
        <v>2515</v>
      </c>
      <c r="B2516" s="2">
        <v>1</v>
      </c>
      <c r="H2516" s="5" t="s">
        <v>233</v>
      </c>
    </row>
    <row r="2517" spans="1:8" x14ac:dyDescent="0.25">
      <c r="A2517">
        <v>2516</v>
      </c>
      <c r="B2517" s="2">
        <v>1</v>
      </c>
      <c r="H2517" s="5" t="s">
        <v>233</v>
      </c>
    </row>
    <row r="2518" spans="1:8" x14ac:dyDescent="0.25">
      <c r="A2518">
        <v>2517</v>
      </c>
      <c r="B2518" s="2">
        <v>1</v>
      </c>
      <c r="H2518" s="5" t="s">
        <v>233</v>
      </c>
    </row>
    <row r="2519" spans="1:8" x14ac:dyDescent="0.25">
      <c r="A2519">
        <v>2518</v>
      </c>
      <c r="B2519" s="2">
        <v>1</v>
      </c>
      <c r="H2519" s="5" t="s">
        <v>233</v>
      </c>
    </row>
    <row r="2520" spans="1:8" x14ac:dyDescent="0.25">
      <c r="A2520">
        <v>2519</v>
      </c>
      <c r="B2520" s="2">
        <v>1</v>
      </c>
      <c r="H2520" s="5" t="s">
        <v>233</v>
      </c>
    </row>
    <row r="2521" spans="1:8" x14ac:dyDescent="0.25">
      <c r="A2521">
        <v>2520</v>
      </c>
      <c r="B2521" s="2">
        <v>1</v>
      </c>
      <c r="H2521" s="5" t="s">
        <v>233</v>
      </c>
    </row>
    <row r="2522" spans="1:8" x14ac:dyDescent="0.25">
      <c r="A2522">
        <v>2521</v>
      </c>
      <c r="B2522" s="2">
        <v>1</v>
      </c>
      <c r="C2522" s="4">
        <v>2</v>
      </c>
      <c r="H2522" s="5" t="s">
        <v>233</v>
      </c>
    </row>
    <row r="2523" spans="1:8" x14ac:dyDescent="0.25">
      <c r="A2523">
        <v>2522</v>
      </c>
      <c r="B2523" s="2">
        <v>1</v>
      </c>
      <c r="C2523" s="4">
        <v>2</v>
      </c>
    </row>
    <row r="2524" spans="1:8" x14ac:dyDescent="0.25">
      <c r="A2524">
        <v>2523</v>
      </c>
      <c r="B2524" s="2">
        <v>1</v>
      </c>
      <c r="C2524" s="4">
        <v>2</v>
      </c>
    </row>
    <row r="2525" spans="1:8" x14ac:dyDescent="0.25">
      <c r="A2525">
        <v>2524</v>
      </c>
      <c r="B2525" s="2">
        <v>1</v>
      </c>
      <c r="C2525" s="4">
        <v>2</v>
      </c>
    </row>
    <row r="2526" spans="1:8" x14ac:dyDescent="0.25">
      <c r="A2526">
        <v>2525</v>
      </c>
      <c r="B2526" s="2">
        <v>1</v>
      </c>
      <c r="C2526" s="4">
        <v>2</v>
      </c>
    </row>
    <row r="2527" spans="1:8" x14ac:dyDescent="0.25">
      <c r="A2527">
        <v>2526</v>
      </c>
      <c r="B2527" s="2">
        <v>1</v>
      </c>
      <c r="C2527" s="4">
        <v>2</v>
      </c>
    </row>
    <row r="2528" spans="1:8" x14ac:dyDescent="0.25">
      <c r="A2528">
        <v>2527</v>
      </c>
      <c r="B2528" s="2">
        <v>1</v>
      </c>
      <c r="C2528" s="4">
        <v>2</v>
      </c>
    </row>
    <row r="2529" spans="1:7" x14ac:dyDescent="0.25">
      <c r="A2529">
        <v>2528</v>
      </c>
      <c r="B2529" s="2">
        <v>1</v>
      </c>
      <c r="C2529" s="4">
        <v>2</v>
      </c>
    </row>
    <row r="2530" spans="1:7" x14ac:dyDescent="0.25">
      <c r="A2530">
        <v>2529</v>
      </c>
      <c r="B2530" s="2">
        <v>1</v>
      </c>
      <c r="C2530" s="4">
        <v>2</v>
      </c>
    </row>
    <row r="2531" spans="1:7" x14ac:dyDescent="0.25">
      <c r="A2531">
        <v>2530</v>
      </c>
      <c r="B2531" s="2">
        <v>1</v>
      </c>
      <c r="C2531" s="4">
        <v>2</v>
      </c>
    </row>
    <row r="2532" spans="1:7" x14ac:dyDescent="0.25">
      <c r="A2532">
        <v>2531</v>
      </c>
      <c r="B2532" s="2">
        <v>1</v>
      </c>
      <c r="C2532" s="4">
        <v>2</v>
      </c>
    </row>
    <row r="2533" spans="1:7" x14ac:dyDescent="0.25">
      <c r="A2533">
        <v>2532</v>
      </c>
      <c r="B2533" s="2">
        <v>1</v>
      </c>
      <c r="C2533" s="4">
        <v>2</v>
      </c>
    </row>
    <row r="2534" spans="1:7" x14ac:dyDescent="0.25">
      <c r="A2534">
        <v>2533</v>
      </c>
      <c r="B2534" s="2">
        <v>1</v>
      </c>
      <c r="C2534" s="4">
        <v>2</v>
      </c>
    </row>
    <row r="2535" spans="1:7" x14ac:dyDescent="0.25">
      <c r="A2535">
        <v>2534</v>
      </c>
      <c r="C2535" s="4">
        <v>2</v>
      </c>
    </row>
    <row r="2536" spans="1:7" x14ac:dyDescent="0.25">
      <c r="A2536">
        <v>2535</v>
      </c>
      <c r="C2536" s="4">
        <v>2</v>
      </c>
    </row>
    <row r="2537" spans="1:7" x14ac:dyDescent="0.25">
      <c r="A2537">
        <v>2536</v>
      </c>
      <c r="C2537" s="4">
        <v>2</v>
      </c>
    </row>
    <row r="2538" spans="1:7" x14ac:dyDescent="0.25">
      <c r="A2538">
        <v>2537</v>
      </c>
      <c r="C2538" s="4">
        <v>2</v>
      </c>
    </row>
    <row r="2539" spans="1:7" x14ac:dyDescent="0.25">
      <c r="A2539">
        <v>2538</v>
      </c>
      <c r="C2539" s="4">
        <v>2</v>
      </c>
      <c r="G2539" s="3" t="s">
        <v>234</v>
      </c>
    </row>
    <row r="2540" spans="1:7" x14ac:dyDescent="0.25">
      <c r="A2540">
        <v>2539</v>
      </c>
      <c r="C2540" s="4">
        <v>2</v>
      </c>
      <c r="G2540" s="3" t="s">
        <v>234</v>
      </c>
    </row>
    <row r="2541" spans="1:7" x14ac:dyDescent="0.25">
      <c r="A2541">
        <v>2540</v>
      </c>
      <c r="C2541" s="4">
        <v>2</v>
      </c>
      <c r="G2541" s="3" t="s">
        <v>234</v>
      </c>
    </row>
    <row r="2542" spans="1:7" x14ac:dyDescent="0.25">
      <c r="A2542">
        <v>2541</v>
      </c>
      <c r="C2542" s="4">
        <v>2</v>
      </c>
      <c r="G2542" s="3" t="s">
        <v>234</v>
      </c>
    </row>
    <row r="2543" spans="1:7" x14ac:dyDescent="0.25">
      <c r="A2543">
        <v>2542</v>
      </c>
      <c r="C2543" s="4">
        <v>2</v>
      </c>
      <c r="G2543" s="3" t="s">
        <v>234</v>
      </c>
    </row>
    <row r="2544" spans="1:7" x14ac:dyDescent="0.25">
      <c r="A2544">
        <v>2543</v>
      </c>
      <c r="C2544" s="4">
        <v>2</v>
      </c>
      <c r="G2544" s="3" t="s">
        <v>234</v>
      </c>
    </row>
    <row r="2545" spans="1:7" x14ac:dyDescent="0.25">
      <c r="A2545">
        <v>2544</v>
      </c>
      <c r="C2545" s="4">
        <v>2</v>
      </c>
      <c r="G2545" s="3" t="s">
        <v>234</v>
      </c>
    </row>
    <row r="2546" spans="1:7" x14ac:dyDescent="0.25">
      <c r="A2546">
        <v>2545</v>
      </c>
      <c r="C2546" s="4">
        <v>2</v>
      </c>
      <c r="G2546" s="3" t="s">
        <v>234</v>
      </c>
    </row>
    <row r="2547" spans="1:7" x14ac:dyDescent="0.25">
      <c r="A2547">
        <v>2546</v>
      </c>
      <c r="C2547" s="4">
        <v>2</v>
      </c>
      <c r="G2547" s="3" t="s">
        <v>234</v>
      </c>
    </row>
    <row r="2548" spans="1:7" x14ac:dyDescent="0.25">
      <c r="A2548">
        <v>2547</v>
      </c>
      <c r="C2548" s="4">
        <v>2</v>
      </c>
      <c r="G2548" s="3" t="s">
        <v>234</v>
      </c>
    </row>
    <row r="2549" spans="1:7" x14ac:dyDescent="0.25">
      <c r="A2549">
        <v>2548</v>
      </c>
      <c r="C2549" s="4">
        <v>2</v>
      </c>
      <c r="G2549" s="3" t="s">
        <v>234</v>
      </c>
    </row>
    <row r="2550" spans="1:7" x14ac:dyDescent="0.25">
      <c r="A2550">
        <v>2549</v>
      </c>
      <c r="C2550" s="4">
        <v>2</v>
      </c>
      <c r="G2550" s="3" t="s">
        <v>234</v>
      </c>
    </row>
    <row r="2551" spans="1:7" x14ac:dyDescent="0.25">
      <c r="A2551">
        <v>2550</v>
      </c>
      <c r="B2551" s="2">
        <v>1</v>
      </c>
      <c r="C2551" s="4">
        <v>2</v>
      </c>
      <c r="G2551" s="3" t="s">
        <v>234</v>
      </c>
    </row>
    <row r="2552" spans="1:7" x14ac:dyDescent="0.25">
      <c r="A2552">
        <v>2551</v>
      </c>
      <c r="B2552" s="2">
        <v>1</v>
      </c>
      <c r="C2552" s="4">
        <v>2</v>
      </c>
      <c r="G2552" s="3" t="s">
        <v>234</v>
      </c>
    </row>
    <row r="2553" spans="1:7" x14ac:dyDescent="0.25">
      <c r="A2553">
        <v>2552</v>
      </c>
      <c r="B2553" s="2">
        <v>1</v>
      </c>
      <c r="C2553" s="4">
        <v>2</v>
      </c>
      <c r="G2553" s="3" t="s">
        <v>234</v>
      </c>
    </row>
    <row r="2554" spans="1:7" x14ac:dyDescent="0.25">
      <c r="A2554">
        <v>2553</v>
      </c>
      <c r="B2554" s="2">
        <v>1</v>
      </c>
      <c r="C2554" s="4">
        <v>2</v>
      </c>
      <c r="G2554" s="3" t="s">
        <v>234</v>
      </c>
    </row>
    <row r="2555" spans="1:7" x14ac:dyDescent="0.25">
      <c r="A2555">
        <v>2554</v>
      </c>
      <c r="B2555" s="2">
        <v>1</v>
      </c>
      <c r="C2555" s="4">
        <v>2</v>
      </c>
      <c r="G2555" s="3" t="s">
        <v>234</v>
      </c>
    </row>
    <row r="2556" spans="1:7" x14ac:dyDescent="0.25">
      <c r="A2556">
        <v>2555</v>
      </c>
      <c r="B2556" s="2">
        <v>1</v>
      </c>
      <c r="C2556" s="4">
        <v>2</v>
      </c>
      <c r="G2556" s="3" t="s">
        <v>234</v>
      </c>
    </row>
    <row r="2557" spans="1:7" x14ac:dyDescent="0.25">
      <c r="A2557">
        <v>2556</v>
      </c>
      <c r="B2557" s="2">
        <v>1</v>
      </c>
      <c r="C2557" s="4">
        <v>2</v>
      </c>
      <c r="G2557" s="3" t="s">
        <v>234</v>
      </c>
    </row>
    <row r="2558" spans="1:7" x14ac:dyDescent="0.25">
      <c r="A2558">
        <v>2557</v>
      </c>
      <c r="B2558" s="2">
        <v>1</v>
      </c>
      <c r="C2558" s="4">
        <v>2</v>
      </c>
      <c r="G2558" s="3" t="s">
        <v>234</v>
      </c>
    </row>
    <row r="2559" spans="1:7" x14ac:dyDescent="0.25">
      <c r="A2559">
        <v>2558</v>
      </c>
      <c r="B2559" s="2">
        <v>1</v>
      </c>
      <c r="C2559" s="4">
        <v>2</v>
      </c>
      <c r="G2559" s="3" t="s">
        <v>234</v>
      </c>
    </row>
    <row r="2560" spans="1:7" x14ac:dyDescent="0.25">
      <c r="A2560">
        <v>2559</v>
      </c>
      <c r="B2560" s="2">
        <v>1</v>
      </c>
      <c r="C2560" s="4">
        <v>2</v>
      </c>
      <c r="G2560" s="3" t="s">
        <v>234</v>
      </c>
    </row>
    <row r="2561" spans="1:7" x14ac:dyDescent="0.25">
      <c r="A2561">
        <v>2560</v>
      </c>
      <c r="B2561" s="2">
        <v>1</v>
      </c>
      <c r="C2561" s="4">
        <v>2</v>
      </c>
      <c r="E2561" s="5">
        <v>4</v>
      </c>
      <c r="G2561" s="3" t="s">
        <v>234</v>
      </c>
    </row>
    <row r="2562" spans="1:7" x14ac:dyDescent="0.25">
      <c r="A2562">
        <v>2561</v>
      </c>
      <c r="B2562" s="2">
        <v>1</v>
      </c>
      <c r="E2562" s="5">
        <v>4</v>
      </c>
      <c r="G2562" s="3" t="s">
        <v>234</v>
      </c>
    </row>
    <row r="2563" spans="1:7" x14ac:dyDescent="0.25">
      <c r="A2563">
        <v>2562</v>
      </c>
      <c r="B2563" s="2">
        <v>1</v>
      </c>
      <c r="E2563" s="5">
        <v>4</v>
      </c>
    </row>
    <row r="2564" spans="1:7" x14ac:dyDescent="0.25">
      <c r="A2564">
        <v>2563</v>
      </c>
      <c r="B2564" s="2">
        <v>1</v>
      </c>
      <c r="E2564" s="5">
        <v>4</v>
      </c>
    </row>
    <row r="2565" spans="1:7" x14ac:dyDescent="0.25">
      <c r="A2565">
        <v>2564</v>
      </c>
      <c r="B2565" s="2">
        <v>1</v>
      </c>
      <c r="E2565" s="5">
        <v>4</v>
      </c>
    </row>
    <row r="2566" spans="1:7" x14ac:dyDescent="0.25">
      <c r="A2566">
        <v>2565</v>
      </c>
      <c r="B2566" s="2">
        <v>1</v>
      </c>
      <c r="E2566" s="5">
        <v>4</v>
      </c>
    </row>
    <row r="2567" spans="1:7" x14ac:dyDescent="0.25">
      <c r="A2567">
        <v>2566</v>
      </c>
      <c r="B2567" s="2">
        <v>1</v>
      </c>
      <c r="E2567" s="5">
        <v>4</v>
      </c>
    </row>
    <row r="2568" spans="1:7" x14ac:dyDescent="0.25">
      <c r="A2568">
        <v>2567</v>
      </c>
      <c r="B2568" s="2">
        <v>1</v>
      </c>
      <c r="E2568" s="5">
        <v>4</v>
      </c>
    </row>
    <row r="2569" spans="1:7" x14ac:dyDescent="0.25">
      <c r="A2569">
        <v>2568</v>
      </c>
      <c r="B2569" s="2">
        <v>1</v>
      </c>
      <c r="E2569" s="5">
        <v>4</v>
      </c>
    </row>
    <row r="2570" spans="1:7" x14ac:dyDescent="0.25">
      <c r="A2570">
        <v>2569</v>
      </c>
      <c r="B2570" s="2">
        <v>1</v>
      </c>
      <c r="E2570" s="5">
        <v>4</v>
      </c>
    </row>
    <row r="2571" spans="1:7" x14ac:dyDescent="0.25">
      <c r="A2571">
        <v>2570</v>
      </c>
      <c r="B2571" s="2">
        <v>1</v>
      </c>
      <c r="E2571" s="5">
        <v>4</v>
      </c>
    </row>
    <row r="2572" spans="1:7" x14ac:dyDescent="0.25">
      <c r="A2572">
        <v>2571</v>
      </c>
      <c r="B2572" s="2">
        <v>1</v>
      </c>
      <c r="E2572" s="5">
        <v>4</v>
      </c>
    </row>
    <row r="2573" spans="1:7" x14ac:dyDescent="0.25">
      <c r="A2573">
        <v>2572</v>
      </c>
      <c r="B2573" s="2">
        <v>1</v>
      </c>
      <c r="E2573" s="5">
        <v>4</v>
      </c>
    </row>
    <row r="2574" spans="1:7" x14ac:dyDescent="0.25">
      <c r="A2574">
        <v>2573</v>
      </c>
      <c r="B2574" s="2">
        <v>1</v>
      </c>
      <c r="C2574" s="4">
        <v>2</v>
      </c>
      <c r="E2574" s="5">
        <v>4</v>
      </c>
    </row>
    <row r="2575" spans="1:7" x14ac:dyDescent="0.25">
      <c r="A2575">
        <v>2574</v>
      </c>
      <c r="B2575" s="2">
        <v>1</v>
      </c>
      <c r="C2575" s="4">
        <v>2</v>
      </c>
      <c r="E2575" s="5">
        <v>4</v>
      </c>
    </row>
    <row r="2576" spans="1:7" x14ac:dyDescent="0.25">
      <c r="A2576">
        <v>2575</v>
      </c>
      <c r="B2576" s="2">
        <v>1</v>
      </c>
      <c r="C2576" s="4">
        <v>2</v>
      </c>
      <c r="E2576" s="5">
        <v>4</v>
      </c>
    </row>
    <row r="2577" spans="1:7" x14ac:dyDescent="0.25">
      <c r="A2577">
        <v>2576</v>
      </c>
      <c r="B2577" s="2">
        <v>1</v>
      </c>
      <c r="C2577" s="4">
        <v>2</v>
      </c>
      <c r="E2577" s="5">
        <v>4</v>
      </c>
    </row>
    <row r="2578" spans="1:7" x14ac:dyDescent="0.25">
      <c r="A2578">
        <v>2577</v>
      </c>
      <c r="B2578" s="2">
        <v>1</v>
      </c>
      <c r="C2578" s="4">
        <v>2</v>
      </c>
      <c r="E2578" s="5">
        <v>4</v>
      </c>
    </row>
    <row r="2579" spans="1:7" x14ac:dyDescent="0.25">
      <c r="A2579">
        <v>2578</v>
      </c>
      <c r="B2579" s="2">
        <v>1</v>
      </c>
      <c r="C2579" s="4">
        <v>2</v>
      </c>
      <c r="E2579" s="5">
        <v>4</v>
      </c>
    </row>
    <row r="2580" spans="1:7" x14ac:dyDescent="0.25">
      <c r="A2580">
        <v>2579</v>
      </c>
      <c r="B2580" s="2">
        <v>1</v>
      </c>
      <c r="C2580" s="4">
        <v>2</v>
      </c>
      <c r="E2580" s="5">
        <v>4</v>
      </c>
    </row>
    <row r="2581" spans="1:7" x14ac:dyDescent="0.25">
      <c r="A2581">
        <v>2580</v>
      </c>
      <c r="C2581" s="4">
        <v>2</v>
      </c>
      <c r="E2581" s="5">
        <v>4</v>
      </c>
    </row>
    <row r="2582" spans="1:7" x14ac:dyDescent="0.25">
      <c r="A2582">
        <v>2581</v>
      </c>
      <c r="C2582" s="4">
        <v>2</v>
      </c>
      <c r="E2582" s="5">
        <v>4</v>
      </c>
    </row>
    <row r="2583" spans="1:7" x14ac:dyDescent="0.25">
      <c r="A2583">
        <v>2582</v>
      </c>
      <c r="C2583" s="4">
        <v>2</v>
      </c>
      <c r="E2583" s="5">
        <v>4</v>
      </c>
    </row>
    <row r="2584" spans="1:7" x14ac:dyDescent="0.25">
      <c r="A2584">
        <v>2583</v>
      </c>
      <c r="C2584" s="4">
        <v>2</v>
      </c>
      <c r="E2584" s="5">
        <v>4</v>
      </c>
    </row>
    <row r="2585" spans="1:7" x14ac:dyDescent="0.25">
      <c r="A2585">
        <v>2584</v>
      </c>
      <c r="C2585" s="4">
        <v>2</v>
      </c>
      <c r="E2585" s="5">
        <v>4</v>
      </c>
    </row>
    <row r="2586" spans="1:7" x14ac:dyDescent="0.25">
      <c r="A2586">
        <v>2585</v>
      </c>
      <c r="C2586" s="4">
        <v>2</v>
      </c>
      <c r="E2586" s="5">
        <v>4</v>
      </c>
      <c r="G2586" s="3" t="s">
        <v>234</v>
      </c>
    </row>
    <row r="2587" spans="1:7" x14ac:dyDescent="0.25">
      <c r="A2587">
        <v>2586</v>
      </c>
      <c r="C2587" s="4">
        <v>2</v>
      </c>
      <c r="E2587" s="5">
        <v>4</v>
      </c>
      <c r="G2587" s="3" t="s">
        <v>234</v>
      </c>
    </row>
    <row r="2588" spans="1:7" x14ac:dyDescent="0.25">
      <c r="A2588">
        <v>2587</v>
      </c>
      <c r="C2588" s="4">
        <v>2</v>
      </c>
      <c r="G2588" s="3" t="s">
        <v>234</v>
      </c>
    </row>
    <row r="2589" spans="1:7" x14ac:dyDescent="0.25">
      <c r="A2589">
        <v>2588</v>
      </c>
      <c r="C2589" s="4">
        <v>2</v>
      </c>
      <c r="G2589" s="3" t="s">
        <v>234</v>
      </c>
    </row>
    <row r="2590" spans="1:7" x14ac:dyDescent="0.25">
      <c r="A2590">
        <v>2589</v>
      </c>
      <c r="C2590" s="4">
        <v>2</v>
      </c>
      <c r="G2590" s="3" t="s">
        <v>234</v>
      </c>
    </row>
    <row r="2591" spans="1:7" x14ac:dyDescent="0.25">
      <c r="A2591">
        <v>2590</v>
      </c>
      <c r="C2591" s="4">
        <v>2</v>
      </c>
      <c r="G2591" s="3" t="s">
        <v>234</v>
      </c>
    </row>
    <row r="2592" spans="1:7" x14ac:dyDescent="0.25">
      <c r="A2592">
        <v>2591</v>
      </c>
      <c r="C2592" s="4">
        <v>2</v>
      </c>
      <c r="G2592" s="3" t="s">
        <v>234</v>
      </c>
    </row>
    <row r="2593" spans="1:8" x14ac:dyDescent="0.25">
      <c r="A2593">
        <v>2592</v>
      </c>
      <c r="B2593" s="2">
        <v>1</v>
      </c>
      <c r="C2593" s="4">
        <v>2</v>
      </c>
      <c r="G2593" s="3" t="s">
        <v>234</v>
      </c>
    </row>
    <row r="2594" spans="1:8" x14ac:dyDescent="0.25">
      <c r="A2594">
        <v>2593</v>
      </c>
      <c r="B2594" s="2">
        <v>1</v>
      </c>
      <c r="C2594" s="4">
        <v>2</v>
      </c>
      <c r="G2594" s="3" t="s">
        <v>234</v>
      </c>
    </row>
    <row r="2595" spans="1:8" x14ac:dyDescent="0.25">
      <c r="A2595">
        <v>2594</v>
      </c>
      <c r="B2595" s="2">
        <v>1</v>
      </c>
      <c r="C2595" s="4">
        <v>2</v>
      </c>
      <c r="G2595" s="3" t="s">
        <v>234</v>
      </c>
    </row>
    <row r="2596" spans="1:8" x14ac:dyDescent="0.25">
      <c r="A2596">
        <v>2595</v>
      </c>
      <c r="B2596" s="2">
        <v>1</v>
      </c>
      <c r="C2596" s="4">
        <v>2</v>
      </c>
      <c r="G2596" s="3" t="s">
        <v>234</v>
      </c>
    </row>
    <row r="2597" spans="1:8" x14ac:dyDescent="0.25">
      <c r="A2597">
        <v>2596</v>
      </c>
      <c r="B2597" s="2">
        <v>1</v>
      </c>
      <c r="C2597" s="4">
        <v>2</v>
      </c>
      <c r="G2597" s="3" t="s">
        <v>234</v>
      </c>
    </row>
    <row r="2598" spans="1:8" x14ac:dyDescent="0.25">
      <c r="A2598">
        <v>2597</v>
      </c>
      <c r="B2598" s="2">
        <v>1</v>
      </c>
      <c r="C2598" s="4">
        <v>2</v>
      </c>
      <c r="G2598" s="3" t="s">
        <v>234</v>
      </c>
    </row>
    <row r="2599" spans="1:8" x14ac:dyDescent="0.25">
      <c r="A2599">
        <v>2598</v>
      </c>
      <c r="B2599" s="2">
        <v>1</v>
      </c>
      <c r="C2599" s="4">
        <v>2</v>
      </c>
      <c r="G2599" s="3" t="s">
        <v>234</v>
      </c>
    </row>
    <row r="2600" spans="1:8" x14ac:dyDescent="0.25">
      <c r="A2600">
        <v>2599</v>
      </c>
      <c r="B2600" s="2">
        <v>1</v>
      </c>
      <c r="G2600" s="3" t="s">
        <v>234</v>
      </c>
    </row>
    <row r="2601" spans="1:8" x14ac:dyDescent="0.25">
      <c r="A2601">
        <v>2600</v>
      </c>
      <c r="B2601" s="2">
        <v>1</v>
      </c>
      <c r="G2601" s="3" t="s">
        <v>234</v>
      </c>
    </row>
    <row r="2602" spans="1:8" x14ac:dyDescent="0.25">
      <c r="A2602">
        <v>2601</v>
      </c>
      <c r="B2602" s="2">
        <v>1</v>
      </c>
      <c r="G2602" s="3" t="s">
        <v>234</v>
      </c>
    </row>
    <row r="2603" spans="1:8" x14ac:dyDescent="0.25">
      <c r="A2603">
        <v>2602</v>
      </c>
      <c r="B2603" s="2">
        <v>1</v>
      </c>
      <c r="G2603" s="3" t="s">
        <v>234</v>
      </c>
    </row>
    <row r="2604" spans="1:8" x14ac:dyDescent="0.25">
      <c r="A2604">
        <v>2603</v>
      </c>
      <c r="B2604" s="2">
        <v>1</v>
      </c>
      <c r="G2604" s="3" t="s">
        <v>234</v>
      </c>
    </row>
    <row r="2605" spans="1:8" x14ac:dyDescent="0.25">
      <c r="A2605">
        <v>2604</v>
      </c>
      <c r="B2605" s="2">
        <v>1</v>
      </c>
      <c r="H2605" s="5" t="s">
        <v>233</v>
      </c>
    </row>
    <row r="2606" spans="1:8" x14ac:dyDescent="0.25">
      <c r="A2606">
        <v>2605</v>
      </c>
      <c r="B2606" s="2">
        <v>1</v>
      </c>
      <c r="H2606" s="5" t="s">
        <v>233</v>
      </c>
    </row>
    <row r="2607" spans="1:8" x14ac:dyDescent="0.25">
      <c r="A2607">
        <v>2606</v>
      </c>
      <c r="B2607" s="2">
        <v>1</v>
      </c>
      <c r="H2607" s="5" t="s">
        <v>233</v>
      </c>
    </row>
    <row r="2608" spans="1:8" x14ac:dyDescent="0.25">
      <c r="A2608">
        <v>2607</v>
      </c>
      <c r="B2608" s="2">
        <v>1</v>
      </c>
      <c r="H2608" s="5" t="s">
        <v>233</v>
      </c>
    </row>
    <row r="2609" spans="1:8" x14ac:dyDescent="0.25">
      <c r="A2609">
        <v>2608</v>
      </c>
      <c r="B2609" s="2">
        <v>1</v>
      </c>
      <c r="C2609" s="4">
        <v>2</v>
      </c>
      <c r="H2609" s="5" t="s">
        <v>233</v>
      </c>
    </row>
    <row r="2610" spans="1:8" x14ac:dyDescent="0.25">
      <c r="A2610">
        <v>2609</v>
      </c>
      <c r="B2610" s="2">
        <v>1</v>
      </c>
      <c r="C2610" s="4">
        <v>2</v>
      </c>
      <c r="H2610" s="5" t="s">
        <v>233</v>
      </c>
    </row>
    <row r="2611" spans="1:8" x14ac:dyDescent="0.25">
      <c r="A2611">
        <v>2610</v>
      </c>
      <c r="B2611" s="2">
        <v>1</v>
      </c>
      <c r="C2611" s="4">
        <v>2</v>
      </c>
      <c r="H2611" s="5" t="s">
        <v>233</v>
      </c>
    </row>
    <row r="2612" spans="1:8" x14ac:dyDescent="0.25">
      <c r="A2612">
        <v>2611</v>
      </c>
      <c r="B2612" s="2">
        <v>1</v>
      </c>
      <c r="C2612" s="4">
        <v>2</v>
      </c>
      <c r="H2612" s="5" t="s">
        <v>233</v>
      </c>
    </row>
    <row r="2613" spans="1:8" x14ac:dyDescent="0.25">
      <c r="A2613">
        <v>2612</v>
      </c>
      <c r="B2613" s="2">
        <v>1</v>
      </c>
      <c r="C2613" s="4">
        <v>2</v>
      </c>
      <c r="H2613" s="5" t="s">
        <v>233</v>
      </c>
    </row>
    <row r="2614" spans="1:8" x14ac:dyDescent="0.25">
      <c r="A2614">
        <v>2613</v>
      </c>
      <c r="B2614" s="2">
        <v>1</v>
      </c>
      <c r="C2614" s="4">
        <v>2</v>
      </c>
      <c r="H2614" s="5" t="s">
        <v>233</v>
      </c>
    </row>
    <row r="2615" spans="1:8" x14ac:dyDescent="0.25">
      <c r="A2615">
        <v>2614</v>
      </c>
      <c r="B2615" s="2">
        <v>1</v>
      </c>
      <c r="C2615" s="4">
        <v>2</v>
      </c>
      <c r="H2615" s="5" t="s">
        <v>233</v>
      </c>
    </row>
    <row r="2616" spans="1:8" x14ac:dyDescent="0.25">
      <c r="A2616">
        <v>2615</v>
      </c>
      <c r="B2616" s="2">
        <v>1</v>
      </c>
      <c r="C2616" s="4">
        <v>2</v>
      </c>
      <c r="H2616" s="5" t="s">
        <v>233</v>
      </c>
    </row>
    <row r="2617" spans="1:8" x14ac:dyDescent="0.25">
      <c r="A2617">
        <v>2616</v>
      </c>
      <c r="B2617" s="2">
        <v>1</v>
      </c>
      <c r="C2617" s="4">
        <v>2</v>
      </c>
      <c r="H2617" s="5" t="s">
        <v>233</v>
      </c>
    </row>
    <row r="2618" spans="1:8" x14ac:dyDescent="0.25">
      <c r="A2618">
        <v>2617</v>
      </c>
      <c r="B2618" s="2">
        <v>1</v>
      </c>
      <c r="C2618" s="4">
        <v>2</v>
      </c>
      <c r="H2618" s="5" t="s">
        <v>233</v>
      </c>
    </row>
    <row r="2619" spans="1:8" x14ac:dyDescent="0.25">
      <c r="A2619">
        <v>2618</v>
      </c>
      <c r="B2619" s="2">
        <v>1</v>
      </c>
      <c r="C2619" s="4">
        <v>2</v>
      </c>
      <c r="H2619" s="5" t="s">
        <v>233</v>
      </c>
    </row>
    <row r="2620" spans="1:8" x14ac:dyDescent="0.25">
      <c r="A2620">
        <v>2619</v>
      </c>
      <c r="B2620" s="2">
        <v>1</v>
      </c>
      <c r="C2620" s="4">
        <v>2</v>
      </c>
      <c r="H2620" s="5" t="s">
        <v>233</v>
      </c>
    </row>
    <row r="2621" spans="1:8" x14ac:dyDescent="0.25">
      <c r="A2621">
        <v>2620</v>
      </c>
      <c r="B2621" s="2">
        <v>1</v>
      </c>
      <c r="C2621" s="4">
        <v>2</v>
      </c>
      <c r="H2621" s="5" t="s">
        <v>233</v>
      </c>
    </row>
    <row r="2622" spans="1:8" x14ac:dyDescent="0.25">
      <c r="A2622">
        <v>2621</v>
      </c>
      <c r="C2622" s="4">
        <v>2</v>
      </c>
      <c r="H2622" s="5" t="s">
        <v>233</v>
      </c>
    </row>
    <row r="2623" spans="1:8" x14ac:dyDescent="0.25">
      <c r="A2623">
        <v>2622</v>
      </c>
      <c r="C2623" s="4">
        <v>2</v>
      </c>
      <c r="H2623" s="5" t="s">
        <v>233</v>
      </c>
    </row>
    <row r="2624" spans="1:8" x14ac:dyDescent="0.25">
      <c r="A2624">
        <v>2623</v>
      </c>
      <c r="C2624" s="4">
        <v>2</v>
      </c>
      <c r="H2624" s="5" t="s">
        <v>233</v>
      </c>
    </row>
    <row r="2625" spans="1:8" x14ac:dyDescent="0.25">
      <c r="A2625">
        <v>2624</v>
      </c>
      <c r="C2625" s="4">
        <v>2</v>
      </c>
      <c r="H2625" s="5" t="s">
        <v>233</v>
      </c>
    </row>
    <row r="2626" spans="1:8" x14ac:dyDescent="0.25">
      <c r="A2626">
        <v>2625</v>
      </c>
      <c r="C2626" s="4">
        <v>2</v>
      </c>
      <c r="H2626" s="5" t="s">
        <v>233</v>
      </c>
    </row>
    <row r="2627" spans="1:8" x14ac:dyDescent="0.25">
      <c r="A2627">
        <v>2626</v>
      </c>
      <c r="C2627" s="4">
        <v>2</v>
      </c>
      <c r="H2627" s="5" t="s">
        <v>233</v>
      </c>
    </row>
    <row r="2628" spans="1:8" x14ac:dyDescent="0.25">
      <c r="A2628">
        <v>2627</v>
      </c>
      <c r="C2628" s="4">
        <v>2</v>
      </c>
      <c r="H2628" s="5" t="s">
        <v>233</v>
      </c>
    </row>
    <row r="2629" spans="1:8" x14ac:dyDescent="0.25">
      <c r="A2629">
        <v>2628</v>
      </c>
      <c r="C2629" s="4">
        <v>2</v>
      </c>
      <c r="H2629" s="5" t="s">
        <v>233</v>
      </c>
    </row>
    <row r="2630" spans="1:8" x14ac:dyDescent="0.25">
      <c r="A2630">
        <v>2629</v>
      </c>
      <c r="C2630" s="4">
        <v>2</v>
      </c>
      <c r="H2630" s="5" t="s">
        <v>233</v>
      </c>
    </row>
    <row r="2631" spans="1:8" x14ac:dyDescent="0.25">
      <c r="A2631">
        <v>2630</v>
      </c>
      <c r="C2631" s="4">
        <v>2</v>
      </c>
      <c r="H2631" s="5" t="s">
        <v>233</v>
      </c>
    </row>
    <row r="2632" spans="1:8" x14ac:dyDescent="0.25">
      <c r="A2632">
        <v>2631</v>
      </c>
      <c r="B2632" s="2">
        <v>1</v>
      </c>
      <c r="C2632" s="4">
        <v>2</v>
      </c>
      <c r="H2632" s="5" t="s">
        <v>233</v>
      </c>
    </row>
    <row r="2633" spans="1:8" x14ac:dyDescent="0.25">
      <c r="A2633">
        <v>2632</v>
      </c>
      <c r="B2633" s="2">
        <v>1</v>
      </c>
      <c r="C2633" s="4">
        <v>2</v>
      </c>
      <c r="H2633" s="5" t="s">
        <v>233</v>
      </c>
    </row>
    <row r="2634" spans="1:8" x14ac:dyDescent="0.25">
      <c r="A2634">
        <v>2633</v>
      </c>
      <c r="B2634" s="2">
        <v>1</v>
      </c>
      <c r="C2634" s="4">
        <v>2</v>
      </c>
      <c r="G2634" s="3" t="s">
        <v>234</v>
      </c>
      <c r="H2634" s="5" t="s">
        <v>233</v>
      </c>
    </row>
    <row r="2635" spans="1:8" x14ac:dyDescent="0.25">
      <c r="A2635">
        <v>2634</v>
      </c>
      <c r="B2635" s="2">
        <v>1</v>
      </c>
      <c r="C2635" s="4">
        <v>2</v>
      </c>
      <c r="G2635" s="3" t="s">
        <v>234</v>
      </c>
      <c r="H2635" s="5" t="s">
        <v>233</v>
      </c>
    </row>
    <row r="2636" spans="1:8" x14ac:dyDescent="0.25">
      <c r="A2636">
        <v>2635</v>
      </c>
      <c r="B2636" s="2">
        <v>1</v>
      </c>
      <c r="C2636" s="4">
        <v>2</v>
      </c>
      <c r="G2636" s="3" t="s">
        <v>234</v>
      </c>
      <c r="H2636" s="5" t="s">
        <v>233</v>
      </c>
    </row>
    <row r="2637" spans="1:8" x14ac:dyDescent="0.25">
      <c r="A2637">
        <v>2636</v>
      </c>
      <c r="B2637" s="2">
        <v>1</v>
      </c>
      <c r="C2637" s="4">
        <v>2</v>
      </c>
      <c r="G2637" s="3" t="s">
        <v>234</v>
      </c>
    </row>
    <row r="2638" spans="1:8" x14ac:dyDescent="0.25">
      <c r="A2638">
        <v>2637</v>
      </c>
      <c r="B2638" s="2">
        <v>1</v>
      </c>
      <c r="C2638" s="4">
        <v>2</v>
      </c>
      <c r="G2638" s="3" t="s">
        <v>234</v>
      </c>
    </row>
    <row r="2639" spans="1:8" x14ac:dyDescent="0.25">
      <c r="A2639">
        <v>2638</v>
      </c>
      <c r="B2639" s="2">
        <v>1</v>
      </c>
      <c r="C2639" s="4">
        <v>2</v>
      </c>
      <c r="G2639" s="3" t="s">
        <v>234</v>
      </c>
    </row>
    <row r="2640" spans="1:8" x14ac:dyDescent="0.25">
      <c r="A2640">
        <v>2639</v>
      </c>
      <c r="B2640" s="2">
        <v>1</v>
      </c>
      <c r="C2640" s="4">
        <v>2</v>
      </c>
      <c r="G2640" s="3" t="s">
        <v>234</v>
      </c>
    </row>
    <row r="2641" spans="1:7" x14ac:dyDescent="0.25">
      <c r="A2641">
        <v>2640</v>
      </c>
      <c r="B2641" s="2">
        <v>1</v>
      </c>
      <c r="G2641" s="3" t="s">
        <v>234</v>
      </c>
    </row>
    <row r="2642" spans="1:7" x14ac:dyDescent="0.25">
      <c r="A2642">
        <v>2641</v>
      </c>
      <c r="B2642" s="2">
        <v>1</v>
      </c>
      <c r="G2642" s="3" t="s">
        <v>234</v>
      </c>
    </row>
    <row r="2643" spans="1:7" x14ac:dyDescent="0.25">
      <c r="A2643">
        <v>2642</v>
      </c>
      <c r="B2643" s="2">
        <v>1</v>
      </c>
      <c r="G2643" s="3" t="s">
        <v>234</v>
      </c>
    </row>
    <row r="2644" spans="1:7" x14ac:dyDescent="0.25">
      <c r="A2644">
        <v>2643</v>
      </c>
      <c r="B2644" s="2">
        <v>1</v>
      </c>
      <c r="G2644" s="3" t="s">
        <v>234</v>
      </c>
    </row>
    <row r="2645" spans="1:7" x14ac:dyDescent="0.25">
      <c r="A2645">
        <v>2644</v>
      </c>
      <c r="B2645" s="2">
        <v>1</v>
      </c>
      <c r="G2645" s="3" t="s">
        <v>234</v>
      </c>
    </row>
    <row r="2646" spans="1:7" x14ac:dyDescent="0.25">
      <c r="A2646">
        <v>2645</v>
      </c>
      <c r="B2646" s="2">
        <v>1</v>
      </c>
      <c r="G2646" s="3" t="s">
        <v>234</v>
      </c>
    </row>
    <row r="2647" spans="1:7" x14ac:dyDescent="0.25">
      <c r="A2647">
        <v>2646</v>
      </c>
      <c r="B2647" s="2">
        <v>1</v>
      </c>
      <c r="G2647" s="3" t="s">
        <v>234</v>
      </c>
    </row>
    <row r="2648" spans="1:7" x14ac:dyDescent="0.25">
      <c r="A2648">
        <v>2647</v>
      </c>
      <c r="B2648" s="2">
        <v>1</v>
      </c>
      <c r="G2648" s="3" t="s">
        <v>234</v>
      </c>
    </row>
    <row r="2649" spans="1:7" x14ac:dyDescent="0.25">
      <c r="A2649">
        <v>2648</v>
      </c>
      <c r="B2649" s="2">
        <v>1</v>
      </c>
      <c r="G2649" s="3" t="s">
        <v>234</v>
      </c>
    </row>
    <row r="2650" spans="1:7" x14ac:dyDescent="0.25">
      <c r="A2650">
        <v>2649</v>
      </c>
      <c r="B2650" s="2">
        <v>1</v>
      </c>
      <c r="C2650" s="4">
        <v>2</v>
      </c>
    </row>
    <row r="2651" spans="1:7" x14ac:dyDescent="0.25">
      <c r="A2651">
        <v>2650</v>
      </c>
      <c r="B2651" s="2">
        <v>1</v>
      </c>
      <c r="C2651" s="4">
        <v>2</v>
      </c>
    </row>
    <row r="2652" spans="1:7" x14ac:dyDescent="0.25">
      <c r="A2652">
        <v>2651</v>
      </c>
      <c r="B2652" s="2">
        <v>1</v>
      </c>
      <c r="C2652" s="4">
        <v>2</v>
      </c>
    </row>
    <row r="2653" spans="1:7" x14ac:dyDescent="0.25">
      <c r="A2653">
        <v>2652</v>
      </c>
      <c r="B2653" s="2">
        <v>1</v>
      </c>
      <c r="C2653" s="4">
        <v>2</v>
      </c>
    </row>
    <row r="2654" spans="1:7" x14ac:dyDescent="0.25">
      <c r="A2654">
        <v>2653</v>
      </c>
      <c r="B2654" s="2">
        <v>1</v>
      </c>
      <c r="C2654" s="4">
        <v>2</v>
      </c>
    </row>
    <row r="2655" spans="1:7" x14ac:dyDescent="0.25">
      <c r="A2655">
        <v>2654</v>
      </c>
      <c r="B2655" s="2">
        <v>1</v>
      </c>
      <c r="C2655" s="4">
        <v>2</v>
      </c>
    </row>
    <row r="2656" spans="1:7" x14ac:dyDescent="0.25">
      <c r="A2656">
        <v>2655</v>
      </c>
      <c r="B2656" s="2">
        <v>1</v>
      </c>
      <c r="C2656" s="4">
        <v>2</v>
      </c>
    </row>
    <row r="2657" spans="1:3" x14ac:dyDescent="0.25">
      <c r="A2657">
        <v>2656</v>
      </c>
      <c r="B2657" s="2">
        <v>1</v>
      </c>
      <c r="C2657" s="4">
        <v>2</v>
      </c>
    </row>
    <row r="2658" spans="1:3" x14ac:dyDescent="0.25">
      <c r="A2658">
        <v>2657</v>
      </c>
      <c r="B2658" s="2">
        <v>1</v>
      </c>
      <c r="C2658" s="4">
        <v>2</v>
      </c>
    </row>
    <row r="2659" spans="1:3" x14ac:dyDescent="0.25">
      <c r="A2659">
        <v>2658</v>
      </c>
      <c r="B2659" s="2">
        <v>1</v>
      </c>
      <c r="C2659" s="4">
        <v>2</v>
      </c>
    </row>
    <row r="2660" spans="1:3" x14ac:dyDescent="0.25">
      <c r="A2660">
        <v>2659</v>
      </c>
      <c r="B2660" s="2">
        <v>1</v>
      </c>
      <c r="C2660" s="4">
        <v>2</v>
      </c>
    </row>
    <row r="2661" spans="1:3" x14ac:dyDescent="0.25">
      <c r="A2661">
        <v>2660</v>
      </c>
      <c r="B2661" s="2">
        <v>1</v>
      </c>
      <c r="C2661" s="4">
        <v>2</v>
      </c>
    </row>
    <row r="2662" spans="1:3" x14ac:dyDescent="0.25">
      <c r="A2662">
        <v>2661</v>
      </c>
      <c r="B2662" s="2">
        <v>1</v>
      </c>
      <c r="C2662" s="4">
        <v>2</v>
      </c>
    </row>
    <row r="2663" spans="1:3" x14ac:dyDescent="0.25">
      <c r="A2663">
        <v>2662</v>
      </c>
      <c r="B2663" s="2">
        <v>1</v>
      </c>
      <c r="C2663" s="4">
        <v>2</v>
      </c>
    </row>
    <row r="2664" spans="1:3" x14ac:dyDescent="0.25">
      <c r="A2664">
        <v>2663</v>
      </c>
      <c r="B2664" s="2">
        <v>1</v>
      </c>
      <c r="C2664" s="4">
        <v>2</v>
      </c>
    </row>
    <row r="2665" spans="1:3" x14ac:dyDescent="0.25">
      <c r="A2665">
        <v>2664</v>
      </c>
      <c r="B2665" s="2">
        <v>1</v>
      </c>
      <c r="C2665" s="4">
        <v>2</v>
      </c>
    </row>
    <row r="2666" spans="1:3" x14ac:dyDescent="0.25">
      <c r="A2666">
        <v>2665</v>
      </c>
      <c r="B2666" s="2">
        <v>1</v>
      </c>
      <c r="C2666" s="4">
        <v>2</v>
      </c>
    </row>
    <row r="2667" spans="1:3" x14ac:dyDescent="0.25">
      <c r="A2667">
        <v>2666</v>
      </c>
      <c r="B2667" s="2">
        <v>1</v>
      </c>
      <c r="C2667" s="4">
        <v>2</v>
      </c>
    </row>
    <row r="2668" spans="1:3" x14ac:dyDescent="0.25">
      <c r="A2668">
        <v>2667</v>
      </c>
      <c r="B2668" s="2">
        <v>1</v>
      </c>
      <c r="C2668" s="4">
        <v>2</v>
      </c>
    </row>
    <row r="2669" spans="1:3" x14ac:dyDescent="0.25">
      <c r="A2669">
        <v>2668</v>
      </c>
      <c r="B2669" s="2">
        <v>1</v>
      </c>
      <c r="C2669" s="4">
        <v>2</v>
      </c>
    </row>
    <row r="2670" spans="1:3" x14ac:dyDescent="0.25">
      <c r="A2670">
        <v>2669</v>
      </c>
      <c r="B2670" s="2">
        <v>1</v>
      </c>
      <c r="C2670" s="4">
        <v>2</v>
      </c>
    </row>
    <row r="2671" spans="1:3" x14ac:dyDescent="0.25">
      <c r="A2671">
        <v>2670</v>
      </c>
      <c r="B2671" s="2">
        <v>1</v>
      </c>
      <c r="C2671" s="4">
        <v>2</v>
      </c>
    </row>
    <row r="2672" spans="1:3" x14ac:dyDescent="0.25">
      <c r="A2672">
        <v>2671</v>
      </c>
      <c r="C2672" s="4">
        <v>2</v>
      </c>
    </row>
    <row r="2673" spans="1:7" x14ac:dyDescent="0.25">
      <c r="A2673">
        <v>2672</v>
      </c>
      <c r="C2673" s="4">
        <v>2</v>
      </c>
      <c r="G2673" s="3" t="s">
        <v>234</v>
      </c>
    </row>
    <row r="2674" spans="1:7" x14ac:dyDescent="0.25">
      <c r="A2674">
        <v>2673</v>
      </c>
      <c r="C2674" s="4">
        <v>2</v>
      </c>
      <c r="G2674" s="3" t="s">
        <v>234</v>
      </c>
    </row>
    <row r="2675" spans="1:7" x14ac:dyDescent="0.25">
      <c r="A2675">
        <v>2674</v>
      </c>
      <c r="C2675" s="4">
        <v>2</v>
      </c>
      <c r="G2675" s="3" t="s">
        <v>234</v>
      </c>
    </row>
    <row r="2676" spans="1:7" x14ac:dyDescent="0.25">
      <c r="A2676">
        <v>2675</v>
      </c>
      <c r="C2676" s="4">
        <v>2</v>
      </c>
      <c r="G2676" s="3" t="s">
        <v>234</v>
      </c>
    </row>
    <row r="2677" spans="1:7" x14ac:dyDescent="0.25">
      <c r="A2677">
        <v>2676</v>
      </c>
      <c r="C2677" s="4">
        <v>2</v>
      </c>
      <c r="G2677" s="3" t="s">
        <v>234</v>
      </c>
    </row>
    <row r="2678" spans="1:7" x14ac:dyDescent="0.25">
      <c r="A2678">
        <v>2677</v>
      </c>
      <c r="B2678" s="2">
        <v>1</v>
      </c>
      <c r="C2678" s="4">
        <v>2</v>
      </c>
      <c r="G2678" s="3" t="s">
        <v>234</v>
      </c>
    </row>
    <row r="2679" spans="1:7" x14ac:dyDescent="0.25">
      <c r="A2679">
        <v>2678</v>
      </c>
      <c r="B2679" s="2">
        <v>1</v>
      </c>
      <c r="C2679" s="4">
        <v>2</v>
      </c>
      <c r="G2679" s="3" t="s">
        <v>234</v>
      </c>
    </row>
    <row r="2680" spans="1:7" x14ac:dyDescent="0.25">
      <c r="A2680">
        <v>2679</v>
      </c>
      <c r="B2680" s="2">
        <v>1</v>
      </c>
      <c r="C2680" s="4">
        <v>2</v>
      </c>
      <c r="G2680" s="3" t="s">
        <v>234</v>
      </c>
    </row>
    <row r="2681" spans="1:7" x14ac:dyDescent="0.25">
      <c r="A2681">
        <v>2680</v>
      </c>
      <c r="B2681" s="2">
        <v>1</v>
      </c>
      <c r="C2681" s="4">
        <v>2</v>
      </c>
      <c r="G2681" s="3" t="s">
        <v>234</v>
      </c>
    </row>
    <row r="2682" spans="1:7" x14ac:dyDescent="0.25">
      <c r="A2682">
        <v>2681</v>
      </c>
      <c r="B2682" s="2">
        <v>1</v>
      </c>
      <c r="C2682" s="4">
        <v>2</v>
      </c>
      <c r="G2682" s="3" t="s">
        <v>234</v>
      </c>
    </row>
    <row r="2683" spans="1:7" x14ac:dyDescent="0.25">
      <c r="A2683">
        <v>2682</v>
      </c>
      <c r="B2683" s="2">
        <v>1</v>
      </c>
      <c r="C2683" s="4">
        <v>2</v>
      </c>
      <c r="G2683" s="3" t="s">
        <v>234</v>
      </c>
    </row>
    <row r="2684" spans="1:7" x14ac:dyDescent="0.25">
      <c r="A2684">
        <v>2683</v>
      </c>
      <c r="B2684" s="2">
        <v>1</v>
      </c>
      <c r="C2684" s="4">
        <v>2</v>
      </c>
      <c r="G2684" s="3" t="s">
        <v>234</v>
      </c>
    </row>
    <row r="2685" spans="1:7" x14ac:dyDescent="0.25">
      <c r="A2685">
        <v>2684</v>
      </c>
      <c r="B2685" s="2">
        <v>1</v>
      </c>
      <c r="C2685" s="4">
        <v>2</v>
      </c>
      <c r="G2685" s="3" t="s">
        <v>234</v>
      </c>
    </row>
    <row r="2686" spans="1:7" x14ac:dyDescent="0.25">
      <c r="A2686">
        <v>2685</v>
      </c>
      <c r="B2686" s="2">
        <v>1</v>
      </c>
      <c r="C2686" s="4">
        <v>2</v>
      </c>
      <c r="G2686" s="3" t="s">
        <v>234</v>
      </c>
    </row>
    <row r="2687" spans="1:7" x14ac:dyDescent="0.25">
      <c r="A2687">
        <v>2686</v>
      </c>
      <c r="B2687" s="2">
        <v>1</v>
      </c>
      <c r="C2687" s="4">
        <v>2</v>
      </c>
      <c r="G2687" s="3" t="s">
        <v>234</v>
      </c>
    </row>
    <row r="2688" spans="1:7" x14ac:dyDescent="0.25">
      <c r="A2688">
        <v>2687</v>
      </c>
      <c r="B2688" s="2">
        <v>1</v>
      </c>
      <c r="C2688" s="4">
        <v>2</v>
      </c>
      <c r="G2688" s="3" t="s">
        <v>234</v>
      </c>
    </row>
    <row r="2689" spans="1:8" x14ac:dyDescent="0.25">
      <c r="A2689">
        <v>2688</v>
      </c>
      <c r="B2689" s="2">
        <v>1</v>
      </c>
      <c r="C2689" s="4">
        <v>2</v>
      </c>
      <c r="G2689" s="3" t="s">
        <v>234</v>
      </c>
      <c r="H2689" s="5" t="s">
        <v>233</v>
      </c>
    </row>
    <row r="2690" spans="1:8" x14ac:dyDescent="0.25">
      <c r="A2690">
        <v>2689</v>
      </c>
      <c r="B2690" s="2">
        <v>1</v>
      </c>
      <c r="C2690" s="4">
        <v>2</v>
      </c>
      <c r="G2690" s="3" t="s">
        <v>234</v>
      </c>
      <c r="H2690" s="5" t="s">
        <v>233</v>
      </c>
    </row>
    <row r="2691" spans="1:8" x14ac:dyDescent="0.25">
      <c r="A2691">
        <v>2690</v>
      </c>
      <c r="B2691" s="2">
        <v>1</v>
      </c>
      <c r="C2691" s="4">
        <v>2</v>
      </c>
      <c r="G2691" s="3" t="s">
        <v>234</v>
      </c>
      <c r="H2691" s="5" t="s">
        <v>233</v>
      </c>
    </row>
    <row r="2692" spans="1:8" x14ac:dyDescent="0.25">
      <c r="A2692">
        <v>2691</v>
      </c>
      <c r="B2692" s="2">
        <v>1</v>
      </c>
      <c r="C2692" s="4">
        <v>2</v>
      </c>
      <c r="G2692" s="3" t="s">
        <v>234</v>
      </c>
      <c r="H2692" s="5" t="s">
        <v>233</v>
      </c>
    </row>
    <row r="2693" spans="1:8" x14ac:dyDescent="0.25">
      <c r="A2693">
        <v>2692</v>
      </c>
      <c r="B2693" s="2">
        <v>1</v>
      </c>
      <c r="C2693" s="4">
        <v>2</v>
      </c>
      <c r="G2693" s="3" t="s">
        <v>234</v>
      </c>
      <c r="H2693" s="5" t="s">
        <v>233</v>
      </c>
    </row>
    <row r="2694" spans="1:8" x14ac:dyDescent="0.25">
      <c r="A2694">
        <v>2693</v>
      </c>
      <c r="B2694" s="2">
        <v>1</v>
      </c>
      <c r="C2694" s="4">
        <v>2</v>
      </c>
      <c r="G2694" s="3" t="s">
        <v>234</v>
      </c>
      <c r="H2694" s="5" t="s">
        <v>233</v>
      </c>
    </row>
    <row r="2695" spans="1:8" x14ac:dyDescent="0.25">
      <c r="A2695">
        <v>2694</v>
      </c>
      <c r="B2695" s="2">
        <v>1</v>
      </c>
      <c r="C2695" s="4">
        <v>2</v>
      </c>
      <c r="G2695" s="3" t="s">
        <v>234</v>
      </c>
      <c r="H2695" s="5" t="s">
        <v>233</v>
      </c>
    </row>
    <row r="2696" spans="1:8" x14ac:dyDescent="0.25">
      <c r="A2696">
        <v>2695</v>
      </c>
      <c r="B2696" s="2">
        <v>1</v>
      </c>
      <c r="H2696" s="5" t="s">
        <v>233</v>
      </c>
    </row>
    <row r="2697" spans="1:8" x14ac:dyDescent="0.25">
      <c r="A2697">
        <v>2696</v>
      </c>
      <c r="B2697" s="2">
        <v>1</v>
      </c>
      <c r="H2697" s="5" t="s">
        <v>233</v>
      </c>
    </row>
    <row r="2698" spans="1:8" x14ac:dyDescent="0.25">
      <c r="A2698">
        <v>2697</v>
      </c>
      <c r="B2698" s="2">
        <v>1</v>
      </c>
      <c r="H2698" s="5" t="s">
        <v>233</v>
      </c>
    </row>
    <row r="2699" spans="1:8" x14ac:dyDescent="0.25">
      <c r="A2699">
        <v>2698</v>
      </c>
      <c r="B2699" s="2">
        <v>1</v>
      </c>
      <c r="H2699" s="5" t="s">
        <v>233</v>
      </c>
    </row>
    <row r="2700" spans="1:8" x14ac:dyDescent="0.25">
      <c r="A2700">
        <v>2699</v>
      </c>
      <c r="B2700" s="2">
        <v>1</v>
      </c>
      <c r="H2700" s="5" t="s">
        <v>233</v>
      </c>
    </row>
    <row r="2701" spans="1:8" x14ac:dyDescent="0.25">
      <c r="A2701">
        <v>2700</v>
      </c>
      <c r="B2701" s="2">
        <v>1</v>
      </c>
      <c r="H2701" s="5" t="s">
        <v>233</v>
      </c>
    </row>
    <row r="2702" spans="1:8" x14ac:dyDescent="0.25">
      <c r="A2702">
        <v>2701</v>
      </c>
      <c r="B2702" s="2">
        <v>1</v>
      </c>
      <c r="H2702" s="5" t="s">
        <v>233</v>
      </c>
    </row>
    <row r="2703" spans="1:8" x14ac:dyDescent="0.25">
      <c r="A2703">
        <v>2702</v>
      </c>
      <c r="B2703" s="2">
        <v>1</v>
      </c>
      <c r="H2703" s="5" t="s">
        <v>233</v>
      </c>
    </row>
    <row r="2704" spans="1:8" x14ac:dyDescent="0.25">
      <c r="A2704">
        <v>2703</v>
      </c>
      <c r="B2704" s="2">
        <v>1</v>
      </c>
      <c r="H2704" s="5" t="s">
        <v>233</v>
      </c>
    </row>
    <row r="2705" spans="1:8" x14ac:dyDescent="0.25">
      <c r="A2705">
        <v>2704</v>
      </c>
      <c r="B2705" s="2">
        <v>1</v>
      </c>
      <c r="H2705" s="5" t="s">
        <v>233</v>
      </c>
    </row>
    <row r="2706" spans="1:8" x14ac:dyDescent="0.25">
      <c r="A2706">
        <v>2705</v>
      </c>
      <c r="B2706" s="2">
        <v>1</v>
      </c>
      <c r="H2706" s="5" t="s">
        <v>233</v>
      </c>
    </row>
    <row r="2707" spans="1:8" x14ac:dyDescent="0.25">
      <c r="A2707">
        <v>2706</v>
      </c>
      <c r="B2707" s="2">
        <v>1</v>
      </c>
      <c r="H2707" s="5" t="s">
        <v>233</v>
      </c>
    </row>
    <row r="2708" spans="1:8" x14ac:dyDescent="0.25">
      <c r="A2708">
        <v>2707</v>
      </c>
      <c r="B2708" s="2">
        <v>1</v>
      </c>
      <c r="H2708" s="5" t="s">
        <v>233</v>
      </c>
    </row>
    <row r="2709" spans="1:8" x14ac:dyDescent="0.25">
      <c r="A2709">
        <v>2708</v>
      </c>
      <c r="B2709" s="2">
        <v>1</v>
      </c>
      <c r="C2709" s="4">
        <v>2</v>
      </c>
      <c r="H2709" s="5" t="s">
        <v>233</v>
      </c>
    </row>
    <row r="2710" spans="1:8" x14ac:dyDescent="0.25">
      <c r="A2710">
        <v>2709</v>
      </c>
      <c r="B2710" s="2">
        <v>1</v>
      </c>
      <c r="C2710" s="4">
        <v>2</v>
      </c>
      <c r="H2710" s="5" t="s">
        <v>233</v>
      </c>
    </row>
    <row r="2711" spans="1:8" x14ac:dyDescent="0.25">
      <c r="A2711">
        <v>2710</v>
      </c>
      <c r="B2711" s="2">
        <v>1</v>
      </c>
      <c r="C2711" s="4">
        <v>2</v>
      </c>
      <c r="H2711" s="5" t="s">
        <v>233</v>
      </c>
    </row>
    <row r="2712" spans="1:8" x14ac:dyDescent="0.25">
      <c r="A2712">
        <v>2711</v>
      </c>
      <c r="B2712" s="2">
        <v>1</v>
      </c>
      <c r="C2712" s="4">
        <v>2</v>
      </c>
      <c r="H2712" s="5" t="s">
        <v>233</v>
      </c>
    </row>
    <row r="2713" spans="1:8" x14ac:dyDescent="0.25">
      <c r="A2713">
        <v>2712</v>
      </c>
      <c r="B2713" s="2">
        <v>1</v>
      </c>
      <c r="C2713" s="4">
        <v>2</v>
      </c>
      <c r="H2713" s="5" t="s">
        <v>233</v>
      </c>
    </row>
    <row r="2714" spans="1:8" x14ac:dyDescent="0.25">
      <c r="A2714">
        <v>2713</v>
      </c>
      <c r="B2714" s="2">
        <v>1</v>
      </c>
      <c r="C2714" s="4">
        <v>2</v>
      </c>
      <c r="H2714" s="5" t="s">
        <v>233</v>
      </c>
    </row>
    <row r="2715" spans="1:8" x14ac:dyDescent="0.25">
      <c r="A2715">
        <v>2714</v>
      </c>
      <c r="B2715" s="2">
        <v>1</v>
      </c>
      <c r="C2715" s="4">
        <v>2</v>
      </c>
      <c r="H2715" s="5" t="s">
        <v>233</v>
      </c>
    </row>
    <row r="2716" spans="1:8" x14ac:dyDescent="0.25">
      <c r="A2716">
        <v>2715</v>
      </c>
      <c r="B2716" s="2">
        <v>1</v>
      </c>
      <c r="C2716" s="4">
        <v>2</v>
      </c>
      <c r="H2716" s="5" t="s">
        <v>233</v>
      </c>
    </row>
    <row r="2717" spans="1:8" x14ac:dyDescent="0.25">
      <c r="A2717">
        <v>2716</v>
      </c>
      <c r="C2717" s="4">
        <v>2</v>
      </c>
      <c r="H2717" s="5" t="s">
        <v>233</v>
      </c>
    </row>
    <row r="2718" spans="1:8" x14ac:dyDescent="0.25">
      <c r="A2718">
        <v>2717</v>
      </c>
      <c r="C2718" s="4">
        <v>2</v>
      </c>
      <c r="H2718" s="5" t="s">
        <v>233</v>
      </c>
    </row>
    <row r="2719" spans="1:8" x14ac:dyDescent="0.25">
      <c r="A2719">
        <v>2718</v>
      </c>
      <c r="C2719" s="4">
        <v>2</v>
      </c>
      <c r="G2719" s="3" t="s">
        <v>234</v>
      </c>
      <c r="H2719" s="5" t="s">
        <v>233</v>
      </c>
    </row>
    <row r="2720" spans="1:8" x14ac:dyDescent="0.25">
      <c r="A2720">
        <v>2719</v>
      </c>
      <c r="C2720" s="4">
        <v>2</v>
      </c>
      <c r="G2720" s="3" t="s">
        <v>234</v>
      </c>
      <c r="H2720" s="5" t="s">
        <v>233</v>
      </c>
    </row>
    <row r="2721" spans="1:7" x14ac:dyDescent="0.25">
      <c r="A2721">
        <v>2720</v>
      </c>
      <c r="C2721" s="4">
        <v>2</v>
      </c>
      <c r="G2721" s="3" t="s">
        <v>234</v>
      </c>
    </row>
    <row r="2722" spans="1:7" x14ac:dyDescent="0.25">
      <c r="A2722">
        <v>2721</v>
      </c>
      <c r="C2722" s="4">
        <v>2</v>
      </c>
      <c r="G2722" s="3" t="s">
        <v>234</v>
      </c>
    </row>
    <row r="2723" spans="1:7" x14ac:dyDescent="0.25">
      <c r="A2723">
        <v>2722</v>
      </c>
      <c r="C2723" s="4">
        <v>2</v>
      </c>
      <c r="G2723" s="3" t="s">
        <v>234</v>
      </c>
    </row>
    <row r="2724" spans="1:7" x14ac:dyDescent="0.25">
      <c r="A2724">
        <v>2723</v>
      </c>
      <c r="C2724" s="4">
        <v>2</v>
      </c>
      <c r="G2724" s="3" t="s">
        <v>234</v>
      </c>
    </row>
    <row r="2725" spans="1:7" x14ac:dyDescent="0.25">
      <c r="A2725">
        <v>2724</v>
      </c>
      <c r="C2725" s="4">
        <v>2</v>
      </c>
      <c r="G2725" s="3" t="s">
        <v>234</v>
      </c>
    </row>
    <row r="2726" spans="1:7" x14ac:dyDescent="0.25">
      <c r="A2726">
        <v>2725</v>
      </c>
      <c r="C2726" s="4">
        <v>2</v>
      </c>
      <c r="G2726" s="3" t="s">
        <v>234</v>
      </c>
    </row>
    <row r="2727" spans="1:7" x14ac:dyDescent="0.25">
      <c r="A2727">
        <v>2726</v>
      </c>
      <c r="C2727" s="4">
        <v>2</v>
      </c>
      <c r="G2727" s="3" t="s">
        <v>234</v>
      </c>
    </row>
    <row r="2728" spans="1:7" x14ac:dyDescent="0.25">
      <c r="A2728">
        <v>2727</v>
      </c>
      <c r="C2728" s="4">
        <v>2</v>
      </c>
      <c r="G2728" s="3" t="s">
        <v>234</v>
      </c>
    </row>
    <row r="2729" spans="1:7" x14ac:dyDescent="0.25">
      <c r="A2729">
        <v>2728</v>
      </c>
      <c r="B2729" s="2">
        <v>1</v>
      </c>
      <c r="C2729" s="4">
        <v>2</v>
      </c>
      <c r="G2729" s="3" t="s">
        <v>234</v>
      </c>
    </row>
    <row r="2730" spans="1:7" x14ac:dyDescent="0.25">
      <c r="A2730">
        <v>2729</v>
      </c>
      <c r="B2730" s="2">
        <v>1</v>
      </c>
      <c r="C2730" s="4">
        <v>2</v>
      </c>
      <c r="G2730" s="3" t="s">
        <v>234</v>
      </c>
    </row>
    <row r="2731" spans="1:7" x14ac:dyDescent="0.25">
      <c r="A2731">
        <v>2730</v>
      </c>
      <c r="B2731" s="2">
        <v>1</v>
      </c>
      <c r="C2731" s="4">
        <v>2</v>
      </c>
      <c r="G2731" s="3" t="s">
        <v>234</v>
      </c>
    </row>
    <row r="2732" spans="1:7" x14ac:dyDescent="0.25">
      <c r="A2732">
        <v>2731</v>
      </c>
      <c r="B2732" s="2">
        <v>1</v>
      </c>
      <c r="C2732" s="4">
        <v>2</v>
      </c>
      <c r="G2732" s="3" t="s">
        <v>234</v>
      </c>
    </row>
    <row r="2733" spans="1:7" x14ac:dyDescent="0.25">
      <c r="A2733">
        <v>2732</v>
      </c>
      <c r="B2733" s="2">
        <v>1</v>
      </c>
      <c r="C2733" s="4">
        <v>2</v>
      </c>
      <c r="G2733" s="3" t="s">
        <v>234</v>
      </c>
    </row>
    <row r="2734" spans="1:7" x14ac:dyDescent="0.25">
      <c r="A2734">
        <v>2733</v>
      </c>
      <c r="B2734" s="2">
        <v>1</v>
      </c>
      <c r="C2734" s="4">
        <v>2</v>
      </c>
      <c r="G2734" s="3" t="s">
        <v>234</v>
      </c>
    </row>
    <row r="2735" spans="1:7" x14ac:dyDescent="0.25">
      <c r="A2735">
        <v>2734</v>
      </c>
      <c r="B2735" s="2">
        <v>1</v>
      </c>
      <c r="C2735" s="4">
        <v>2</v>
      </c>
      <c r="G2735" s="3" t="s">
        <v>234</v>
      </c>
    </row>
    <row r="2736" spans="1:7" x14ac:dyDescent="0.25">
      <c r="A2736">
        <v>2735</v>
      </c>
      <c r="B2736" s="2">
        <v>1</v>
      </c>
      <c r="C2736" s="4">
        <v>2</v>
      </c>
      <c r="G2736" s="3" t="s">
        <v>234</v>
      </c>
    </row>
    <row r="2737" spans="1:8" x14ac:dyDescent="0.25">
      <c r="A2737">
        <v>2736</v>
      </c>
      <c r="B2737" s="2">
        <v>1</v>
      </c>
      <c r="C2737" s="4">
        <v>2</v>
      </c>
      <c r="G2737" s="3" t="s">
        <v>234</v>
      </c>
    </row>
    <row r="2738" spans="1:8" x14ac:dyDescent="0.25">
      <c r="A2738">
        <v>2737</v>
      </c>
      <c r="B2738" s="2">
        <v>1</v>
      </c>
      <c r="C2738" s="4">
        <v>2</v>
      </c>
      <c r="G2738" s="3" t="s">
        <v>234</v>
      </c>
    </row>
    <row r="2739" spans="1:8" x14ac:dyDescent="0.25">
      <c r="A2739">
        <v>2738</v>
      </c>
      <c r="B2739" s="2">
        <v>1</v>
      </c>
      <c r="C2739" s="4">
        <v>2</v>
      </c>
      <c r="G2739" s="3" t="s">
        <v>234</v>
      </c>
    </row>
    <row r="2740" spans="1:8" x14ac:dyDescent="0.25">
      <c r="A2740">
        <v>2739</v>
      </c>
      <c r="B2740" s="2">
        <v>1</v>
      </c>
      <c r="C2740" s="4">
        <v>2</v>
      </c>
      <c r="G2740" s="3" t="s">
        <v>234</v>
      </c>
    </row>
    <row r="2741" spans="1:8" x14ac:dyDescent="0.25">
      <c r="A2741">
        <v>2740</v>
      </c>
      <c r="B2741" s="2">
        <v>1</v>
      </c>
      <c r="C2741" s="4">
        <v>2</v>
      </c>
      <c r="G2741" s="3" t="s">
        <v>234</v>
      </c>
    </row>
    <row r="2742" spans="1:8" x14ac:dyDescent="0.25">
      <c r="A2742">
        <v>2741</v>
      </c>
      <c r="B2742" s="2">
        <v>1</v>
      </c>
      <c r="C2742" s="4">
        <v>2</v>
      </c>
      <c r="G2742" s="3" t="s">
        <v>234</v>
      </c>
    </row>
    <row r="2743" spans="1:8" x14ac:dyDescent="0.25">
      <c r="A2743">
        <v>2742</v>
      </c>
      <c r="B2743" s="2">
        <v>1</v>
      </c>
      <c r="C2743" s="4">
        <v>2</v>
      </c>
      <c r="G2743" s="3" t="s">
        <v>234</v>
      </c>
    </row>
    <row r="2744" spans="1:8" x14ac:dyDescent="0.25">
      <c r="A2744">
        <v>2743</v>
      </c>
      <c r="B2744" s="2">
        <v>1</v>
      </c>
      <c r="C2744" s="4">
        <v>2</v>
      </c>
      <c r="G2744" s="3" t="s">
        <v>234</v>
      </c>
    </row>
    <row r="2745" spans="1:8" x14ac:dyDescent="0.25">
      <c r="A2745">
        <v>2744</v>
      </c>
      <c r="B2745" s="2">
        <v>1</v>
      </c>
      <c r="G2745" s="3" t="s">
        <v>234</v>
      </c>
    </row>
    <row r="2746" spans="1:8" x14ac:dyDescent="0.25">
      <c r="A2746">
        <v>2745</v>
      </c>
      <c r="B2746" s="2">
        <v>1</v>
      </c>
      <c r="G2746" s="3" t="s">
        <v>234</v>
      </c>
    </row>
    <row r="2747" spans="1:8" x14ac:dyDescent="0.25">
      <c r="A2747">
        <v>2746</v>
      </c>
      <c r="B2747" s="2">
        <v>1</v>
      </c>
      <c r="G2747" s="3" t="s">
        <v>234</v>
      </c>
    </row>
    <row r="2748" spans="1:8" x14ac:dyDescent="0.25">
      <c r="A2748">
        <v>2747</v>
      </c>
      <c r="B2748" s="2">
        <v>1</v>
      </c>
    </row>
    <row r="2749" spans="1:8" x14ac:dyDescent="0.25">
      <c r="A2749">
        <v>2748</v>
      </c>
      <c r="B2749" s="2">
        <v>1</v>
      </c>
    </row>
    <row r="2750" spans="1:8" x14ac:dyDescent="0.25">
      <c r="A2750">
        <v>2749</v>
      </c>
      <c r="B2750" s="2">
        <v>1</v>
      </c>
      <c r="H2750" s="5" t="s">
        <v>233</v>
      </c>
    </row>
    <row r="2751" spans="1:8" x14ac:dyDescent="0.25">
      <c r="A2751">
        <v>2750</v>
      </c>
      <c r="B2751" s="2">
        <v>1</v>
      </c>
      <c r="C2751" s="4">
        <v>2</v>
      </c>
      <c r="H2751" s="5" t="s">
        <v>233</v>
      </c>
    </row>
    <row r="2752" spans="1:8" x14ac:dyDescent="0.25">
      <c r="A2752">
        <v>2751</v>
      </c>
      <c r="B2752" s="2">
        <v>1</v>
      </c>
      <c r="C2752" s="4">
        <v>2</v>
      </c>
      <c r="H2752" s="5" t="s">
        <v>233</v>
      </c>
    </row>
    <row r="2753" spans="1:8" x14ac:dyDescent="0.25">
      <c r="A2753">
        <v>2752</v>
      </c>
      <c r="B2753" s="2">
        <v>1</v>
      </c>
      <c r="C2753" s="4">
        <v>2</v>
      </c>
      <c r="H2753" s="5" t="s">
        <v>233</v>
      </c>
    </row>
    <row r="2754" spans="1:8" x14ac:dyDescent="0.25">
      <c r="A2754">
        <v>2753</v>
      </c>
      <c r="B2754" s="2">
        <v>1</v>
      </c>
      <c r="C2754" s="4">
        <v>2</v>
      </c>
      <c r="H2754" s="5" t="s">
        <v>233</v>
      </c>
    </row>
    <row r="2755" spans="1:8" x14ac:dyDescent="0.25">
      <c r="A2755">
        <v>2754</v>
      </c>
      <c r="B2755" s="2">
        <v>1</v>
      </c>
      <c r="C2755" s="4">
        <v>2</v>
      </c>
      <c r="H2755" s="5" t="s">
        <v>233</v>
      </c>
    </row>
    <row r="2756" spans="1:8" x14ac:dyDescent="0.25">
      <c r="A2756">
        <v>2755</v>
      </c>
      <c r="B2756" s="2">
        <v>1</v>
      </c>
      <c r="C2756" s="4">
        <v>2</v>
      </c>
      <c r="H2756" s="5" t="s">
        <v>233</v>
      </c>
    </row>
    <row r="2757" spans="1:8" x14ac:dyDescent="0.25">
      <c r="A2757">
        <v>2756</v>
      </c>
      <c r="B2757" s="2">
        <v>1</v>
      </c>
      <c r="C2757" s="4">
        <v>2</v>
      </c>
      <c r="H2757" s="5" t="s">
        <v>233</v>
      </c>
    </row>
    <row r="2758" spans="1:8" x14ac:dyDescent="0.25">
      <c r="A2758">
        <v>2757</v>
      </c>
      <c r="B2758" s="2">
        <v>1</v>
      </c>
      <c r="C2758" s="4">
        <v>2</v>
      </c>
      <c r="H2758" s="5" t="s">
        <v>233</v>
      </c>
    </row>
    <row r="2759" spans="1:8" x14ac:dyDescent="0.25">
      <c r="A2759">
        <v>2758</v>
      </c>
      <c r="B2759" s="2">
        <v>1</v>
      </c>
      <c r="C2759" s="4">
        <v>2</v>
      </c>
      <c r="H2759" s="5" t="s">
        <v>233</v>
      </c>
    </row>
    <row r="2760" spans="1:8" x14ac:dyDescent="0.25">
      <c r="A2760">
        <v>2759</v>
      </c>
      <c r="B2760" s="2">
        <v>1</v>
      </c>
      <c r="C2760" s="4">
        <v>2</v>
      </c>
      <c r="H2760" s="5" t="s">
        <v>233</v>
      </c>
    </row>
    <row r="2761" spans="1:8" x14ac:dyDescent="0.25">
      <c r="A2761">
        <v>2760</v>
      </c>
      <c r="B2761" s="2">
        <v>1</v>
      </c>
      <c r="C2761" s="4">
        <v>2</v>
      </c>
      <c r="G2761" s="3" t="s">
        <v>234</v>
      </c>
      <c r="H2761" s="5" t="s">
        <v>233</v>
      </c>
    </row>
    <row r="2762" spans="1:8" x14ac:dyDescent="0.25">
      <c r="A2762">
        <v>2761</v>
      </c>
      <c r="B2762" s="2">
        <v>1</v>
      </c>
      <c r="C2762" s="4">
        <v>2</v>
      </c>
      <c r="G2762" s="3" t="s">
        <v>234</v>
      </c>
      <c r="H2762" s="5" t="s">
        <v>233</v>
      </c>
    </row>
    <row r="2763" spans="1:8" x14ac:dyDescent="0.25">
      <c r="A2763">
        <v>2762</v>
      </c>
      <c r="B2763" s="2">
        <v>1</v>
      </c>
      <c r="C2763" s="4">
        <v>2</v>
      </c>
      <c r="G2763" s="3" t="s">
        <v>234</v>
      </c>
      <c r="H2763" s="5" t="s">
        <v>233</v>
      </c>
    </row>
    <row r="2764" spans="1:8" x14ac:dyDescent="0.25">
      <c r="A2764">
        <v>2763</v>
      </c>
      <c r="B2764" s="2">
        <v>1</v>
      </c>
      <c r="C2764" s="4">
        <v>2</v>
      </c>
      <c r="G2764" s="3" t="s">
        <v>234</v>
      </c>
      <c r="H2764" s="5" t="s">
        <v>233</v>
      </c>
    </row>
    <row r="2765" spans="1:8" x14ac:dyDescent="0.25">
      <c r="A2765">
        <v>2764</v>
      </c>
      <c r="B2765" s="2">
        <v>1</v>
      </c>
      <c r="C2765" s="4">
        <v>2</v>
      </c>
      <c r="G2765" s="3" t="s">
        <v>234</v>
      </c>
      <c r="H2765" s="5" t="s">
        <v>233</v>
      </c>
    </row>
    <row r="2766" spans="1:8" x14ac:dyDescent="0.25">
      <c r="A2766">
        <v>2765</v>
      </c>
      <c r="C2766" s="4">
        <v>2</v>
      </c>
      <c r="G2766" s="3" t="s">
        <v>234</v>
      </c>
      <c r="H2766" s="5" t="s">
        <v>233</v>
      </c>
    </row>
    <row r="2767" spans="1:8" x14ac:dyDescent="0.25">
      <c r="A2767">
        <v>2766</v>
      </c>
      <c r="C2767" s="4">
        <v>2</v>
      </c>
      <c r="G2767" s="3" t="s">
        <v>234</v>
      </c>
    </row>
    <row r="2768" spans="1:8" x14ac:dyDescent="0.25">
      <c r="A2768">
        <v>2767</v>
      </c>
      <c r="C2768" s="4">
        <v>2</v>
      </c>
      <c r="G2768" s="3" t="s">
        <v>234</v>
      </c>
    </row>
    <row r="2769" spans="1:7" x14ac:dyDescent="0.25">
      <c r="A2769">
        <v>2768</v>
      </c>
      <c r="C2769" s="4">
        <v>2</v>
      </c>
      <c r="G2769" s="3" t="s">
        <v>234</v>
      </c>
    </row>
    <row r="2770" spans="1:7" x14ac:dyDescent="0.25">
      <c r="A2770">
        <v>2769</v>
      </c>
      <c r="C2770" s="4">
        <v>2</v>
      </c>
      <c r="G2770" s="3" t="s">
        <v>234</v>
      </c>
    </row>
    <row r="2771" spans="1:7" x14ac:dyDescent="0.25">
      <c r="A2771">
        <v>2770</v>
      </c>
      <c r="C2771" s="4">
        <v>2</v>
      </c>
      <c r="G2771" s="3" t="s">
        <v>234</v>
      </c>
    </row>
    <row r="2772" spans="1:7" x14ac:dyDescent="0.25">
      <c r="A2772">
        <v>2771</v>
      </c>
      <c r="C2772" s="4">
        <v>2</v>
      </c>
      <c r="G2772" s="3" t="s">
        <v>234</v>
      </c>
    </row>
    <row r="2773" spans="1:7" x14ac:dyDescent="0.25">
      <c r="A2773">
        <v>2772</v>
      </c>
      <c r="C2773" s="4">
        <v>2</v>
      </c>
      <c r="G2773" s="3" t="s">
        <v>234</v>
      </c>
    </row>
    <row r="2774" spans="1:7" x14ac:dyDescent="0.25">
      <c r="A2774">
        <v>2773</v>
      </c>
      <c r="C2774" s="4">
        <v>2</v>
      </c>
      <c r="G2774" s="3" t="s">
        <v>234</v>
      </c>
    </row>
    <row r="2775" spans="1:7" x14ac:dyDescent="0.25">
      <c r="A2775">
        <v>2774</v>
      </c>
      <c r="C2775" s="4">
        <v>2</v>
      </c>
      <c r="G2775" s="3" t="s">
        <v>234</v>
      </c>
    </row>
    <row r="2776" spans="1:7" x14ac:dyDescent="0.25">
      <c r="A2776">
        <v>2775</v>
      </c>
      <c r="C2776" s="4">
        <v>2</v>
      </c>
      <c r="G2776" s="3" t="s">
        <v>234</v>
      </c>
    </row>
    <row r="2777" spans="1:7" x14ac:dyDescent="0.25">
      <c r="A2777">
        <v>2776</v>
      </c>
      <c r="C2777" s="4">
        <v>2</v>
      </c>
      <c r="G2777" s="3" t="s">
        <v>234</v>
      </c>
    </row>
    <row r="2778" spans="1:7" x14ac:dyDescent="0.25">
      <c r="A2778">
        <v>2777</v>
      </c>
      <c r="C2778" s="4">
        <v>2</v>
      </c>
      <c r="G2778" s="3" t="s">
        <v>234</v>
      </c>
    </row>
    <row r="2779" spans="1:7" x14ac:dyDescent="0.25">
      <c r="A2779">
        <v>2778</v>
      </c>
      <c r="B2779" s="2">
        <v>1</v>
      </c>
      <c r="C2779" s="4">
        <v>2</v>
      </c>
      <c r="G2779" s="3" t="s">
        <v>234</v>
      </c>
    </row>
    <row r="2780" spans="1:7" x14ac:dyDescent="0.25">
      <c r="A2780">
        <v>2779</v>
      </c>
      <c r="B2780" s="2">
        <v>1</v>
      </c>
      <c r="C2780" s="4">
        <v>2</v>
      </c>
      <c r="G2780" s="3" t="s">
        <v>234</v>
      </c>
    </row>
    <row r="2781" spans="1:7" x14ac:dyDescent="0.25">
      <c r="A2781">
        <v>2780</v>
      </c>
      <c r="B2781" s="2">
        <v>1</v>
      </c>
      <c r="C2781" s="4">
        <v>2</v>
      </c>
      <c r="G2781" s="3" t="s">
        <v>234</v>
      </c>
    </row>
    <row r="2782" spans="1:7" x14ac:dyDescent="0.25">
      <c r="A2782">
        <v>2781</v>
      </c>
      <c r="B2782" s="2">
        <v>1</v>
      </c>
      <c r="C2782" s="4">
        <v>2</v>
      </c>
      <c r="G2782" s="3" t="s">
        <v>234</v>
      </c>
    </row>
    <row r="2783" spans="1:7" x14ac:dyDescent="0.25">
      <c r="A2783">
        <v>2782</v>
      </c>
      <c r="B2783" s="2">
        <v>1</v>
      </c>
      <c r="C2783" s="4">
        <v>2</v>
      </c>
      <c r="G2783" s="3" t="s">
        <v>234</v>
      </c>
    </row>
    <row r="2784" spans="1:7" x14ac:dyDescent="0.25">
      <c r="A2784">
        <v>2783</v>
      </c>
      <c r="B2784" s="2">
        <v>1</v>
      </c>
      <c r="C2784" s="4">
        <v>2</v>
      </c>
      <c r="G2784" s="3" t="s">
        <v>234</v>
      </c>
    </row>
    <row r="2785" spans="1:7" x14ac:dyDescent="0.25">
      <c r="A2785">
        <v>2784</v>
      </c>
      <c r="B2785" s="2">
        <v>1</v>
      </c>
      <c r="C2785" s="4">
        <v>2</v>
      </c>
      <c r="G2785" s="3" t="s">
        <v>234</v>
      </c>
    </row>
    <row r="2786" spans="1:7" x14ac:dyDescent="0.25">
      <c r="A2786">
        <v>2785</v>
      </c>
      <c r="B2786" s="2">
        <v>1</v>
      </c>
      <c r="C2786" s="4">
        <v>2</v>
      </c>
      <c r="G2786" s="3" t="s">
        <v>234</v>
      </c>
    </row>
    <row r="2787" spans="1:7" x14ac:dyDescent="0.25">
      <c r="A2787">
        <v>2786</v>
      </c>
      <c r="B2787" s="2">
        <v>1</v>
      </c>
      <c r="C2787" s="4">
        <v>2</v>
      </c>
      <c r="G2787" s="3" t="s">
        <v>234</v>
      </c>
    </row>
    <row r="2788" spans="1:7" x14ac:dyDescent="0.25">
      <c r="A2788">
        <v>2787</v>
      </c>
      <c r="B2788" s="2">
        <v>1</v>
      </c>
      <c r="C2788" s="4">
        <v>2</v>
      </c>
      <c r="G2788" s="3" t="s">
        <v>234</v>
      </c>
    </row>
    <row r="2789" spans="1:7" x14ac:dyDescent="0.25">
      <c r="A2789">
        <v>2788</v>
      </c>
      <c r="B2789" s="2">
        <v>1</v>
      </c>
      <c r="C2789" s="4">
        <v>2</v>
      </c>
      <c r="G2789" s="3" t="s">
        <v>234</v>
      </c>
    </row>
    <row r="2790" spans="1:7" x14ac:dyDescent="0.25">
      <c r="A2790">
        <v>2789</v>
      </c>
      <c r="B2790" s="2">
        <v>1</v>
      </c>
      <c r="G2790" s="3" t="s">
        <v>234</v>
      </c>
    </row>
    <row r="2791" spans="1:7" x14ac:dyDescent="0.25">
      <c r="A2791">
        <v>2790</v>
      </c>
      <c r="B2791" s="2">
        <v>1</v>
      </c>
      <c r="G2791" s="3" t="s">
        <v>234</v>
      </c>
    </row>
    <row r="2792" spans="1:7" x14ac:dyDescent="0.25">
      <c r="A2792">
        <v>2791</v>
      </c>
      <c r="B2792" s="2">
        <v>1</v>
      </c>
      <c r="E2792" s="5">
        <v>4</v>
      </c>
    </row>
    <row r="2793" spans="1:7" x14ac:dyDescent="0.25">
      <c r="A2793">
        <v>2792</v>
      </c>
      <c r="B2793" s="2">
        <v>1</v>
      </c>
      <c r="E2793" s="5">
        <v>4</v>
      </c>
    </row>
    <row r="2794" spans="1:7" x14ac:dyDescent="0.25">
      <c r="A2794">
        <v>2793</v>
      </c>
      <c r="B2794" s="2">
        <v>1</v>
      </c>
      <c r="E2794" s="5">
        <v>4</v>
      </c>
    </row>
    <row r="2795" spans="1:7" x14ac:dyDescent="0.25">
      <c r="A2795">
        <v>2794</v>
      </c>
      <c r="B2795" s="2">
        <v>1</v>
      </c>
      <c r="E2795" s="5">
        <v>4</v>
      </c>
    </row>
    <row r="2796" spans="1:7" x14ac:dyDescent="0.25">
      <c r="A2796">
        <v>2795</v>
      </c>
      <c r="B2796" s="2">
        <v>1</v>
      </c>
      <c r="E2796" s="5">
        <v>4</v>
      </c>
    </row>
    <row r="2797" spans="1:7" x14ac:dyDescent="0.25">
      <c r="A2797">
        <v>2796</v>
      </c>
      <c r="B2797" s="2">
        <v>1</v>
      </c>
      <c r="E2797" s="5">
        <v>4</v>
      </c>
    </row>
    <row r="2798" spans="1:7" x14ac:dyDescent="0.25">
      <c r="A2798">
        <v>2797</v>
      </c>
      <c r="B2798" s="2">
        <v>1</v>
      </c>
      <c r="E2798" s="5">
        <v>4</v>
      </c>
    </row>
    <row r="2799" spans="1:7" x14ac:dyDescent="0.25">
      <c r="A2799">
        <v>2798</v>
      </c>
      <c r="B2799" s="2">
        <v>1</v>
      </c>
      <c r="E2799" s="5">
        <v>4</v>
      </c>
    </row>
    <row r="2800" spans="1:7" x14ac:dyDescent="0.25">
      <c r="A2800">
        <v>2799</v>
      </c>
      <c r="B2800" s="2">
        <v>1</v>
      </c>
      <c r="E2800" s="5">
        <v>4</v>
      </c>
    </row>
    <row r="2801" spans="1:6" x14ac:dyDescent="0.25">
      <c r="A2801">
        <v>2800</v>
      </c>
      <c r="B2801" s="2">
        <v>1</v>
      </c>
      <c r="C2801" s="4">
        <v>2</v>
      </c>
      <c r="E2801" s="5">
        <v>4</v>
      </c>
    </row>
    <row r="2802" spans="1:6" x14ac:dyDescent="0.25">
      <c r="A2802">
        <v>2801</v>
      </c>
      <c r="B2802" s="2">
        <v>1</v>
      </c>
      <c r="C2802" s="4">
        <v>2</v>
      </c>
      <c r="E2802" s="5">
        <v>4</v>
      </c>
    </row>
    <row r="2803" spans="1:6" x14ac:dyDescent="0.25">
      <c r="A2803">
        <v>2802</v>
      </c>
      <c r="B2803" s="2">
        <v>1</v>
      </c>
      <c r="C2803" s="4">
        <v>2</v>
      </c>
      <c r="E2803" s="5">
        <v>4</v>
      </c>
    </row>
    <row r="2804" spans="1:6" x14ac:dyDescent="0.25">
      <c r="A2804">
        <v>2803</v>
      </c>
      <c r="B2804" s="2">
        <v>1</v>
      </c>
      <c r="C2804" s="4">
        <v>2</v>
      </c>
      <c r="E2804" s="5">
        <v>4</v>
      </c>
    </row>
    <row r="2805" spans="1:6" x14ac:dyDescent="0.25">
      <c r="A2805">
        <v>2804</v>
      </c>
      <c r="B2805" s="2">
        <v>1</v>
      </c>
      <c r="C2805" s="4">
        <v>2</v>
      </c>
      <c r="E2805" s="5">
        <v>4</v>
      </c>
    </row>
    <row r="2806" spans="1:6" x14ac:dyDescent="0.25">
      <c r="A2806">
        <v>2805</v>
      </c>
      <c r="B2806" s="2">
        <v>1</v>
      </c>
      <c r="C2806" s="4">
        <v>2</v>
      </c>
      <c r="E2806" s="5">
        <v>4</v>
      </c>
    </row>
    <row r="2807" spans="1:6" x14ac:dyDescent="0.25">
      <c r="A2807">
        <v>2806</v>
      </c>
      <c r="B2807" s="2">
        <v>1</v>
      </c>
      <c r="C2807" s="4">
        <v>2</v>
      </c>
      <c r="E2807" s="5">
        <v>4</v>
      </c>
    </row>
    <row r="2808" spans="1:6" x14ac:dyDescent="0.25">
      <c r="A2808">
        <v>2807</v>
      </c>
      <c r="B2808" s="2">
        <v>1</v>
      </c>
      <c r="C2808" s="4">
        <v>2</v>
      </c>
      <c r="E2808" s="5">
        <v>4</v>
      </c>
    </row>
    <row r="2809" spans="1:6" x14ac:dyDescent="0.25">
      <c r="A2809">
        <v>2808</v>
      </c>
      <c r="B2809" s="2">
        <v>1</v>
      </c>
      <c r="C2809" s="4">
        <v>2</v>
      </c>
      <c r="E2809" s="5">
        <v>4</v>
      </c>
    </row>
    <row r="2810" spans="1:6" x14ac:dyDescent="0.25">
      <c r="A2810">
        <v>2809</v>
      </c>
      <c r="B2810" s="2">
        <v>1</v>
      </c>
      <c r="C2810" s="4">
        <v>2</v>
      </c>
      <c r="E2810" s="5">
        <v>4</v>
      </c>
    </row>
    <row r="2811" spans="1:6" x14ac:dyDescent="0.25">
      <c r="A2811">
        <v>2810</v>
      </c>
      <c r="B2811" s="2">
        <v>1</v>
      </c>
      <c r="C2811" s="4">
        <v>2</v>
      </c>
      <c r="E2811" s="5">
        <v>4</v>
      </c>
    </row>
    <row r="2812" spans="1:6" x14ac:dyDescent="0.25">
      <c r="A2812">
        <v>2811</v>
      </c>
      <c r="B2812" s="2">
        <v>1</v>
      </c>
      <c r="C2812" s="4">
        <v>2</v>
      </c>
      <c r="E2812" s="5">
        <v>4</v>
      </c>
    </row>
    <row r="2813" spans="1:6" x14ac:dyDescent="0.25">
      <c r="A2813">
        <v>2812</v>
      </c>
      <c r="C2813" s="4">
        <v>2</v>
      </c>
      <c r="E2813" s="5">
        <v>4</v>
      </c>
    </row>
    <row r="2814" spans="1:6" x14ac:dyDescent="0.25">
      <c r="A2814">
        <v>2813</v>
      </c>
      <c r="C2814" s="4">
        <v>2</v>
      </c>
      <c r="E2814" s="5">
        <v>4</v>
      </c>
      <c r="F2814" t="s">
        <v>22</v>
      </c>
    </row>
    <row r="2815" spans="1:6" x14ac:dyDescent="0.25">
      <c r="A2815">
        <v>2814</v>
      </c>
    </row>
    <row r="2816" spans="1:6" x14ac:dyDescent="0.25">
      <c r="A2816">
        <v>2815</v>
      </c>
      <c r="F2816" t="s">
        <v>22</v>
      </c>
    </row>
    <row r="2817" spans="1:7" x14ac:dyDescent="0.25">
      <c r="A2817">
        <v>2816</v>
      </c>
      <c r="B2817" s="2">
        <v>1</v>
      </c>
    </row>
    <row r="2818" spans="1:7" x14ac:dyDescent="0.25">
      <c r="A2818">
        <v>2817</v>
      </c>
      <c r="B2818" s="2">
        <v>1</v>
      </c>
    </row>
    <row r="2819" spans="1:7" x14ac:dyDescent="0.25">
      <c r="A2819">
        <v>2818</v>
      </c>
      <c r="B2819" s="2">
        <v>1</v>
      </c>
    </row>
    <row r="2820" spans="1:7" x14ac:dyDescent="0.25">
      <c r="A2820">
        <v>2819</v>
      </c>
      <c r="B2820" s="2">
        <v>1</v>
      </c>
    </row>
    <row r="2821" spans="1:7" x14ac:dyDescent="0.25">
      <c r="A2821">
        <v>2820</v>
      </c>
      <c r="B2821" s="2">
        <v>1</v>
      </c>
    </row>
    <row r="2822" spans="1:7" x14ac:dyDescent="0.25">
      <c r="A2822">
        <v>2821</v>
      </c>
      <c r="B2822" s="2">
        <v>1</v>
      </c>
    </row>
    <row r="2823" spans="1:7" x14ac:dyDescent="0.25">
      <c r="A2823">
        <v>2822</v>
      </c>
      <c r="B2823" s="2">
        <v>1</v>
      </c>
    </row>
    <row r="2824" spans="1:7" x14ac:dyDescent="0.25">
      <c r="A2824">
        <v>2823</v>
      </c>
      <c r="B2824" s="2">
        <v>1</v>
      </c>
      <c r="G2824" s="3" t="s">
        <v>234</v>
      </c>
    </row>
    <row r="2825" spans="1:7" x14ac:dyDescent="0.25">
      <c r="A2825">
        <v>2824</v>
      </c>
      <c r="B2825" s="2">
        <v>1</v>
      </c>
      <c r="G2825" s="3" t="s">
        <v>234</v>
      </c>
    </row>
    <row r="2826" spans="1:7" x14ac:dyDescent="0.25">
      <c r="A2826">
        <v>2825</v>
      </c>
      <c r="B2826" s="2">
        <v>1</v>
      </c>
      <c r="G2826" s="3" t="s">
        <v>234</v>
      </c>
    </row>
    <row r="2827" spans="1:7" x14ac:dyDescent="0.25">
      <c r="A2827">
        <v>2826</v>
      </c>
      <c r="B2827" s="2">
        <v>1</v>
      </c>
      <c r="G2827" s="3" t="s">
        <v>234</v>
      </c>
    </row>
    <row r="2828" spans="1:7" x14ac:dyDescent="0.25">
      <c r="A2828">
        <v>2827</v>
      </c>
      <c r="B2828" s="2">
        <v>1</v>
      </c>
      <c r="G2828" s="3" t="s">
        <v>234</v>
      </c>
    </row>
    <row r="2829" spans="1:7" x14ac:dyDescent="0.25">
      <c r="A2829">
        <v>2828</v>
      </c>
      <c r="B2829" s="2">
        <v>1</v>
      </c>
      <c r="G2829" s="3" t="s">
        <v>234</v>
      </c>
    </row>
    <row r="2830" spans="1:7" x14ac:dyDescent="0.25">
      <c r="A2830">
        <v>2829</v>
      </c>
      <c r="B2830" s="2">
        <v>1</v>
      </c>
      <c r="G2830" s="3" t="s">
        <v>234</v>
      </c>
    </row>
    <row r="2831" spans="1:7" x14ac:dyDescent="0.25">
      <c r="A2831">
        <v>2830</v>
      </c>
      <c r="B2831" s="2">
        <v>1</v>
      </c>
      <c r="G2831" s="3" t="s">
        <v>234</v>
      </c>
    </row>
    <row r="2832" spans="1:7" x14ac:dyDescent="0.25">
      <c r="A2832">
        <v>2831</v>
      </c>
      <c r="B2832" s="2">
        <v>1</v>
      </c>
      <c r="G2832" s="3" t="s">
        <v>234</v>
      </c>
    </row>
    <row r="2833" spans="1:8" x14ac:dyDescent="0.25">
      <c r="A2833">
        <v>2832</v>
      </c>
      <c r="B2833" s="2">
        <v>1</v>
      </c>
      <c r="G2833" s="3" t="s">
        <v>234</v>
      </c>
    </row>
    <row r="2834" spans="1:8" x14ac:dyDescent="0.25">
      <c r="A2834">
        <v>2833</v>
      </c>
      <c r="B2834" s="2">
        <v>1</v>
      </c>
      <c r="G2834" s="3" t="s">
        <v>234</v>
      </c>
    </row>
    <row r="2835" spans="1:8" x14ac:dyDescent="0.25">
      <c r="A2835">
        <v>2834</v>
      </c>
      <c r="B2835" s="2">
        <v>1</v>
      </c>
      <c r="G2835" s="3" t="s">
        <v>234</v>
      </c>
    </row>
    <row r="2836" spans="1:8" x14ac:dyDescent="0.25">
      <c r="A2836">
        <v>2835</v>
      </c>
      <c r="B2836" s="2">
        <v>1</v>
      </c>
      <c r="G2836" s="3" t="s">
        <v>234</v>
      </c>
    </row>
    <row r="2837" spans="1:8" x14ac:dyDescent="0.25">
      <c r="A2837">
        <v>2836</v>
      </c>
      <c r="B2837" s="2">
        <v>1</v>
      </c>
      <c r="G2837" s="3" t="s">
        <v>234</v>
      </c>
    </row>
    <row r="2838" spans="1:8" x14ac:dyDescent="0.25">
      <c r="A2838">
        <v>2837</v>
      </c>
      <c r="B2838" s="2">
        <v>1</v>
      </c>
      <c r="C2838" s="4">
        <v>2</v>
      </c>
      <c r="G2838" s="3" t="s">
        <v>234</v>
      </c>
      <c r="H2838" s="5" t="s">
        <v>233</v>
      </c>
    </row>
    <row r="2839" spans="1:8" x14ac:dyDescent="0.25">
      <c r="A2839">
        <v>2838</v>
      </c>
      <c r="B2839" s="2">
        <v>1</v>
      </c>
      <c r="C2839" s="4">
        <v>2</v>
      </c>
      <c r="G2839" s="3" t="s">
        <v>234</v>
      </c>
      <c r="H2839" s="5" t="s">
        <v>233</v>
      </c>
    </row>
    <row r="2840" spans="1:8" x14ac:dyDescent="0.25">
      <c r="A2840">
        <v>2839</v>
      </c>
      <c r="B2840" s="2">
        <v>1</v>
      </c>
      <c r="C2840" s="4">
        <v>2</v>
      </c>
      <c r="G2840" s="3" t="s">
        <v>234</v>
      </c>
      <c r="H2840" s="5" t="s">
        <v>233</v>
      </c>
    </row>
    <row r="2841" spans="1:8" x14ac:dyDescent="0.25">
      <c r="A2841">
        <v>2840</v>
      </c>
      <c r="B2841" s="2">
        <v>1</v>
      </c>
      <c r="C2841" s="4">
        <v>2</v>
      </c>
      <c r="G2841" s="3" t="s">
        <v>234</v>
      </c>
      <c r="H2841" s="5" t="s">
        <v>233</v>
      </c>
    </row>
    <row r="2842" spans="1:8" x14ac:dyDescent="0.25">
      <c r="A2842">
        <v>2841</v>
      </c>
      <c r="B2842" s="2">
        <v>1</v>
      </c>
      <c r="C2842" s="4">
        <v>2</v>
      </c>
      <c r="G2842" s="3" t="s">
        <v>234</v>
      </c>
      <c r="H2842" s="5" t="s">
        <v>233</v>
      </c>
    </row>
    <row r="2843" spans="1:8" x14ac:dyDescent="0.25">
      <c r="A2843">
        <v>2842</v>
      </c>
      <c r="B2843" s="2">
        <v>1</v>
      </c>
      <c r="C2843" s="4">
        <v>2</v>
      </c>
      <c r="G2843" s="3" t="s">
        <v>234</v>
      </c>
      <c r="H2843" s="5" t="s">
        <v>233</v>
      </c>
    </row>
    <row r="2844" spans="1:8" x14ac:dyDescent="0.25">
      <c r="A2844">
        <v>2843</v>
      </c>
      <c r="B2844" s="2">
        <v>1</v>
      </c>
      <c r="C2844" s="4">
        <v>2</v>
      </c>
      <c r="G2844" s="3" t="s">
        <v>234</v>
      </c>
      <c r="H2844" s="5" t="s">
        <v>233</v>
      </c>
    </row>
    <row r="2845" spans="1:8" x14ac:dyDescent="0.25">
      <c r="A2845">
        <v>2844</v>
      </c>
      <c r="B2845" s="2">
        <v>1</v>
      </c>
      <c r="C2845" s="4">
        <v>2</v>
      </c>
      <c r="G2845" s="3" t="s">
        <v>234</v>
      </c>
      <c r="H2845" s="5" t="s">
        <v>233</v>
      </c>
    </row>
    <row r="2846" spans="1:8" x14ac:dyDescent="0.25">
      <c r="A2846">
        <v>2845</v>
      </c>
      <c r="B2846" s="2">
        <v>1</v>
      </c>
      <c r="C2846" s="4">
        <v>2</v>
      </c>
      <c r="G2846" s="3" t="s">
        <v>234</v>
      </c>
      <c r="H2846" s="5" t="s">
        <v>233</v>
      </c>
    </row>
    <row r="2847" spans="1:8" x14ac:dyDescent="0.25">
      <c r="A2847">
        <v>2846</v>
      </c>
      <c r="C2847" s="4">
        <v>2</v>
      </c>
      <c r="G2847" s="3" t="s">
        <v>234</v>
      </c>
      <c r="H2847" s="5" t="s">
        <v>233</v>
      </c>
    </row>
    <row r="2848" spans="1:8" x14ac:dyDescent="0.25">
      <c r="A2848">
        <v>2847</v>
      </c>
      <c r="C2848" s="4">
        <v>2</v>
      </c>
      <c r="G2848" s="3" t="s">
        <v>234</v>
      </c>
      <c r="H2848" s="5" t="s">
        <v>233</v>
      </c>
    </row>
    <row r="2849" spans="1:8" x14ac:dyDescent="0.25">
      <c r="A2849">
        <v>2848</v>
      </c>
      <c r="C2849" s="4">
        <v>2</v>
      </c>
      <c r="G2849" s="3" t="s">
        <v>234</v>
      </c>
      <c r="H2849" s="5" t="s">
        <v>233</v>
      </c>
    </row>
    <row r="2850" spans="1:8" x14ac:dyDescent="0.25">
      <c r="A2850">
        <v>2849</v>
      </c>
      <c r="C2850" s="4">
        <v>2</v>
      </c>
      <c r="G2850" s="3" t="s">
        <v>234</v>
      </c>
      <c r="H2850" s="5" t="s">
        <v>233</v>
      </c>
    </row>
    <row r="2851" spans="1:8" x14ac:dyDescent="0.25">
      <c r="A2851">
        <v>2850</v>
      </c>
      <c r="C2851" s="4">
        <v>2</v>
      </c>
      <c r="H2851" s="5" t="s">
        <v>233</v>
      </c>
    </row>
    <row r="2852" spans="1:8" x14ac:dyDescent="0.25">
      <c r="A2852">
        <v>2851</v>
      </c>
      <c r="C2852" s="4">
        <v>2</v>
      </c>
      <c r="H2852" s="5" t="s">
        <v>233</v>
      </c>
    </row>
    <row r="2853" spans="1:8" x14ac:dyDescent="0.25">
      <c r="A2853">
        <v>2852</v>
      </c>
      <c r="C2853" s="4">
        <v>2</v>
      </c>
      <c r="H2853" s="5" t="s">
        <v>233</v>
      </c>
    </row>
    <row r="2854" spans="1:8" x14ac:dyDescent="0.25">
      <c r="A2854">
        <v>2853</v>
      </c>
      <c r="C2854" s="4">
        <v>2</v>
      </c>
      <c r="H2854" s="5" t="s">
        <v>233</v>
      </c>
    </row>
    <row r="2855" spans="1:8" x14ac:dyDescent="0.25">
      <c r="A2855">
        <v>2854</v>
      </c>
      <c r="C2855" s="4">
        <v>2</v>
      </c>
      <c r="H2855" s="5" t="s">
        <v>233</v>
      </c>
    </row>
    <row r="2856" spans="1:8" x14ac:dyDescent="0.25">
      <c r="A2856">
        <v>2855</v>
      </c>
      <c r="C2856" s="4">
        <v>2</v>
      </c>
      <c r="H2856" s="5" t="s">
        <v>233</v>
      </c>
    </row>
    <row r="2857" spans="1:8" x14ac:dyDescent="0.25">
      <c r="A2857">
        <v>2856</v>
      </c>
      <c r="C2857" s="4">
        <v>2</v>
      </c>
      <c r="H2857" s="5" t="s">
        <v>233</v>
      </c>
    </row>
    <row r="2858" spans="1:8" x14ac:dyDescent="0.25">
      <c r="A2858">
        <v>2857</v>
      </c>
      <c r="C2858" s="4">
        <v>2</v>
      </c>
      <c r="H2858" s="5" t="s">
        <v>233</v>
      </c>
    </row>
    <row r="2859" spans="1:8" x14ac:dyDescent="0.25">
      <c r="A2859">
        <v>2858</v>
      </c>
      <c r="C2859" s="4">
        <v>2</v>
      </c>
      <c r="H2859" s="5" t="s">
        <v>233</v>
      </c>
    </row>
    <row r="2860" spans="1:8" x14ac:dyDescent="0.25">
      <c r="A2860">
        <v>2859</v>
      </c>
      <c r="C2860" s="4">
        <v>2</v>
      </c>
      <c r="H2860" s="5" t="s">
        <v>233</v>
      </c>
    </row>
    <row r="2861" spans="1:8" x14ac:dyDescent="0.25">
      <c r="A2861">
        <v>2860</v>
      </c>
      <c r="C2861" s="4">
        <v>2</v>
      </c>
      <c r="H2861" s="5" t="s">
        <v>233</v>
      </c>
    </row>
    <row r="2862" spans="1:8" x14ac:dyDescent="0.25">
      <c r="A2862">
        <v>2861</v>
      </c>
      <c r="B2862" s="2">
        <v>1</v>
      </c>
      <c r="C2862" s="4">
        <v>2</v>
      </c>
      <c r="H2862" s="5" t="s">
        <v>233</v>
      </c>
    </row>
    <row r="2863" spans="1:8" x14ac:dyDescent="0.25">
      <c r="A2863">
        <v>2862</v>
      </c>
      <c r="B2863" s="2">
        <v>1</v>
      </c>
      <c r="C2863" s="4">
        <v>2</v>
      </c>
      <c r="H2863" s="5" t="s">
        <v>233</v>
      </c>
    </row>
    <row r="2864" spans="1:8" x14ac:dyDescent="0.25">
      <c r="A2864">
        <v>2863</v>
      </c>
      <c r="B2864" s="2">
        <v>1</v>
      </c>
      <c r="C2864" s="4">
        <v>2</v>
      </c>
      <c r="D2864" s="3">
        <v>3</v>
      </c>
      <c r="H2864" s="5" t="s">
        <v>233</v>
      </c>
    </row>
    <row r="2865" spans="1:8" x14ac:dyDescent="0.25">
      <c r="A2865">
        <v>2864</v>
      </c>
      <c r="B2865" s="2">
        <v>1</v>
      </c>
      <c r="C2865" s="4">
        <v>2</v>
      </c>
      <c r="D2865" s="3">
        <v>3</v>
      </c>
      <c r="H2865" s="5" t="s">
        <v>233</v>
      </c>
    </row>
    <row r="2866" spans="1:8" x14ac:dyDescent="0.25">
      <c r="A2866">
        <v>2865</v>
      </c>
      <c r="B2866" s="2">
        <v>1</v>
      </c>
      <c r="C2866" s="4">
        <v>2</v>
      </c>
      <c r="D2866" s="3">
        <v>3</v>
      </c>
      <c r="H2866" s="5" t="s">
        <v>233</v>
      </c>
    </row>
    <row r="2867" spans="1:8" x14ac:dyDescent="0.25">
      <c r="A2867">
        <v>2866</v>
      </c>
      <c r="B2867" s="2">
        <v>1</v>
      </c>
      <c r="C2867" s="4">
        <v>2</v>
      </c>
      <c r="D2867" s="3">
        <v>3</v>
      </c>
      <c r="H2867" s="5" t="s">
        <v>233</v>
      </c>
    </row>
    <row r="2868" spans="1:8" x14ac:dyDescent="0.25">
      <c r="A2868">
        <v>2867</v>
      </c>
      <c r="B2868" s="2">
        <v>1</v>
      </c>
      <c r="C2868" s="4">
        <v>2</v>
      </c>
      <c r="D2868" s="3">
        <v>3</v>
      </c>
      <c r="H2868" s="5" t="s">
        <v>233</v>
      </c>
    </row>
    <row r="2869" spans="1:8" x14ac:dyDescent="0.25">
      <c r="A2869">
        <v>2868</v>
      </c>
      <c r="B2869" s="2">
        <v>1</v>
      </c>
      <c r="C2869" s="4">
        <v>2</v>
      </c>
      <c r="D2869" s="3">
        <v>3</v>
      </c>
      <c r="H2869" s="5" t="s">
        <v>233</v>
      </c>
    </row>
    <row r="2870" spans="1:8" x14ac:dyDescent="0.25">
      <c r="A2870">
        <v>2869</v>
      </c>
      <c r="B2870" s="2">
        <v>1</v>
      </c>
      <c r="C2870" s="4">
        <v>2</v>
      </c>
      <c r="D2870" s="3">
        <v>3</v>
      </c>
      <c r="H2870" s="5" t="s">
        <v>233</v>
      </c>
    </row>
    <row r="2871" spans="1:8" x14ac:dyDescent="0.25">
      <c r="A2871">
        <v>2870</v>
      </c>
      <c r="B2871" s="2">
        <v>1</v>
      </c>
      <c r="C2871" s="4">
        <v>2</v>
      </c>
      <c r="D2871" s="3">
        <v>3</v>
      </c>
      <c r="H2871" s="5" t="s">
        <v>233</v>
      </c>
    </row>
    <row r="2872" spans="1:8" x14ac:dyDescent="0.25">
      <c r="A2872">
        <v>2871</v>
      </c>
      <c r="B2872" s="2">
        <v>1</v>
      </c>
      <c r="C2872" s="4">
        <v>2</v>
      </c>
      <c r="D2872" s="3">
        <v>3</v>
      </c>
    </row>
    <row r="2873" spans="1:8" x14ac:dyDescent="0.25">
      <c r="A2873">
        <v>2872</v>
      </c>
      <c r="B2873" s="2">
        <v>1</v>
      </c>
      <c r="D2873" s="3">
        <v>3</v>
      </c>
    </row>
    <row r="2874" spans="1:8" x14ac:dyDescent="0.25">
      <c r="A2874">
        <v>2873</v>
      </c>
      <c r="B2874" s="2">
        <v>1</v>
      </c>
      <c r="D2874" s="3">
        <v>3</v>
      </c>
    </row>
    <row r="2875" spans="1:8" x14ac:dyDescent="0.25">
      <c r="A2875">
        <v>2874</v>
      </c>
      <c r="B2875" s="2">
        <v>1</v>
      </c>
      <c r="D2875" s="3">
        <v>3</v>
      </c>
    </row>
    <row r="2876" spans="1:8" x14ac:dyDescent="0.25">
      <c r="A2876">
        <v>2875</v>
      </c>
      <c r="B2876" s="2">
        <v>1</v>
      </c>
      <c r="D2876" s="3">
        <v>3</v>
      </c>
    </row>
    <row r="2877" spans="1:8" x14ac:dyDescent="0.25">
      <c r="A2877">
        <v>2876</v>
      </c>
      <c r="B2877" s="2">
        <v>1</v>
      </c>
      <c r="D2877" s="3">
        <v>3</v>
      </c>
    </row>
    <row r="2878" spans="1:8" x14ac:dyDescent="0.25">
      <c r="A2878">
        <v>2877</v>
      </c>
      <c r="B2878" s="2">
        <v>1</v>
      </c>
      <c r="D2878" s="3">
        <v>3</v>
      </c>
    </row>
    <row r="2879" spans="1:8" x14ac:dyDescent="0.25">
      <c r="A2879">
        <v>2878</v>
      </c>
      <c r="B2879" s="2">
        <v>1</v>
      </c>
      <c r="D2879" s="3">
        <v>3</v>
      </c>
    </row>
    <row r="2880" spans="1:8" x14ac:dyDescent="0.25">
      <c r="A2880">
        <v>2879</v>
      </c>
      <c r="B2880" s="2">
        <v>1</v>
      </c>
      <c r="D2880" s="3">
        <v>3</v>
      </c>
    </row>
    <row r="2881" spans="1:8" x14ac:dyDescent="0.25">
      <c r="A2881">
        <v>2880</v>
      </c>
      <c r="B2881" s="2">
        <v>1</v>
      </c>
      <c r="D2881" s="3">
        <v>3</v>
      </c>
    </row>
    <row r="2882" spans="1:8" x14ac:dyDescent="0.25">
      <c r="A2882">
        <v>2881</v>
      </c>
      <c r="B2882" s="2">
        <v>1</v>
      </c>
      <c r="D2882" s="3">
        <v>3</v>
      </c>
    </row>
    <row r="2883" spans="1:8" x14ac:dyDescent="0.25">
      <c r="A2883">
        <v>2882</v>
      </c>
      <c r="B2883" s="2">
        <v>1</v>
      </c>
      <c r="C2883" s="4">
        <v>2</v>
      </c>
      <c r="D2883" s="3">
        <v>3</v>
      </c>
    </row>
    <row r="2884" spans="1:8" x14ac:dyDescent="0.25">
      <c r="A2884">
        <v>2883</v>
      </c>
      <c r="B2884" s="2">
        <v>1</v>
      </c>
      <c r="C2884" s="4">
        <v>2</v>
      </c>
      <c r="D2884" s="3">
        <v>3</v>
      </c>
    </row>
    <row r="2885" spans="1:8" x14ac:dyDescent="0.25">
      <c r="A2885">
        <v>2884</v>
      </c>
      <c r="B2885" s="2">
        <v>1</v>
      </c>
      <c r="C2885" s="4">
        <v>2</v>
      </c>
      <c r="D2885" s="3">
        <v>3</v>
      </c>
    </row>
    <row r="2886" spans="1:8" x14ac:dyDescent="0.25">
      <c r="A2886">
        <v>2885</v>
      </c>
      <c r="B2886" s="2">
        <v>1</v>
      </c>
      <c r="C2886" s="4">
        <v>2</v>
      </c>
      <c r="D2886" s="3">
        <v>3</v>
      </c>
    </row>
    <row r="2887" spans="1:8" x14ac:dyDescent="0.25">
      <c r="A2887">
        <v>2886</v>
      </c>
      <c r="B2887" s="2">
        <v>1</v>
      </c>
      <c r="C2887" s="4">
        <v>2</v>
      </c>
      <c r="D2887" s="3">
        <v>3</v>
      </c>
    </row>
    <row r="2888" spans="1:8" x14ac:dyDescent="0.25">
      <c r="A2888">
        <v>2887</v>
      </c>
      <c r="B2888" s="2">
        <v>1</v>
      </c>
      <c r="C2888" s="4">
        <v>2</v>
      </c>
      <c r="D2888" s="3">
        <v>3</v>
      </c>
    </row>
    <row r="2889" spans="1:8" x14ac:dyDescent="0.25">
      <c r="A2889">
        <v>2888</v>
      </c>
      <c r="B2889" s="2">
        <v>1</v>
      </c>
      <c r="C2889" s="4">
        <v>2</v>
      </c>
      <c r="D2889" s="3">
        <v>3</v>
      </c>
      <c r="H2889" s="5" t="s">
        <v>233</v>
      </c>
    </row>
    <row r="2890" spans="1:8" x14ac:dyDescent="0.25">
      <c r="A2890">
        <v>2889</v>
      </c>
      <c r="B2890" s="2">
        <v>1</v>
      </c>
      <c r="C2890" s="4">
        <v>2</v>
      </c>
      <c r="D2890" s="3">
        <v>3</v>
      </c>
      <c r="H2890" s="5" t="s">
        <v>233</v>
      </c>
    </row>
    <row r="2891" spans="1:8" x14ac:dyDescent="0.25">
      <c r="A2891">
        <v>2890</v>
      </c>
      <c r="B2891" s="2">
        <v>1</v>
      </c>
      <c r="C2891" s="4">
        <v>2</v>
      </c>
      <c r="D2891" s="3">
        <v>3</v>
      </c>
      <c r="H2891" s="5" t="s">
        <v>233</v>
      </c>
    </row>
    <row r="2892" spans="1:8" x14ac:dyDescent="0.25">
      <c r="A2892">
        <v>2891</v>
      </c>
      <c r="B2892" s="2">
        <v>1</v>
      </c>
      <c r="C2892" s="4">
        <v>2</v>
      </c>
      <c r="D2892" s="3">
        <v>3</v>
      </c>
      <c r="H2892" s="5" t="s">
        <v>233</v>
      </c>
    </row>
    <row r="2893" spans="1:8" x14ac:dyDescent="0.25">
      <c r="A2893">
        <v>2892</v>
      </c>
      <c r="B2893" s="2">
        <v>1</v>
      </c>
      <c r="C2893" s="4">
        <v>2</v>
      </c>
      <c r="D2893" s="3">
        <v>3</v>
      </c>
      <c r="H2893" s="5" t="s">
        <v>233</v>
      </c>
    </row>
    <row r="2894" spans="1:8" x14ac:dyDescent="0.25">
      <c r="A2894">
        <v>2893</v>
      </c>
      <c r="B2894" s="2">
        <v>1</v>
      </c>
      <c r="C2894" s="4">
        <v>2</v>
      </c>
      <c r="D2894" s="3">
        <v>3</v>
      </c>
      <c r="H2894" s="5" t="s">
        <v>233</v>
      </c>
    </row>
    <row r="2895" spans="1:8" x14ac:dyDescent="0.25">
      <c r="A2895">
        <v>2894</v>
      </c>
      <c r="B2895" s="2">
        <v>1</v>
      </c>
      <c r="C2895" s="4">
        <v>2</v>
      </c>
      <c r="D2895" s="3">
        <v>3</v>
      </c>
      <c r="H2895" s="5" t="s">
        <v>233</v>
      </c>
    </row>
    <row r="2896" spans="1:8" x14ac:dyDescent="0.25">
      <c r="A2896">
        <v>2895</v>
      </c>
      <c r="C2896" s="4">
        <v>2</v>
      </c>
      <c r="D2896" s="3">
        <v>3</v>
      </c>
      <c r="H2896" s="5" t="s">
        <v>233</v>
      </c>
    </row>
    <row r="2897" spans="1:8" x14ac:dyDescent="0.25">
      <c r="A2897">
        <v>2896</v>
      </c>
      <c r="C2897" s="4">
        <v>2</v>
      </c>
      <c r="D2897" s="3">
        <v>3</v>
      </c>
      <c r="H2897" s="5" t="s">
        <v>233</v>
      </c>
    </row>
    <row r="2898" spans="1:8" x14ac:dyDescent="0.25">
      <c r="A2898">
        <v>2897</v>
      </c>
      <c r="C2898" s="4">
        <v>2</v>
      </c>
      <c r="D2898" s="3">
        <v>3</v>
      </c>
      <c r="H2898" s="5" t="s">
        <v>233</v>
      </c>
    </row>
    <row r="2899" spans="1:8" x14ac:dyDescent="0.25">
      <c r="A2899">
        <v>2898</v>
      </c>
      <c r="C2899" s="4">
        <v>2</v>
      </c>
      <c r="D2899" s="3">
        <v>3</v>
      </c>
      <c r="H2899" s="5" t="s">
        <v>233</v>
      </c>
    </row>
    <row r="2900" spans="1:8" x14ac:dyDescent="0.25">
      <c r="A2900">
        <v>2899</v>
      </c>
      <c r="C2900" s="4">
        <v>2</v>
      </c>
      <c r="D2900" s="3">
        <v>3</v>
      </c>
      <c r="H2900" s="5" t="s">
        <v>233</v>
      </c>
    </row>
    <row r="2901" spans="1:8" x14ac:dyDescent="0.25">
      <c r="A2901">
        <v>2900</v>
      </c>
      <c r="C2901" s="4">
        <v>2</v>
      </c>
      <c r="H2901" s="5" t="s">
        <v>233</v>
      </c>
    </row>
    <row r="2902" spans="1:8" x14ac:dyDescent="0.25">
      <c r="A2902">
        <v>2901</v>
      </c>
      <c r="C2902" s="4">
        <v>2</v>
      </c>
      <c r="H2902" s="5" t="s">
        <v>233</v>
      </c>
    </row>
    <row r="2903" spans="1:8" x14ac:dyDescent="0.25">
      <c r="A2903">
        <v>2902</v>
      </c>
      <c r="C2903" s="4">
        <v>2</v>
      </c>
      <c r="H2903" s="5" t="s">
        <v>233</v>
      </c>
    </row>
    <row r="2904" spans="1:8" x14ac:dyDescent="0.25">
      <c r="A2904">
        <v>2903</v>
      </c>
      <c r="B2904" s="2">
        <v>1</v>
      </c>
      <c r="C2904" s="4">
        <v>2</v>
      </c>
      <c r="H2904" s="5" t="s">
        <v>233</v>
      </c>
    </row>
    <row r="2905" spans="1:8" x14ac:dyDescent="0.25">
      <c r="A2905">
        <v>2904</v>
      </c>
      <c r="B2905" s="2">
        <v>1</v>
      </c>
      <c r="C2905" s="4">
        <v>2</v>
      </c>
      <c r="H2905" s="5" t="s">
        <v>233</v>
      </c>
    </row>
    <row r="2906" spans="1:8" x14ac:dyDescent="0.25">
      <c r="A2906">
        <v>2905</v>
      </c>
      <c r="B2906" s="2">
        <v>1</v>
      </c>
      <c r="C2906" s="4">
        <v>2</v>
      </c>
      <c r="H2906" s="5" t="s">
        <v>233</v>
      </c>
    </row>
    <row r="2907" spans="1:8" x14ac:dyDescent="0.25">
      <c r="A2907">
        <v>2906</v>
      </c>
      <c r="B2907" s="2">
        <v>1</v>
      </c>
      <c r="C2907" s="4">
        <v>2</v>
      </c>
      <c r="H2907" s="5" t="s">
        <v>233</v>
      </c>
    </row>
    <row r="2908" spans="1:8" x14ac:dyDescent="0.25">
      <c r="A2908">
        <v>2907</v>
      </c>
      <c r="B2908" s="2">
        <v>1</v>
      </c>
      <c r="C2908" s="4">
        <v>2</v>
      </c>
      <c r="H2908" s="5" t="s">
        <v>233</v>
      </c>
    </row>
    <row r="2909" spans="1:8" x14ac:dyDescent="0.25">
      <c r="A2909">
        <v>2908</v>
      </c>
      <c r="B2909" s="2">
        <v>1</v>
      </c>
      <c r="C2909" s="4">
        <v>2</v>
      </c>
      <c r="H2909" s="5" t="s">
        <v>233</v>
      </c>
    </row>
    <row r="2910" spans="1:8" x14ac:dyDescent="0.25">
      <c r="A2910">
        <v>2909</v>
      </c>
      <c r="B2910" s="2">
        <v>1</v>
      </c>
      <c r="C2910" s="4">
        <v>2</v>
      </c>
      <c r="H2910" s="5" t="s">
        <v>233</v>
      </c>
    </row>
    <row r="2911" spans="1:8" x14ac:dyDescent="0.25">
      <c r="A2911">
        <v>2910</v>
      </c>
      <c r="B2911" s="2">
        <v>1</v>
      </c>
      <c r="C2911" s="4">
        <v>2</v>
      </c>
      <c r="H2911" s="5" t="s">
        <v>233</v>
      </c>
    </row>
    <row r="2912" spans="1:8" x14ac:dyDescent="0.25">
      <c r="A2912">
        <v>2911</v>
      </c>
      <c r="B2912" s="2">
        <v>1</v>
      </c>
      <c r="C2912" s="4">
        <v>2</v>
      </c>
      <c r="H2912" s="5" t="s">
        <v>233</v>
      </c>
    </row>
    <row r="2913" spans="1:8" x14ac:dyDescent="0.25">
      <c r="A2913">
        <v>2912</v>
      </c>
      <c r="B2913" s="2">
        <v>1</v>
      </c>
      <c r="C2913" s="4">
        <v>2</v>
      </c>
      <c r="H2913" s="5" t="s">
        <v>233</v>
      </c>
    </row>
    <row r="2914" spans="1:8" x14ac:dyDescent="0.25">
      <c r="A2914">
        <v>2913</v>
      </c>
      <c r="B2914" s="2">
        <v>1</v>
      </c>
      <c r="C2914" s="4">
        <v>2</v>
      </c>
      <c r="G2914" s="3" t="s">
        <v>234</v>
      </c>
      <c r="H2914" s="5" t="s">
        <v>233</v>
      </c>
    </row>
    <row r="2915" spans="1:8" x14ac:dyDescent="0.25">
      <c r="A2915">
        <v>2914</v>
      </c>
      <c r="B2915" s="2">
        <v>1</v>
      </c>
      <c r="G2915" s="3" t="s">
        <v>234</v>
      </c>
      <c r="H2915" s="5" t="s">
        <v>233</v>
      </c>
    </row>
    <row r="2916" spans="1:8" x14ac:dyDescent="0.25">
      <c r="A2916">
        <v>2915</v>
      </c>
      <c r="B2916" s="2">
        <v>1</v>
      </c>
      <c r="G2916" s="3" t="s">
        <v>234</v>
      </c>
      <c r="H2916" s="5" t="s">
        <v>233</v>
      </c>
    </row>
    <row r="2917" spans="1:8" x14ac:dyDescent="0.25">
      <c r="A2917">
        <v>2916</v>
      </c>
      <c r="B2917" s="2">
        <v>1</v>
      </c>
      <c r="G2917" s="3" t="s">
        <v>234</v>
      </c>
      <c r="H2917" s="5" t="s">
        <v>233</v>
      </c>
    </row>
    <row r="2918" spans="1:8" x14ac:dyDescent="0.25">
      <c r="A2918">
        <v>2917</v>
      </c>
      <c r="B2918" s="2">
        <v>1</v>
      </c>
      <c r="G2918" s="3" t="s">
        <v>234</v>
      </c>
      <c r="H2918" s="5" t="s">
        <v>233</v>
      </c>
    </row>
    <row r="2919" spans="1:8" x14ac:dyDescent="0.25">
      <c r="A2919">
        <v>2918</v>
      </c>
      <c r="B2919" s="2">
        <v>1</v>
      </c>
      <c r="G2919" s="3" t="s">
        <v>234</v>
      </c>
      <c r="H2919" s="5" t="s">
        <v>233</v>
      </c>
    </row>
    <row r="2920" spans="1:8" x14ac:dyDescent="0.25">
      <c r="A2920">
        <v>2919</v>
      </c>
      <c r="B2920" s="2">
        <v>1</v>
      </c>
      <c r="G2920" s="3" t="s">
        <v>234</v>
      </c>
      <c r="H2920" s="5" t="s">
        <v>233</v>
      </c>
    </row>
    <row r="2921" spans="1:8" x14ac:dyDescent="0.25">
      <c r="A2921">
        <v>2920</v>
      </c>
      <c r="B2921" s="2">
        <v>1</v>
      </c>
      <c r="G2921" s="3" t="s">
        <v>234</v>
      </c>
      <c r="H2921" s="5" t="s">
        <v>233</v>
      </c>
    </row>
    <row r="2922" spans="1:8" x14ac:dyDescent="0.25">
      <c r="A2922">
        <v>2921</v>
      </c>
      <c r="B2922" s="2">
        <v>1</v>
      </c>
      <c r="G2922" s="3" t="s">
        <v>234</v>
      </c>
      <c r="H2922" s="5" t="s">
        <v>233</v>
      </c>
    </row>
    <row r="2923" spans="1:8" x14ac:dyDescent="0.25">
      <c r="A2923">
        <v>2922</v>
      </c>
      <c r="B2923" s="2">
        <v>1</v>
      </c>
      <c r="G2923" s="3" t="s">
        <v>234</v>
      </c>
      <c r="H2923" s="5" t="s">
        <v>233</v>
      </c>
    </row>
    <row r="2924" spans="1:8" x14ac:dyDescent="0.25">
      <c r="A2924">
        <v>2923</v>
      </c>
      <c r="B2924" s="2">
        <v>1</v>
      </c>
      <c r="G2924" s="3" t="s">
        <v>234</v>
      </c>
      <c r="H2924" s="5" t="s">
        <v>233</v>
      </c>
    </row>
    <row r="2925" spans="1:8" x14ac:dyDescent="0.25">
      <c r="A2925">
        <v>2924</v>
      </c>
      <c r="B2925" s="2">
        <v>1</v>
      </c>
      <c r="C2925" s="4">
        <v>2</v>
      </c>
      <c r="G2925" s="3" t="s">
        <v>234</v>
      </c>
    </row>
    <row r="2926" spans="1:8" x14ac:dyDescent="0.25">
      <c r="A2926">
        <v>2925</v>
      </c>
      <c r="B2926" s="2">
        <v>1</v>
      </c>
      <c r="C2926" s="4">
        <v>2</v>
      </c>
      <c r="G2926" s="3" t="s">
        <v>234</v>
      </c>
    </row>
    <row r="2927" spans="1:8" x14ac:dyDescent="0.25">
      <c r="A2927">
        <v>2926</v>
      </c>
      <c r="B2927" s="2">
        <v>1</v>
      </c>
      <c r="C2927" s="4">
        <v>2</v>
      </c>
      <c r="G2927" s="3" t="s">
        <v>234</v>
      </c>
    </row>
    <row r="2928" spans="1:8" x14ac:dyDescent="0.25">
      <c r="A2928">
        <v>2927</v>
      </c>
      <c r="B2928" s="2">
        <v>1</v>
      </c>
      <c r="C2928" s="4">
        <v>2</v>
      </c>
      <c r="G2928" s="3" t="s">
        <v>234</v>
      </c>
    </row>
    <row r="2929" spans="1:8" x14ac:dyDescent="0.25">
      <c r="A2929">
        <v>2928</v>
      </c>
      <c r="B2929" s="2">
        <v>1</v>
      </c>
      <c r="C2929" s="4">
        <v>2</v>
      </c>
      <c r="G2929" s="3" t="s">
        <v>234</v>
      </c>
    </row>
    <row r="2930" spans="1:8" x14ac:dyDescent="0.25">
      <c r="A2930">
        <v>2929</v>
      </c>
      <c r="B2930" s="2">
        <v>1</v>
      </c>
      <c r="C2930" s="4">
        <v>2</v>
      </c>
      <c r="G2930" s="3" t="s">
        <v>234</v>
      </c>
    </row>
    <row r="2931" spans="1:8" x14ac:dyDescent="0.25">
      <c r="A2931">
        <v>2930</v>
      </c>
      <c r="B2931" s="2">
        <v>1</v>
      </c>
      <c r="C2931" s="4">
        <v>2</v>
      </c>
      <c r="G2931" s="3" t="s">
        <v>234</v>
      </c>
    </row>
    <row r="2932" spans="1:8" x14ac:dyDescent="0.25">
      <c r="A2932">
        <v>2931</v>
      </c>
      <c r="B2932" s="2">
        <v>1</v>
      </c>
      <c r="C2932" s="4">
        <v>2</v>
      </c>
      <c r="G2932" s="3" t="s">
        <v>234</v>
      </c>
    </row>
    <row r="2933" spans="1:8" x14ac:dyDescent="0.25">
      <c r="A2933">
        <v>2932</v>
      </c>
      <c r="B2933" s="2">
        <v>1</v>
      </c>
      <c r="C2933" s="4">
        <v>2</v>
      </c>
      <c r="G2933" s="3" t="s">
        <v>234</v>
      </c>
    </row>
    <row r="2934" spans="1:8" x14ac:dyDescent="0.25">
      <c r="A2934">
        <v>2933</v>
      </c>
      <c r="B2934" s="2">
        <v>1</v>
      </c>
      <c r="C2934" s="4">
        <v>2</v>
      </c>
      <c r="G2934" s="3" t="s">
        <v>234</v>
      </c>
    </row>
    <row r="2935" spans="1:8" x14ac:dyDescent="0.25">
      <c r="A2935">
        <v>2934</v>
      </c>
      <c r="B2935" s="2">
        <v>1</v>
      </c>
      <c r="C2935" s="4">
        <v>2</v>
      </c>
      <c r="G2935" s="3" t="s">
        <v>234</v>
      </c>
    </row>
    <row r="2936" spans="1:8" x14ac:dyDescent="0.25">
      <c r="A2936">
        <v>2935</v>
      </c>
      <c r="B2936" s="2">
        <v>1</v>
      </c>
      <c r="C2936" s="4">
        <v>2</v>
      </c>
      <c r="G2936" s="3" t="s">
        <v>234</v>
      </c>
    </row>
    <row r="2937" spans="1:8" x14ac:dyDescent="0.25">
      <c r="A2937">
        <v>2936</v>
      </c>
      <c r="B2937" s="2">
        <v>1</v>
      </c>
      <c r="C2937" s="4">
        <v>2</v>
      </c>
      <c r="G2937" s="3" t="s">
        <v>234</v>
      </c>
    </row>
    <row r="2938" spans="1:8" x14ac:dyDescent="0.25">
      <c r="A2938">
        <v>2937</v>
      </c>
      <c r="B2938" s="2">
        <v>1</v>
      </c>
      <c r="C2938" s="4">
        <v>2</v>
      </c>
      <c r="G2938" s="3" t="s">
        <v>234</v>
      </c>
      <c r="H2938" s="5" t="s">
        <v>233</v>
      </c>
    </row>
    <row r="2939" spans="1:8" x14ac:dyDescent="0.25">
      <c r="A2939">
        <v>2938</v>
      </c>
      <c r="B2939" s="2">
        <v>1</v>
      </c>
      <c r="C2939" s="4">
        <v>2</v>
      </c>
      <c r="G2939" s="3" t="s">
        <v>234</v>
      </c>
      <c r="H2939" s="5" t="s">
        <v>233</v>
      </c>
    </row>
    <row r="2940" spans="1:8" x14ac:dyDescent="0.25">
      <c r="A2940">
        <v>2939</v>
      </c>
      <c r="B2940" s="2">
        <v>1</v>
      </c>
      <c r="C2940" s="4">
        <v>2</v>
      </c>
      <c r="G2940" s="3" t="s">
        <v>234</v>
      </c>
      <c r="H2940" s="5" t="s">
        <v>233</v>
      </c>
    </row>
    <row r="2941" spans="1:8" x14ac:dyDescent="0.25">
      <c r="A2941">
        <v>2940</v>
      </c>
      <c r="B2941" s="2">
        <v>1</v>
      </c>
      <c r="C2941" s="4">
        <v>2</v>
      </c>
      <c r="G2941" s="3" t="s">
        <v>234</v>
      </c>
      <c r="H2941" s="5" t="s">
        <v>233</v>
      </c>
    </row>
    <row r="2942" spans="1:8" x14ac:dyDescent="0.25">
      <c r="A2942">
        <v>2941</v>
      </c>
      <c r="C2942" s="4">
        <v>2</v>
      </c>
      <c r="H2942" s="5" t="s">
        <v>233</v>
      </c>
    </row>
    <row r="2943" spans="1:8" x14ac:dyDescent="0.25">
      <c r="A2943">
        <v>2942</v>
      </c>
      <c r="C2943" s="4">
        <v>2</v>
      </c>
      <c r="H2943" s="5" t="s">
        <v>233</v>
      </c>
    </row>
    <row r="2944" spans="1:8" x14ac:dyDescent="0.25">
      <c r="A2944">
        <v>2943</v>
      </c>
      <c r="C2944" s="4">
        <v>2</v>
      </c>
      <c r="H2944" s="5" t="s">
        <v>233</v>
      </c>
    </row>
    <row r="2945" spans="1:8" x14ac:dyDescent="0.25">
      <c r="A2945">
        <v>2944</v>
      </c>
      <c r="C2945" s="4">
        <v>2</v>
      </c>
      <c r="H2945" s="5" t="s">
        <v>233</v>
      </c>
    </row>
    <row r="2946" spans="1:8" x14ac:dyDescent="0.25">
      <c r="A2946">
        <v>2945</v>
      </c>
      <c r="C2946" s="4">
        <v>2</v>
      </c>
      <c r="H2946" s="5" t="s">
        <v>233</v>
      </c>
    </row>
    <row r="2947" spans="1:8" x14ac:dyDescent="0.25">
      <c r="A2947">
        <v>2946</v>
      </c>
      <c r="C2947" s="4">
        <v>2</v>
      </c>
      <c r="H2947" s="5" t="s">
        <v>233</v>
      </c>
    </row>
    <row r="2948" spans="1:8" x14ac:dyDescent="0.25">
      <c r="A2948">
        <v>2947</v>
      </c>
      <c r="C2948" s="4">
        <v>2</v>
      </c>
      <c r="H2948" s="5" t="s">
        <v>233</v>
      </c>
    </row>
    <row r="2949" spans="1:8" x14ac:dyDescent="0.25">
      <c r="A2949">
        <v>2948</v>
      </c>
      <c r="C2949" s="4">
        <v>2</v>
      </c>
      <c r="H2949" s="5" t="s">
        <v>233</v>
      </c>
    </row>
    <row r="2950" spans="1:8" x14ac:dyDescent="0.25">
      <c r="A2950">
        <v>2949</v>
      </c>
      <c r="C2950" s="4">
        <v>2</v>
      </c>
      <c r="H2950" s="5" t="s">
        <v>233</v>
      </c>
    </row>
    <row r="2951" spans="1:8" x14ac:dyDescent="0.25">
      <c r="A2951">
        <v>2950</v>
      </c>
      <c r="C2951" s="4">
        <v>2</v>
      </c>
      <c r="H2951" s="5" t="s">
        <v>233</v>
      </c>
    </row>
    <row r="2952" spans="1:8" x14ac:dyDescent="0.25">
      <c r="A2952">
        <v>2951</v>
      </c>
      <c r="B2952" s="2">
        <v>1</v>
      </c>
      <c r="C2952" s="4">
        <v>2</v>
      </c>
      <c r="H2952" s="5" t="s">
        <v>233</v>
      </c>
    </row>
    <row r="2953" spans="1:8" x14ac:dyDescent="0.25">
      <c r="A2953">
        <v>2952</v>
      </c>
      <c r="B2953" s="2">
        <v>1</v>
      </c>
      <c r="C2953" s="4">
        <v>2</v>
      </c>
      <c r="H2953" s="5" t="s">
        <v>233</v>
      </c>
    </row>
    <row r="2954" spans="1:8" x14ac:dyDescent="0.25">
      <c r="A2954">
        <v>2953</v>
      </c>
      <c r="B2954" s="2">
        <v>1</v>
      </c>
      <c r="C2954" s="4">
        <v>2</v>
      </c>
      <c r="H2954" s="5" t="s">
        <v>233</v>
      </c>
    </row>
    <row r="2955" spans="1:8" x14ac:dyDescent="0.25">
      <c r="A2955">
        <v>2954</v>
      </c>
      <c r="B2955" s="2">
        <v>1</v>
      </c>
      <c r="C2955" s="4">
        <v>2</v>
      </c>
      <c r="H2955" s="5" t="s">
        <v>233</v>
      </c>
    </row>
    <row r="2956" spans="1:8" x14ac:dyDescent="0.25">
      <c r="A2956">
        <v>2955</v>
      </c>
      <c r="B2956" s="2">
        <v>1</v>
      </c>
      <c r="C2956" s="4">
        <v>2</v>
      </c>
      <c r="H2956" s="5" t="s">
        <v>233</v>
      </c>
    </row>
    <row r="2957" spans="1:8" x14ac:dyDescent="0.25">
      <c r="A2957">
        <v>2956</v>
      </c>
      <c r="B2957" s="2">
        <v>1</v>
      </c>
      <c r="C2957" s="4">
        <v>2</v>
      </c>
      <c r="H2957" s="5" t="s">
        <v>233</v>
      </c>
    </row>
    <row r="2958" spans="1:8" x14ac:dyDescent="0.25">
      <c r="A2958">
        <v>2957</v>
      </c>
      <c r="B2958" s="2">
        <v>1</v>
      </c>
      <c r="H2958" s="5" t="s">
        <v>233</v>
      </c>
    </row>
    <row r="2959" spans="1:8" x14ac:dyDescent="0.25">
      <c r="A2959">
        <v>2958</v>
      </c>
      <c r="B2959" s="2">
        <v>1</v>
      </c>
      <c r="H2959" s="5" t="s">
        <v>233</v>
      </c>
    </row>
    <row r="2960" spans="1:8" x14ac:dyDescent="0.25">
      <c r="A2960">
        <v>2959</v>
      </c>
      <c r="B2960" s="2">
        <v>1</v>
      </c>
      <c r="D2960" s="3">
        <v>3</v>
      </c>
      <c r="H2960" s="5" t="s">
        <v>233</v>
      </c>
    </row>
    <row r="2961" spans="1:8" x14ac:dyDescent="0.25">
      <c r="A2961">
        <v>2960</v>
      </c>
      <c r="B2961" s="2">
        <v>1</v>
      </c>
      <c r="D2961" s="3">
        <v>3</v>
      </c>
      <c r="H2961" s="5" t="s">
        <v>233</v>
      </c>
    </row>
    <row r="2962" spans="1:8" x14ac:dyDescent="0.25">
      <c r="A2962">
        <v>2961</v>
      </c>
      <c r="B2962" s="2">
        <v>1</v>
      </c>
      <c r="D2962" s="3">
        <v>3</v>
      </c>
      <c r="H2962" s="5" t="s">
        <v>233</v>
      </c>
    </row>
    <row r="2963" spans="1:8" x14ac:dyDescent="0.25">
      <c r="A2963">
        <v>2962</v>
      </c>
      <c r="B2963" s="2">
        <v>1</v>
      </c>
      <c r="D2963" s="3">
        <v>3</v>
      </c>
      <c r="H2963" s="5" t="s">
        <v>233</v>
      </c>
    </row>
    <row r="2964" spans="1:8" x14ac:dyDescent="0.25">
      <c r="A2964">
        <v>2963</v>
      </c>
      <c r="B2964" s="2">
        <v>1</v>
      </c>
      <c r="D2964" s="3">
        <v>3</v>
      </c>
      <c r="H2964" s="5" t="s">
        <v>233</v>
      </c>
    </row>
    <row r="2965" spans="1:8" x14ac:dyDescent="0.25">
      <c r="A2965">
        <v>2964</v>
      </c>
      <c r="B2965" s="2">
        <v>1</v>
      </c>
      <c r="D2965" s="3">
        <v>3</v>
      </c>
      <c r="H2965" s="5" t="s">
        <v>233</v>
      </c>
    </row>
    <row r="2966" spans="1:8" x14ac:dyDescent="0.25">
      <c r="A2966">
        <v>2965</v>
      </c>
      <c r="B2966" s="2">
        <v>1</v>
      </c>
      <c r="D2966" s="3">
        <v>3</v>
      </c>
      <c r="H2966" s="5" t="s">
        <v>233</v>
      </c>
    </row>
    <row r="2967" spans="1:8" x14ac:dyDescent="0.25">
      <c r="A2967">
        <v>2966</v>
      </c>
      <c r="B2967" s="2">
        <v>1</v>
      </c>
      <c r="D2967" s="3">
        <v>3</v>
      </c>
      <c r="H2967" s="5" t="s">
        <v>233</v>
      </c>
    </row>
    <row r="2968" spans="1:8" x14ac:dyDescent="0.25">
      <c r="A2968">
        <v>2967</v>
      </c>
      <c r="B2968" s="2">
        <v>1</v>
      </c>
      <c r="D2968" s="3">
        <v>3</v>
      </c>
      <c r="H2968" s="5" t="s">
        <v>233</v>
      </c>
    </row>
    <row r="2969" spans="1:8" x14ac:dyDescent="0.25">
      <c r="A2969">
        <v>2968</v>
      </c>
      <c r="B2969" s="2">
        <v>1</v>
      </c>
      <c r="D2969" s="3">
        <v>3</v>
      </c>
      <c r="H2969" s="5" t="s">
        <v>233</v>
      </c>
    </row>
    <row r="2970" spans="1:8" x14ac:dyDescent="0.25">
      <c r="A2970">
        <v>2969</v>
      </c>
      <c r="B2970" s="2">
        <v>1</v>
      </c>
      <c r="C2970" s="4">
        <v>2</v>
      </c>
      <c r="D2970" s="3">
        <v>3</v>
      </c>
      <c r="H2970" s="5" t="s">
        <v>233</v>
      </c>
    </row>
    <row r="2971" spans="1:8" x14ac:dyDescent="0.25">
      <c r="A2971">
        <v>2970</v>
      </c>
      <c r="B2971" s="2">
        <v>1</v>
      </c>
      <c r="C2971" s="4">
        <v>2</v>
      </c>
      <c r="D2971" s="3">
        <v>3</v>
      </c>
      <c r="H2971" s="5" t="s">
        <v>233</v>
      </c>
    </row>
    <row r="2972" spans="1:8" x14ac:dyDescent="0.25">
      <c r="A2972">
        <v>2971</v>
      </c>
      <c r="B2972" s="2">
        <v>1</v>
      </c>
      <c r="C2972" s="4">
        <v>2</v>
      </c>
      <c r="D2972" s="3">
        <v>3</v>
      </c>
    </row>
    <row r="2973" spans="1:8" x14ac:dyDescent="0.25">
      <c r="A2973">
        <v>2972</v>
      </c>
      <c r="B2973" s="2">
        <v>1</v>
      </c>
      <c r="C2973" s="4">
        <v>2</v>
      </c>
      <c r="D2973" s="3">
        <v>3</v>
      </c>
    </row>
    <row r="2974" spans="1:8" x14ac:dyDescent="0.25">
      <c r="A2974">
        <v>2973</v>
      </c>
      <c r="B2974" s="2">
        <v>1</v>
      </c>
      <c r="C2974" s="4">
        <v>2</v>
      </c>
      <c r="D2974" s="3">
        <v>3</v>
      </c>
    </row>
    <row r="2975" spans="1:8" x14ac:dyDescent="0.25">
      <c r="A2975">
        <v>2974</v>
      </c>
      <c r="B2975" s="2">
        <v>1</v>
      </c>
      <c r="C2975" s="4">
        <v>2</v>
      </c>
      <c r="D2975" s="3">
        <v>3</v>
      </c>
    </row>
    <row r="2976" spans="1:8" x14ac:dyDescent="0.25">
      <c r="A2976">
        <v>2975</v>
      </c>
      <c r="B2976" s="2">
        <v>1</v>
      </c>
      <c r="C2976" s="4">
        <v>2</v>
      </c>
      <c r="D2976" s="3">
        <v>3</v>
      </c>
    </row>
    <row r="2977" spans="1:8" x14ac:dyDescent="0.25">
      <c r="A2977">
        <v>2976</v>
      </c>
      <c r="B2977" s="2">
        <v>1</v>
      </c>
      <c r="C2977" s="4">
        <v>2</v>
      </c>
      <c r="D2977" s="3">
        <v>3</v>
      </c>
    </row>
    <row r="2978" spans="1:8" x14ac:dyDescent="0.25">
      <c r="A2978">
        <v>2977</v>
      </c>
      <c r="C2978" s="4">
        <v>2</v>
      </c>
      <c r="D2978" s="3">
        <v>3</v>
      </c>
    </row>
    <row r="2979" spans="1:8" x14ac:dyDescent="0.25">
      <c r="A2979">
        <v>2978</v>
      </c>
      <c r="C2979" s="4">
        <v>2</v>
      </c>
      <c r="D2979" s="3">
        <v>3</v>
      </c>
    </row>
    <row r="2980" spans="1:8" x14ac:dyDescent="0.25">
      <c r="A2980">
        <v>2979</v>
      </c>
      <c r="C2980" s="4">
        <v>2</v>
      </c>
      <c r="D2980" s="3">
        <v>3</v>
      </c>
    </row>
    <row r="2981" spans="1:8" x14ac:dyDescent="0.25">
      <c r="A2981">
        <v>2980</v>
      </c>
      <c r="C2981" s="4">
        <v>2</v>
      </c>
      <c r="D2981" s="3">
        <v>3</v>
      </c>
    </row>
    <row r="2982" spans="1:8" x14ac:dyDescent="0.25">
      <c r="A2982">
        <v>2981</v>
      </c>
      <c r="C2982" s="4">
        <v>2</v>
      </c>
      <c r="D2982" s="3">
        <v>3</v>
      </c>
    </row>
    <row r="2983" spans="1:8" x14ac:dyDescent="0.25">
      <c r="A2983">
        <v>2982</v>
      </c>
      <c r="C2983" s="4">
        <v>2</v>
      </c>
      <c r="D2983" s="3">
        <v>3</v>
      </c>
    </row>
    <row r="2984" spans="1:8" x14ac:dyDescent="0.25">
      <c r="A2984">
        <v>2983</v>
      </c>
      <c r="C2984" s="4">
        <v>2</v>
      </c>
      <c r="D2984" s="3">
        <v>3</v>
      </c>
    </row>
    <row r="2985" spans="1:8" x14ac:dyDescent="0.25">
      <c r="A2985">
        <v>2984</v>
      </c>
      <c r="C2985" s="4">
        <v>2</v>
      </c>
      <c r="D2985" s="3">
        <v>3</v>
      </c>
    </row>
    <row r="2986" spans="1:8" x14ac:dyDescent="0.25">
      <c r="A2986">
        <v>2985</v>
      </c>
      <c r="C2986" s="4">
        <v>2</v>
      </c>
      <c r="D2986" s="3">
        <v>3</v>
      </c>
      <c r="H2986" s="5" t="s">
        <v>233</v>
      </c>
    </row>
    <row r="2987" spans="1:8" x14ac:dyDescent="0.25">
      <c r="A2987">
        <v>2986</v>
      </c>
      <c r="C2987" s="4">
        <v>2</v>
      </c>
      <c r="D2987" s="3">
        <v>3</v>
      </c>
      <c r="H2987" s="5" t="s">
        <v>233</v>
      </c>
    </row>
    <row r="2988" spans="1:8" x14ac:dyDescent="0.25">
      <c r="A2988">
        <v>2987</v>
      </c>
      <c r="B2988" s="2">
        <v>1</v>
      </c>
      <c r="C2988" s="4">
        <v>2</v>
      </c>
      <c r="H2988" s="5" t="s">
        <v>233</v>
      </c>
    </row>
    <row r="2989" spans="1:8" x14ac:dyDescent="0.25">
      <c r="A2989">
        <v>2988</v>
      </c>
      <c r="B2989" s="2">
        <v>1</v>
      </c>
      <c r="C2989" s="4">
        <v>2</v>
      </c>
      <c r="H2989" s="5" t="s">
        <v>233</v>
      </c>
    </row>
    <row r="2990" spans="1:8" x14ac:dyDescent="0.25">
      <c r="A2990">
        <v>2989</v>
      </c>
      <c r="B2990" s="2">
        <v>1</v>
      </c>
      <c r="C2990" s="4">
        <v>2</v>
      </c>
      <c r="H2990" s="5" t="s">
        <v>233</v>
      </c>
    </row>
    <row r="2991" spans="1:8" x14ac:dyDescent="0.25">
      <c r="A2991">
        <v>2990</v>
      </c>
      <c r="B2991" s="2">
        <v>1</v>
      </c>
      <c r="C2991" s="4">
        <v>2</v>
      </c>
      <c r="H2991" s="5" t="s">
        <v>233</v>
      </c>
    </row>
    <row r="2992" spans="1:8" x14ac:dyDescent="0.25">
      <c r="A2992">
        <v>2991</v>
      </c>
      <c r="B2992" s="2">
        <v>1</v>
      </c>
      <c r="C2992" s="4">
        <v>2</v>
      </c>
      <c r="H2992" s="5" t="s">
        <v>233</v>
      </c>
    </row>
    <row r="2993" spans="1:8" x14ac:dyDescent="0.25">
      <c r="A2993">
        <v>2992</v>
      </c>
      <c r="B2993" s="2">
        <v>1</v>
      </c>
      <c r="C2993" s="4">
        <v>2</v>
      </c>
      <c r="H2993" s="5" t="s">
        <v>233</v>
      </c>
    </row>
    <row r="2994" spans="1:8" x14ac:dyDescent="0.25">
      <c r="A2994">
        <v>2993</v>
      </c>
      <c r="B2994" s="2">
        <v>1</v>
      </c>
      <c r="C2994" s="4">
        <v>2</v>
      </c>
      <c r="H2994" s="5" t="s">
        <v>233</v>
      </c>
    </row>
    <row r="2995" spans="1:8" x14ac:dyDescent="0.25">
      <c r="A2995">
        <v>2994</v>
      </c>
      <c r="B2995" s="2">
        <v>1</v>
      </c>
      <c r="C2995" s="4">
        <v>2</v>
      </c>
      <c r="H2995" s="5" t="s">
        <v>233</v>
      </c>
    </row>
    <row r="2996" spans="1:8" x14ac:dyDescent="0.25">
      <c r="A2996">
        <v>2995</v>
      </c>
      <c r="B2996" s="2">
        <v>1</v>
      </c>
      <c r="C2996" s="4">
        <v>2</v>
      </c>
      <c r="H2996" s="5" t="s">
        <v>233</v>
      </c>
    </row>
    <row r="2997" spans="1:8" x14ac:dyDescent="0.25">
      <c r="A2997">
        <v>2996</v>
      </c>
      <c r="B2997" s="2">
        <v>1</v>
      </c>
      <c r="H2997" s="5" t="s">
        <v>233</v>
      </c>
    </row>
    <row r="2998" spans="1:8" x14ac:dyDescent="0.25">
      <c r="A2998">
        <v>2997</v>
      </c>
      <c r="B2998" s="2">
        <v>1</v>
      </c>
      <c r="H2998" s="5" t="s">
        <v>233</v>
      </c>
    </row>
    <row r="2999" spans="1:8" x14ac:dyDescent="0.25">
      <c r="A2999">
        <v>2998</v>
      </c>
      <c r="B2999" s="2">
        <v>1</v>
      </c>
      <c r="H2999" s="5" t="s">
        <v>233</v>
      </c>
    </row>
    <row r="3000" spans="1:8" x14ac:dyDescent="0.25">
      <c r="A3000">
        <v>2999</v>
      </c>
      <c r="B3000" s="2">
        <v>1</v>
      </c>
      <c r="G3000" s="3" t="s">
        <v>234</v>
      </c>
      <c r="H3000" s="5" t="s">
        <v>233</v>
      </c>
    </row>
    <row r="3001" spans="1:8" x14ac:dyDescent="0.25">
      <c r="A3001">
        <v>3000</v>
      </c>
      <c r="B3001" s="2">
        <v>1</v>
      </c>
      <c r="G3001" s="3" t="s">
        <v>234</v>
      </c>
      <c r="H3001" s="5" t="s">
        <v>233</v>
      </c>
    </row>
    <row r="3002" spans="1:8" x14ac:dyDescent="0.25">
      <c r="A3002">
        <v>3001</v>
      </c>
      <c r="B3002" s="2">
        <v>1</v>
      </c>
      <c r="G3002" s="3" t="s">
        <v>234</v>
      </c>
      <c r="H3002" s="5" t="s">
        <v>233</v>
      </c>
    </row>
    <row r="3003" spans="1:8" x14ac:dyDescent="0.25">
      <c r="A3003">
        <v>3002</v>
      </c>
      <c r="B3003" s="2">
        <v>1</v>
      </c>
      <c r="G3003" s="3" t="s">
        <v>234</v>
      </c>
      <c r="H3003" s="5" t="s">
        <v>233</v>
      </c>
    </row>
    <row r="3004" spans="1:8" x14ac:dyDescent="0.25">
      <c r="A3004">
        <v>3003</v>
      </c>
      <c r="B3004" s="2">
        <v>1</v>
      </c>
      <c r="G3004" s="3" t="s">
        <v>234</v>
      </c>
      <c r="H3004" s="5" t="s">
        <v>233</v>
      </c>
    </row>
    <row r="3005" spans="1:8" x14ac:dyDescent="0.25">
      <c r="A3005">
        <v>3004</v>
      </c>
      <c r="B3005" s="2">
        <v>1</v>
      </c>
      <c r="G3005" s="3" t="s">
        <v>234</v>
      </c>
      <c r="H3005" s="5" t="s">
        <v>233</v>
      </c>
    </row>
    <row r="3006" spans="1:8" x14ac:dyDescent="0.25">
      <c r="A3006">
        <v>3005</v>
      </c>
      <c r="B3006" s="2">
        <v>1</v>
      </c>
      <c r="G3006" s="3" t="s">
        <v>234</v>
      </c>
      <c r="H3006" s="5" t="s">
        <v>233</v>
      </c>
    </row>
    <row r="3007" spans="1:8" x14ac:dyDescent="0.25">
      <c r="A3007">
        <v>3006</v>
      </c>
      <c r="B3007" s="2">
        <v>1</v>
      </c>
      <c r="G3007" s="3" t="s">
        <v>234</v>
      </c>
      <c r="H3007" s="5" t="s">
        <v>233</v>
      </c>
    </row>
    <row r="3008" spans="1:8" x14ac:dyDescent="0.25">
      <c r="A3008">
        <v>3007</v>
      </c>
      <c r="B3008" s="2">
        <v>1</v>
      </c>
      <c r="G3008" s="3" t="s">
        <v>234</v>
      </c>
      <c r="H3008" s="5" t="s">
        <v>233</v>
      </c>
    </row>
    <row r="3009" spans="1:8" x14ac:dyDescent="0.25">
      <c r="A3009">
        <v>3008</v>
      </c>
      <c r="B3009" s="2">
        <v>1</v>
      </c>
      <c r="G3009" s="3" t="s">
        <v>234</v>
      </c>
      <c r="H3009" s="5" t="s">
        <v>233</v>
      </c>
    </row>
    <row r="3010" spans="1:8" x14ac:dyDescent="0.25">
      <c r="A3010">
        <v>3009</v>
      </c>
      <c r="B3010" s="2">
        <v>1</v>
      </c>
      <c r="G3010" s="3" t="s">
        <v>234</v>
      </c>
      <c r="H3010" s="5" t="s">
        <v>233</v>
      </c>
    </row>
    <row r="3011" spans="1:8" x14ac:dyDescent="0.25">
      <c r="A3011">
        <v>3010</v>
      </c>
      <c r="B3011" s="2">
        <v>1</v>
      </c>
      <c r="C3011" s="4">
        <v>2</v>
      </c>
      <c r="G3011" s="3" t="s">
        <v>234</v>
      </c>
      <c r="H3011" s="5" t="s">
        <v>233</v>
      </c>
    </row>
    <row r="3012" spans="1:8" x14ac:dyDescent="0.25">
      <c r="A3012">
        <v>3011</v>
      </c>
      <c r="B3012" s="2">
        <v>1</v>
      </c>
      <c r="C3012" s="4">
        <v>2</v>
      </c>
      <c r="G3012" s="3" t="s">
        <v>234</v>
      </c>
      <c r="H3012" s="5" t="s">
        <v>233</v>
      </c>
    </row>
    <row r="3013" spans="1:8" x14ac:dyDescent="0.25">
      <c r="A3013">
        <v>3012</v>
      </c>
      <c r="B3013" s="2">
        <v>1</v>
      </c>
      <c r="C3013" s="4">
        <v>2</v>
      </c>
      <c r="G3013" s="3" t="s">
        <v>234</v>
      </c>
      <c r="H3013" s="5" t="s">
        <v>233</v>
      </c>
    </row>
    <row r="3014" spans="1:8" x14ac:dyDescent="0.25">
      <c r="A3014">
        <v>3013</v>
      </c>
      <c r="B3014" s="2">
        <v>1</v>
      </c>
      <c r="C3014" s="4">
        <v>2</v>
      </c>
      <c r="G3014" s="3" t="s">
        <v>234</v>
      </c>
    </row>
    <row r="3015" spans="1:8" x14ac:dyDescent="0.25">
      <c r="A3015">
        <v>3014</v>
      </c>
      <c r="B3015" s="2">
        <v>1</v>
      </c>
      <c r="C3015" s="4">
        <v>2</v>
      </c>
      <c r="G3015" s="3" t="s">
        <v>234</v>
      </c>
    </row>
    <row r="3016" spans="1:8" x14ac:dyDescent="0.25">
      <c r="A3016">
        <v>3015</v>
      </c>
      <c r="B3016" s="2">
        <v>1</v>
      </c>
      <c r="C3016" s="4">
        <v>2</v>
      </c>
      <c r="G3016" s="3" t="s">
        <v>234</v>
      </c>
    </row>
    <row r="3017" spans="1:8" x14ac:dyDescent="0.25">
      <c r="A3017">
        <v>3016</v>
      </c>
      <c r="B3017" s="2">
        <v>1</v>
      </c>
      <c r="C3017" s="4">
        <v>2</v>
      </c>
      <c r="G3017" s="3" t="s">
        <v>234</v>
      </c>
    </row>
    <row r="3018" spans="1:8" x14ac:dyDescent="0.25">
      <c r="A3018">
        <v>3017</v>
      </c>
      <c r="B3018" s="2">
        <v>1</v>
      </c>
      <c r="C3018" s="4">
        <v>2</v>
      </c>
      <c r="G3018" s="3" t="s">
        <v>234</v>
      </c>
    </row>
    <row r="3019" spans="1:8" x14ac:dyDescent="0.25">
      <c r="A3019">
        <v>3018</v>
      </c>
      <c r="B3019" s="2">
        <v>1</v>
      </c>
      <c r="C3019" s="4">
        <v>2</v>
      </c>
      <c r="G3019" s="3" t="s">
        <v>234</v>
      </c>
    </row>
    <row r="3020" spans="1:8" x14ac:dyDescent="0.25">
      <c r="A3020">
        <v>3019</v>
      </c>
      <c r="B3020" s="2">
        <v>1</v>
      </c>
      <c r="C3020" s="4">
        <v>2</v>
      </c>
      <c r="G3020" s="3" t="s">
        <v>234</v>
      </c>
    </row>
    <row r="3021" spans="1:8" x14ac:dyDescent="0.25">
      <c r="A3021">
        <v>3020</v>
      </c>
      <c r="B3021" s="2">
        <v>1</v>
      </c>
      <c r="C3021" s="4">
        <v>2</v>
      </c>
      <c r="G3021" s="3" t="s">
        <v>234</v>
      </c>
    </row>
    <row r="3022" spans="1:8" x14ac:dyDescent="0.25">
      <c r="A3022">
        <v>3021</v>
      </c>
      <c r="B3022" s="2">
        <v>1</v>
      </c>
      <c r="C3022" s="4">
        <v>2</v>
      </c>
      <c r="G3022" s="3" t="s">
        <v>234</v>
      </c>
    </row>
    <row r="3023" spans="1:8" x14ac:dyDescent="0.25">
      <c r="A3023">
        <v>3022</v>
      </c>
      <c r="B3023" s="2">
        <v>1</v>
      </c>
      <c r="C3023" s="4">
        <v>2</v>
      </c>
      <c r="G3023" s="3" t="s">
        <v>234</v>
      </c>
    </row>
    <row r="3024" spans="1:8" x14ac:dyDescent="0.25">
      <c r="A3024">
        <v>3023</v>
      </c>
      <c r="B3024" s="2">
        <v>1</v>
      </c>
      <c r="C3024" s="4">
        <v>2</v>
      </c>
      <c r="G3024" s="3" t="s">
        <v>234</v>
      </c>
      <c r="H3024" s="5" t="s">
        <v>233</v>
      </c>
    </row>
    <row r="3025" spans="1:8" x14ac:dyDescent="0.25">
      <c r="A3025">
        <v>3024</v>
      </c>
      <c r="B3025" s="2">
        <v>1</v>
      </c>
      <c r="C3025" s="4">
        <v>2</v>
      </c>
      <c r="G3025" s="3" t="s">
        <v>234</v>
      </c>
      <c r="H3025" s="5" t="s">
        <v>233</v>
      </c>
    </row>
    <row r="3026" spans="1:8" x14ac:dyDescent="0.25">
      <c r="A3026">
        <v>3025</v>
      </c>
      <c r="C3026" s="4">
        <v>2</v>
      </c>
      <c r="G3026" s="3" t="s">
        <v>234</v>
      </c>
      <c r="H3026" s="5" t="s">
        <v>233</v>
      </c>
    </row>
    <row r="3027" spans="1:8" x14ac:dyDescent="0.25">
      <c r="A3027">
        <v>3026</v>
      </c>
      <c r="C3027" s="4">
        <v>2</v>
      </c>
      <c r="G3027" s="3" t="s">
        <v>234</v>
      </c>
      <c r="H3027" s="5" t="s">
        <v>233</v>
      </c>
    </row>
    <row r="3028" spans="1:8" x14ac:dyDescent="0.25">
      <c r="A3028">
        <v>3027</v>
      </c>
      <c r="C3028" s="4">
        <v>2</v>
      </c>
      <c r="H3028" s="5" t="s">
        <v>233</v>
      </c>
    </row>
    <row r="3029" spans="1:8" x14ac:dyDescent="0.25">
      <c r="A3029">
        <v>3028</v>
      </c>
      <c r="C3029" s="4">
        <v>2</v>
      </c>
      <c r="H3029" s="5" t="s">
        <v>233</v>
      </c>
    </row>
    <row r="3030" spans="1:8" x14ac:dyDescent="0.25">
      <c r="A3030">
        <v>3029</v>
      </c>
      <c r="C3030" s="4">
        <v>2</v>
      </c>
      <c r="H3030" s="5" t="s">
        <v>233</v>
      </c>
    </row>
    <row r="3031" spans="1:8" x14ac:dyDescent="0.25">
      <c r="A3031">
        <v>3030</v>
      </c>
      <c r="C3031" s="4">
        <v>2</v>
      </c>
      <c r="H3031" s="5" t="s">
        <v>233</v>
      </c>
    </row>
    <row r="3032" spans="1:8" x14ac:dyDescent="0.25">
      <c r="A3032">
        <v>3031</v>
      </c>
      <c r="C3032" s="4">
        <v>2</v>
      </c>
      <c r="H3032" s="5" t="s">
        <v>233</v>
      </c>
    </row>
    <row r="3033" spans="1:8" x14ac:dyDescent="0.25">
      <c r="A3033">
        <v>3032</v>
      </c>
      <c r="C3033" s="4">
        <v>2</v>
      </c>
      <c r="H3033" s="5" t="s">
        <v>233</v>
      </c>
    </row>
    <row r="3034" spans="1:8" x14ac:dyDescent="0.25">
      <c r="A3034">
        <v>3033</v>
      </c>
      <c r="C3034" s="4">
        <v>2</v>
      </c>
      <c r="H3034" s="5" t="s">
        <v>233</v>
      </c>
    </row>
    <row r="3035" spans="1:8" x14ac:dyDescent="0.25">
      <c r="A3035">
        <v>3034</v>
      </c>
      <c r="C3035" s="4">
        <v>2</v>
      </c>
      <c r="H3035" s="5" t="s">
        <v>233</v>
      </c>
    </row>
    <row r="3036" spans="1:8" x14ac:dyDescent="0.25">
      <c r="A3036">
        <v>3035</v>
      </c>
      <c r="C3036" s="4">
        <v>2</v>
      </c>
      <c r="H3036" s="5" t="s">
        <v>233</v>
      </c>
    </row>
    <row r="3037" spans="1:8" x14ac:dyDescent="0.25">
      <c r="A3037">
        <v>3036</v>
      </c>
      <c r="C3037" s="4">
        <v>2</v>
      </c>
      <c r="H3037" s="5" t="s">
        <v>233</v>
      </c>
    </row>
    <row r="3038" spans="1:8" x14ac:dyDescent="0.25">
      <c r="A3038">
        <v>3037</v>
      </c>
      <c r="C3038" s="4">
        <v>2</v>
      </c>
      <c r="H3038" s="5" t="s">
        <v>233</v>
      </c>
    </row>
    <row r="3039" spans="1:8" x14ac:dyDescent="0.25">
      <c r="A3039">
        <v>3038</v>
      </c>
      <c r="B3039" s="2">
        <v>1</v>
      </c>
      <c r="C3039" s="4">
        <v>2</v>
      </c>
      <c r="H3039" s="5" t="s">
        <v>233</v>
      </c>
    </row>
    <row r="3040" spans="1:8" x14ac:dyDescent="0.25">
      <c r="A3040">
        <v>3039</v>
      </c>
      <c r="B3040" s="2">
        <v>1</v>
      </c>
      <c r="C3040" s="4">
        <v>2</v>
      </c>
      <c r="H3040" s="5" t="s">
        <v>233</v>
      </c>
    </row>
    <row r="3041" spans="1:8" x14ac:dyDescent="0.25">
      <c r="A3041">
        <v>3040</v>
      </c>
      <c r="B3041" s="2">
        <v>1</v>
      </c>
      <c r="C3041" s="4">
        <v>2</v>
      </c>
      <c r="H3041" s="5" t="s">
        <v>233</v>
      </c>
    </row>
    <row r="3042" spans="1:8" x14ac:dyDescent="0.25">
      <c r="A3042">
        <v>3041</v>
      </c>
      <c r="B3042" s="2">
        <v>1</v>
      </c>
      <c r="C3042" s="4">
        <v>2</v>
      </c>
      <c r="H3042" s="5" t="s">
        <v>233</v>
      </c>
    </row>
    <row r="3043" spans="1:8" x14ac:dyDescent="0.25">
      <c r="A3043">
        <v>3042</v>
      </c>
      <c r="B3043" s="2">
        <v>1</v>
      </c>
      <c r="C3043" s="4">
        <v>2</v>
      </c>
      <c r="H3043" s="5" t="s">
        <v>233</v>
      </c>
    </row>
    <row r="3044" spans="1:8" x14ac:dyDescent="0.25">
      <c r="A3044">
        <v>3043</v>
      </c>
      <c r="B3044" s="2">
        <v>1</v>
      </c>
      <c r="C3044" s="4">
        <v>2</v>
      </c>
      <c r="H3044" s="5" t="s">
        <v>233</v>
      </c>
    </row>
    <row r="3045" spans="1:8" x14ac:dyDescent="0.25">
      <c r="A3045">
        <v>3044</v>
      </c>
      <c r="B3045" s="2">
        <v>1</v>
      </c>
      <c r="C3045" s="4">
        <v>2</v>
      </c>
      <c r="H3045" s="5" t="s">
        <v>233</v>
      </c>
    </row>
    <row r="3046" spans="1:8" x14ac:dyDescent="0.25">
      <c r="A3046">
        <v>3045</v>
      </c>
      <c r="B3046" s="2">
        <v>1</v>
      </c>
      <c r="C3046" s="4">
        <v>2</v>
      </c>
      <c r="H3046" s="5" t="s">
        <v>233</v>
      </c>
    </row>
    <row r="3047" spans="1:8" x14ac:dyDescent="0.25">
      <c r="A3047">
        <v>3046</v>
      </c>
      <c r="B3047" s="2">
        <v>1</v>
      </c>
      <c r="C3047" s="4">
        <v>2</v>
      </c>
      <c r="D3047" s="3">
        <v>3</v>
      </c>
      <c r="H3047" s="5" t="s">
        <v>233</v>
      </c>
    </row>
    <row r="3048" spans="1:8" x14ac:dyDescent="0.25">
      <c r="A3048">
        <v>3047</v>
      </c>
      <c r="B3048" s="2">
        <v>1</v>
      </c>
      <c r="C3048" s="4">
        <v>2</v>
      </c>
      <c r="D3048" s="3">
        <v>3</v>
      </c>
      <c r="H3048" s="5" t="s">
        <v>233</v>
      </c>
    </row>
    <row r="3049" spans="1:8" x14ac:dyDescent="0.25">
      <c r="A3049">
        <v>3048</v>
      </c>
      <c r="B3049" s="2">
        <v>1</v>
      </c>
      <c r="D3049" s="3">
        <v>3</v>
      </c>
      <c r="H3049" s="5" t="s">
        <v>233</v>
      </c>
    </row>
    <row r="3050" spans="1:8" x14ac:dyDescent="0.25">
      <c r="A3050">
        <v>3049</v>
      </c>
      <c r="B3050" s="2">
        <v>1</v>
      </c>
      <c r="D3050" s="3">
        <v>3</v>
      </c>
      <c r="H3050" s="5" t="s">
        <v>233</v>
      </c>
    </row>
    <row r="3051" spans="1:8" x14ac:dyDescent="0.25">
      <c r="A3051">
        <v>3050</v>
      </c>
      <c r="B3051" s="2">
        <v>1</v>
      </c>
      <c r="D3051" s="3">
        <v>3</v>
      </c>
      <c r="H3051" s="5" t="s">
        <v>233</v>
      </c>
    </row>
    <row r="3052" spans="1:8" x14ac:dyDescent="0.25">
      <c r="A3052">
        <v>3051</v>
      </c>
      <c r="B3052" s="2">
        <v>1</v>
      </c>
      <c r="D3052" s="3">
        <v>3</v>
      </c>
      <c r="H3052" s="5" t="s">
        <v>233</v>
      </c>
    </row>
    <row r="3053" spans="1:8" x14ac:dyDescent="0.25">
      <c r="A3053">
        <v>3052</v>
      </c>
      <c r="B3053" s="2">
        <v>1</v>
      </c>
      <c r="D3053" s="3">
        <v>3</v>
      </c>
      <c r="H3053" s="5" t="s">
        <v>233</v>
      </c>
    </row>
    <row r="3054" spans="1:8" x14ac:dyDescent="0.25">
      <c r="A3054">
        <v>3053</v>
      </c>
      <c r="B3054" s="2">
        <v>1</v>
      </c>
      <c r="D3054" s="3">
        <v>3</v>
      </c>
    </row>
    <row r="3055" spans="1:8" x14ac:dyDescent="0.25">
      <c r="A3055">
        <v>3054</v>
      </c>
      <c r="B3055" s="2">
        <v>1</v>
      </c>
      <c r="D3055" s="3">
        <v>3</v>
      </c>
    </row>
    <row r="3056" spans="1:8" x14ac:dyDescent="0.25">
      <c r="A3056">
        <v>3055</v>
      </c>
      <c r="B3056" s="2">
        <v>1</v>
      </c>
      <c r="D3056" s="3">
        <v>3</v>
      </c>
    </row>
    <row r="3057" spans="1:8" x14ac:dyDescent="0.25">
      <c r="A3057">
        <v>3056</v>
      </c>
      <c r="B3057" s="2">
        <v>1</v>
      </c>
      <c r="D3057" s="3">
        <v>3</v>
      </c>
    </row>
    <row r="3058" spans="1:8" x14ac:dyDescent="0.25">
      <c r="A3058">
        <v>3057</v>
      </c>
      <c r="B3058" s="2">
        <v>1</v>
      </c>
      <c r="D3058" s="3">
        <v>3</v>
      </c>
    </row>
    <row r="3059" spans="1:8" x14ac:dyDescent="0.25">
      <c r="A3059">
        <v>3058</v>
      </c>
      <c r="B3059" s="2">
        <v>1</v>
      </c>
      <c r="C3059" s="4">
        <v>2</v>
      </c>
      <c r="D3059" s="3">
        <v>3</v>
      </c>
    </row>
    <row r="3060" spans="1:8" x14ac:dyDescent="0.25">
      <c r="A3060">
        <v>3059</v>
      </c>
      <c r="B3060" s="2">
        <v>1</v>
      </c>
      <c r="C3060" s="4">
        <v>2</v>
      </c>
      <c r="D3060" s="3">
        <v>3</v>
      </c>
    </row>
    <row r="3061" spans="1:8" x14ac:dyDescent="0.25">
      <c r="A3061">
        <v>3060</v>
      </c>
      <c r="B3061" s="2">
        <v>1</v>
      </c>
      <c r="C3061" s="4">
        <v>2</v>
      </c>
      <c r="D3061" s="3">
        <v>3</v>
      </c>
    </row>
    <row r="3062" spans="1:8" x14ac:dyDescent="0.25">
      <c r="A3062">
        <v>3061</v>
      </c>
      <c r="B3062" s="2">
        <v>1</v>
      </c>
      <c r="C3062" s="4">
        <v>2</v>
      </c>
      <c r="D3062" s="3">
        <v>3</v>
      </c>
    </row>
    <row r="3063" spans="1:8" x14ac:dyDescent="0.25">
      <c r="A3063">
        <v>3062</v>
      </c>
      <c r="B3063" s="2">
        <v>1</v>
      </c>
      <c r="C3063" s="4">
        <v>2</v>
      </c>
      <c r="D3063" s="3">
        <v>3</v>
      </c>
    </row>
    <row r="3064" spans="1:8" x14ac:dyDescent="0.25">
      <c r="A3064">
        <v>3063</v>
      </c>
      <c r="B3064" s="2">
        <v>1</v>
      </c>
      <c r="C3064" s="4">
        <v>2</v>
      </c>
      <c r="D3064" s="3">
        <v>3</v>
      </c>
    </row>
    <row r="3065" spans="1:8" x14ac:dyDescent="0.25">
      <c r="A3065">
        <v>3064</v>
      </c>
      <c r="B3065" s="2">
        <v>1</v>
      </c>
      <c r="C3065" s="4">
        <v>2</v>
      </c>
      <c r="D3065" s="3">
        <v>3</v>
      </c>
    </row>
    <row r="3066" spans="1:8" x14ac:dyDescent="0.25">
      <c r="A3066">
        <v>3065</v>
      </c>
      <c r="B3066" s="2">
        <v>1</v>
      </c>
      <c r="C3066" s="4">
        <v>2</v>
      </c>
      <c r="D3066" s="3">
        <v>3</v>
      </c>
    </row>
    <row r="3067" spans="1:8" x14ac:dyDescent="0.25">
      <c r="A3067">
        <v>3066</v>
      </c>
      <c r="B3067" s="2">
        <v>1</v>
      </c>
      <c r="C3067" s="4">
        <v>2</v>
      </c>
      <c r="D3067" s="3">
        <v>3</v>
      </c>
    </row>
    <row r="3068" spans="1:8" x14ac:dyDescent="0.25">
      <c r="A3068">
        <v>3067</v>
      </c>
      <c r="B3068" s="2">
        <v>1</v>
      </c>
      <c r="C3068" s="4">
        <v>2</v>
      </c>
      <c r="D3068" s="3">
        <v>3</v>
      </c>
    </row>
    <row r="3069" spans="1:8" x14ac:dyDescent="0.25">
      <c r="A3069">
        <v>3068</v>
      </c>
      <c r="C3069" s="4">
        <v>2</v>
      </c>
      <c r="D3069" s="3">
        <v>3</v>
      </c>
      <c r="H3069" s="5" t="s">
        <v>233</v>
      </c>
    </row>
    <row r="3070" spans="1:8" x14ac:dyDescent="0.25">
      <c r="A3070">
        <v>3069</v>
      </c>
      <c r="C3070" s="4">
        <v>2</v>
      </c>
      <c r="D3070" s="3">
        <v>3</v>
      </c>
      <c r="H3070" s="5" t="s">
        <v>233</v>
      </c>
    </row>
    <row r="3071" spans="1:8" x14ac:dyDescent="0.25">
      <c r="A3071">
        <v>3070</v>
      </c>
      <c r="C3071" s="4">
        <v>2</v>
      </c>
      <c r="D3071" s="3">
        <v>3</v>
      </c>
      <c r="H3071" s="5" t="s">
        <v>233</v>
      </c>
    </row>
    <row r="3072" spans="1:8" x14ac:dyDescent="0.25">
      <c r="A3072">
        <v>3071</v>
      </c>
      <c r="C3072" s="4">
        <v>2</v>
      </c>
      <c r="D3072" s="3">
        <v>3</v>
      </c>
      <c r="H3072" s="5" t="s">
        <v>233</v>
      </c>
    </row>
    <row r="3073" spans="1:8" x14ac:dyDescent="0.25">
      <c r="A3073">
        <v>3072</v>
      </c>
      <c r="C3073" s="4">
        <v>2</v>
      </c>
      <c r="D3073" s="3">
        <v>3</v>
      </c>
      <c r="H3073" s="5" t="s">
        <v>233</v>
      </c>
    </row>
    <row r="3074" spans="1:8" x14ac:dyDescent="0.25">
      <c r="A3074">
        <v>3073</v>
      </c>
      <c r="C3074" s="4">
        <v>2</v>
      </c>
      <c r="D3074" s="3">
        <v>3</v>
      </c>
      <c r="H3074" s="5" t="s">
        <v>233</v>
      </c>
    </row>
    <row r="3075" spans="1:8" x14ac:dyDescent="0.25">
      <c r="A3075">
        <v>3074</v>
      </c>
      <c r="C3075" s="4">
        <v>2</v>
      </c>
      <c r="D3075" s="3">
        <v>3</v>
      </c>
      <c r="H3075" s="5" t="s">
        <v>233</v>
      </c>
    </row>
    <row r="3076" spans="1:8" x14ac:dyDescent="0.25">
      <c r="A3076">
        <v>3075</v>
      </c>
      <c r="C3076" s="4">
        <v>2</v>
      </c>
      <c r="D3076" s="3">
        <v>3</v>
      </c>
      <c r="H3076" s="5" t="s">
        <v>233</v>
      </c>
    </row>
    <row r="3077" spans="1:8" x14ac:dyDescent="0.25">
      <c r="A3077">
        <v>3076</v>
      </c>
      <c r="C3077" s="4">
        <v>2</v>
      </c>
      <c r="H3077" s="5" t="s">
        <v>233</v>
      </c>
    </row>
    <row r="3078" spans="1:8" x14ac:dyDescent="0.25">
      <c r="A3078">
        <v>3077</v>
      </c>
      <c r="C3078" s="4">
        <v>2</v>
      </c>
      <c r="H3078" s="5" t="s">
        <v>233</v>
      </c>
    </row>
    <row r="3079" spans="1:8" x14ac:dyDescent="0.25">
      <c r="A3079">
        <v>3078</v>
      </c>
      <c r="B3079" s="2">
        <v>1</v>
      </c>
      <c r="C3079" s="4">
        <v>2</v>
      </c>
      <c r="H3079" s="5" t="s">
        <v>233</v>
      </c>
    </row>
    <row r="3080" spans="1:8" x14ac:dyDescent="0.25">
      <c r="A3080">
        <v>3079</v>
      </c>
      <c r="B3080" s="2">
        <v>1</v>
      </c>
      <c r="C3080" s="4">
        <v>2</v>
      </c>
      <c r="H3080" s="5" t="s">
        <v>233</v>
      </c>
    </row>
    <row r="3081" spans="1:8" x14ac:dyDescent="0.25">
      <c r="A3081">
        <v>3080</v>
      </c>
      <c r="B3081" s="2">
        <v>1</v>
      </c>
      <c r="C3081" s="4">
        <v>2</v>
      </c>
      <c r="H3081" s="5" t="s">
        <v>233</v>
      </c>
    </row>
    <row r="3082" spans="1:8" x14ac:dyDescent="0.25">
      <c r="A3082">
        <v>3081</v>
      </c>
      <c r="B3082" s="2">
        <v>1</v>
      </c>
      <c r="C3082" s="4">
        <v>2</v>
      </c>
      <c r="H3082" s="5" t="s">
        <v>233</v>
      </c>
    </row>
    <row r="3083" spans="1:8" x14ac:dyDescent="0.25">
      <c r="A3083">
        <v>3082</v>
      </c>
      <c r="B3083" s="2">
        <v>1</v>
      </c>
      <c r="C3083" s="4">
        <v>2</v>
      </c>
      <c r="H3083" s="5" t="s">
        <v>233</v>
      </c>
    </row>
    <row r="3084" spans="1:8" x14ac:dyDescent="0.25">
      <c r="A3084">
        <v>3083</v>
      </c>
      <c r="B3084" s="2">
        <v>1</v>
      </c>
      <c r="C3084" s="4">
        <v>2</v>
      </c>
      <c r="H3084" s="5" t="s">
        <v>233</v>
      </c>
    </row>
    <row r="3085" spans="1:8" x14ac:dyDescent="0.25">
      <c r="A3085">
        <v>3084</v>
      </c>
      <c r="B3085" s="2">
        <v>1</v>
      </c>
      <c r="C3085" s="4">
        <v>2</v>
      </c>
      <c r="H3085" s="5" t="s">
        <v>233</v>
      </c>
    </row>
    <row r="3086" spans="1:8" x14ac:dyDescent="0.25">
      <c r="A3086">
        <v>3085</v>
      </c>
      <c r="B3086" s="2">
        <v>1</v>
      </c>
      <c r="C3086" s="4">
        <v>2</v>
      </c>
      <c r="H3086" s="5" t="s">
        <v>233</v>
      </c>
    </row>
    <row r="3087" spans="1:8" x14ac:dyDescent="0.25">
      <c r="A3087">
        <v>3086</v>
      </c>
      <c r="B3087" s="2">
        <v>1</v>
      </c>
      <c r="H3087" s="5" t="s">
        <v>233</v>
      </c>
    </row>
    <row r="3088" spans="1:8" x14ac:dyDescent="0.25">
      <c r="A3088">
        <v>3087</v>
      </c>
      <c r="B3088" s="2">
        <v>1</v>
      </c>
      <c r="H3088" s="5" t="s">
        <v>233</v>
      </c>
    </row>
    <row r="3089" spans="1:8" x14ac:dyDescent="0.25">
      <c r="A3089">
        <v>3088</v>
      </c>
      <c r="B3089" s="2">
        <v>1</v>
      </c>
      <c r="H3089" s="5" t="s">
        <v>233</v>
      </c>
    </row>
    <row r="3090" spans="1:8" x14ac:dyDescent="0.25">
      <c r="A3090">
        <v>3089</v>
      </c>
      <c r="B3090" s="2">
        <v>1</v>
      </c>
      <c r="H3090" s="5" t="s">
        <v>233</v>
      </c>
    </row>
    <row r="3091" spans="1:8" x14ac:dyDescent="0.25">
      <c r="A3091">
        <v>3090</v>
      </c>
      <c r="B3091" s="2">
        <v>1</v>
      </c>
      <c r="G3091" s="3" t="s">
        <v>234</v>
      </c>
      <c r="H3091" s="5" t="s">
        <v>233</v>
      </c>
    </row>
    <row r="3092" spans="1:8" x14ac:dyDescent="0.25">
      <c r="A3092">
        <v>3091</v>
      </c>
      <c r="B3092" s="2">
        <v>1</v>
      </c>
      <c r="G3092" s="3" t="s">
        <v>234</v>
      </c>
      <c r="H3092" s="5" t="s">
        <v>233</v>
      </c>
    </row>
    <row r="3093" spans="1:8" x14ac:dyDescent="0.25">
      <c r="A3093">
        <v>3092</v>
      </c>
      <c r="B3093" s="2">
        <v>1</v>
      </c>
      <c r="G3093" s="3" t="s">
        <v>234</v>
      </c>
      <c r="H3093" s="5" t="s">
        <v>233</v>
      </c>
    </row>
    <row r="3094" spans="1:8" x14ac:dyDescent="0.25">
      <c r="A3094">
        <v>3093</v>
      </c>
      <c r="B3094" s="2">
        <v>1</v>
      </c>
      <c r="G3094" s="3" t="s">
        <v>234</v>
      </c>
      <c r="H3094" s="5" t="s">
        <v>233</v>
      </c>
    </row>
    <row r="3095" spans="1:8" x14ac:dyDescent="0.25">
      <c r="A3095">
        <v>3094</v>
      </c>
      <c r="B3095" s="2">
        <v>1</v>
      </c>
      <c r="G3095" s="3" t="s">
        <v>234</v>
      </c>
      <c r="H3095" s="5" t="s">
        <v>233</v>
      </c>
    </row>
    <row r="3096" spans="1:8" x14ac:dyDescent="0.25">
      <c r="A3096">
        <v>3095</v>
      </c>
      <c r="B3096" s="2">
        <v>1</v>
      </c>
      <c r="G3096" s="3" t="s">
        <v>234</v>
      </c>
      <c r="H3096" s="5" t="s">
        <v>233</v>
      </c>
    </row>
    <row r="3097" spans="1:8" x14ac:dyDescent="0.25">
      <c r="A3097">
        <v>3096</v>
      </c>
      <c r="B3097" s="2">
        <v>1</v>
      </c>
      <c r="G3097" s="3" t="s">
        <v>234</v>
      </c>
      <c r="H3097" s="5" t="s">
        <v>233</v>
      </c>
    </row>
    <row r="3098" spans="1:8" x14ac:dyDescent="0.25">
      <c r="A3098">
        <v>3097</v>
      </c>
      <c r="B3098" s="2">
        <v>1</v>
      </c>
      <c r="G3098" s="3" t="s">
        <v>234</v>
      </c>
      <c r="H3098" s="5" t="s">
        <v>233</v>
      </c>
    </row>
    <row r="3099" spans="1:8" x14ac:dyDescent="0.25">
      <c r="A3099">
        <v>3098</v>
      </c>
      <c r="B3099" s="2">
        <v>1</v>
      </c>
      <c r="C3099" s="4">
        <v>2</v>
      </c>
      <c r="G3099" s="3" t="s">
        <v>234</v>
      </c>
    </row>
    <row r="3100" spans="1:8" x14ac:dyDescent="0.25">
      <c r="A3100">
        <v>3099</v>
      </c>
      <c r="B3100" s="2">
        <v>1</v>
      </c>
      <c r="C3100" s="4">
        <v>2</v>
      </c>
      <c r="G3100" s="3" t="s">
        <v>234</v>
      </c>
    </row>
    <row r="3101" spans="1:8" x14ac:dyDescent="0.25">
      <c r="A3101">
        <v>3100</v>
      </c>
      <c r="B3101" s="2">
        <v>1</v>
      </c>
      <c r="C3101" s="4">
        <v>2</v>
      </c>
      <c r="G3101" s="3" t="s">
        <v>234</v>
      </c>
    </row>
    <row r="3102" spans="1:8" x14ac:dyDescent="0.25">
      <c r="A3102">
        <v>3101</v>
      </c>
      <c r="B3102" s="2">
        <v>1</v>
      </c>
      <c r="C3102" s="4">
        <v>2</v>
      </c>
      <c r="G3102" s="3" t="s">
        <v>234</v>
      </c>
    </row>
    <row r="3103" spans="1:8" x14ac:dyDescent="0.25">
      <c r="A3103">
        <v>3102</v>
      </c>
      <c r="B3103" s="2">
        <v>1</v>
      </c>
      <c r="C3103" s="4">
        <v>2</v>
      </c>
      <c r="G3103" s="3" t="s">
        <v>234</v>
      </c>
    </row>
    <row r="3104" spans="1:8" x14ac:dyDescent="0.25">
      <c r="A3104">
        <v>3103</v>
      </c>
      <c r="B3104" s="2">
        <v>1</v>
      </c>
      <c r="C3104" s="4">
        <v>2</v>
      </c>
      <c r="G3104" s="3" t="s">
        <v>234</v>
      </c>
    </row>
    <row r="3105" spans="1:8" x14ac:dyDescent="0.25">
      <c r="A3105">
        <v>3104</v>
      </c>
      <c r="B3105" s="2">
        <v>1</v>
      </c>
      <c r="C3105" s="4">
        <v>2</v>
      </c>
      <c r="G3105" s="3" t="s">
        <v>234</v>
      </c>
    </row>
    <row r="3106" spans="1:8" x14ac:dyDescent="0.25">
      <c r="A3106">
        <v>3105</v>
      </c>
      <c r="B3106" s="2">
        <v>1</v>
      </c>
      <c r="C3106" s="4">
        <v>2</v>
      </c>
      <c r="G3106" s="3" t="s">
        <v>234</v>
      </c>
    </row>
    <row r="3107" spans="1:8" x14ac:dyDescent="0.25">
      <c r="A3107">
        <v>3106</v>
      </c>
      <c r="B3107" s="2">
        <v>1</v>
      </c>
      <c r="C3107" s="4">
        <v>2</v>
      </c>
      <c r="G3107" s="3" t="s">
        <v>234</v>
      </c>
    </row>
    <row r="3108" spans="1:8" x14ac:dyDescent="0.25">
      <c r="A3108">
        <v>3107</v>
      </c>
      <c r="C3108" s="4">
        <v>2</v>
      </c>
      <c r="G3108" s="3" t="s">
        <v>234</v>
      </c>
    </row>
    <row r="3109" spans="1:8" x14ac:dyDescent="0.25">
      <c r="A3109">
        <v>3108</v>
      </c>
      <c r="C3109" s="4">
        <v>2</v>
      </c>
      <c r="G3109" s="3" t="s">
        <v>234</v>
      </c>
    </row>
    <row r="3110" spans="1:8" x14ac:dyDescent="0.25">
      <c r="A3110">
        <v>3109</v>
      </c>
      <c r="C3110" s="4">
        <v>2</v>
      </c>
      <c r="G3110" s="3" t="s">
        <v>234</v>
      </c>
    </row>
    <row r="3111" spans="1:8" x14ac:dyDescent="0.25">
      <c r="A3111">
        <v>3110</v>
      </c>
      <c r="C3111" s="4">
        <v>2</v>
      </c>
      <c r="G3111" s="3" t="s">
        <v>234</v>
      </c>
      <c r="H3111" s="5" t="s">
        <v>233</v>
      </c>
    </row>
    <row r="3112" spans="1:8" x14ac:dyDescent="0.25">
      <c r="A3112">
        <v>3111</v>
      </c>
      <c r="C3112" s="4">
        <v>2</v>
      </c>
      <c r="G3112" s="3" t="s">
        <v>234</v>
      </c>
      <c r="H3112" s="5" t="s">
        <v>233</v>
      </c>
    </row>
    <row r="3113" spans="1:8" x14ac:dyDescent="0.25">
      <c r="A3113">
        <v>3112</v>
      </c>
      <c r="C3113" s="4">
        <v>2</v>
      </c>
      <c r="G3113" s="3" t="s">
        <v>234</v>
      </c>
      <c r="H3113" s="5" t="s">
        <v>233</v>
      </c>
    </row>
    <row r="3114" spans="1:8" x14ac:dyDescent="0.25">
      <c r="A3114">
        <v>3113</v>
      </c>
      <c r="C3114" s="4">
        <v>2</v>
      </c>
      <c r="G3114" s="3" t="s">
        <v>234</v>
      </c>
      <c r="H3114" s="5" t="s">
        <v>233</v>
      </c>
    </row>
    <row r="3115" spans="1:8" x14ac:dyDescent="0.25">
      <c r="A3115">
        <v>3114</v>
      </c>
      <c r="C3115" s="4">
        <v>2</v>
      </c>
      <c r="G3115" s="3" t="s">
        <v>234</v>
      </c>
      <c r="H3115" s="5" t="s">
        <v>233</v>
      </c>
    </row>
    <row r="3116" spans="1:8" x14ac:dyDescent="0.25">
      <c r="A3116">
        <v>3115</v>
      </c>
      <c r="C3116" s="4">
        <v>2</v>
      </c>
      <c r="H3116" s="5" t="s">
        <v>233</v>
      </c>
    </row>
    <row r="3117" spans="1:8" x14ac:dyDescent="0.25">
      <c r="A3117">
        <v>3116</v>
      </c>
      <c r="C3117" s="4">
        <v>2</v>
      </c>
      <c r="H3117" s="5" t="s">
        <v>233</v>
      </c>
    </row>
    <row r="3118" spans="1:8" x14ac:dyDescent="0.25">
      <c r="A3118">
        <v>3117</v>
      </c>
      <c r="C3118" s="4">
        <v>2</v>
      </c>
      <c r="H3118" s="5" t="s">
        <v>233</v>
      </c>
    </row>
    <row r="3119" spans="1:8" x14ac:dyDescent="0.25">
      <c r="A3119">
        <v>3118</v>
      </c>
      <c r="C3119" s="4">
        <v>2</v>
      </c>
      <c r="H3119" s="5" t="s">
        <v>233</v>
      </c>
    </row>
    <row r="3120" spans="1:8" x14ac:dyDescent="0.25">
      <c r="A3120">
        <v>3119</v>
      </c>
      <c r="C3120" s="4">
        <v>2</v>
      </c>
      <c r="H3120" s="5" t="s">
        <v>233</v>
      </c>
    </row>
    <row r="3121" spans="1:8" x14ac:dyDescent="0.25">
      <c r="A3121">
        <v>3120</v>
      </c>
      <c r="B3121" s="2">
        <v>1</v>
      </c>
      <c r="C3121" s="4">
        <v>2</v>
      </c>
      <c r="H3121" s="5" t="s">
        <v>233</v>
      </c>
    </row>
    <row r="3122" spans="1:8" x14ac:dyDescent="0.25">
      <c r="A3122">
        <v>3121</v>
      </c>
      <c r="B3122" s="2">
        <v>1</v>
      </c>
      <c r="C3122" s="4">
        <v>2</v>
      </c>
      <c r="H3122" s="5" t="s">
        <v>233</v>
      </c>
    </row>
    <row r="3123" spans="1:8" x14ac:dyDescent="0.25">
      <c r="A3123">
        <v>3122</v>
      </c>
      <c r="B3123" s="2">
        <v>1</v>
      </c>
      <c r="C3123" s="4">
        <v>2</v>
      </c>
      <c r="H3123" s="5" t="s">
        <v>233</v>
      </c>
    </row>
    <row r="3124" spans="1:8" x14ac:dyDescent="0.25">
      <c r="A3124">
        <v>3123</v>
      </c>
      <c r="B3124" s="2">
        <v>1</v>
      </c>
      <c r="C3124" s="4">
        <v>2</v>
      </c>
      <c r="H3124" s="5" t="s">
        <v>233</v>
      </c>
    </row>
    <row r="3125" spans="1:8" x14ac:dyDescent="0.25">
      <c r="A3125">
        <v>3124</v>
      </c>
      <c r="B3125" s="2">
        <v>1</v>
      </c>
      <c r="C3125" s="4">
        <v>2</v>
      </c>
      <c r="H3125" s="5" t="s">
        <v>233</v>
      </c>
    </row>
    <row r="3126" spans="1:8" x14ac:dyDescent="0.25">
      <c r="A3126">
        <v>3125</v>
      </c>
      <c r="B3126" s="2">
        <v>1</v>
      </c>
      <c r="C3126" s="4">
        <v>2</v>
      </c>
      <c r="H3126" s="5" t="s">
        <v>233</v>
      </c>
    </row>
    <row r="3127" spans="1:8" x14ac:dyDescent="0.25">
      <c r="A3127">
        <v>3126</v>
      </c>
      <c r="B3127" s="2">
        <v>1</v>
      </c>
      <c r="C3127" s="4">
        <v>2</v>
      </c>
      <c r="H3127" s="5" t="s">
        <v>233</v>
      </c>
    </row>
    <row r="3128" spans="1:8" x14ac:dyDescent="0.25">
      <c r="A3128">
        <v>3127</v>
      </c>
      <c r="B3128" s="2">
        <v>1</v>
      </c>
      <c r="C3128" s="4">
        <v>2</v>
      </c>
      <c r="H3128" s="5" t="s">
        <v>233</v>
      </c>
    </row>
    <row r="3129" spans="1:8" x14ac:dyDescent="0.25">
      <c r="A3129">
        <v>3128</v>
      </c>
      <c r="B3129" s="2">
        <v>1</v>
      </c>
      <c r="C3129" s="4">
        <v>2</v>
      </c>
      <c r="H3129" s="5" t="s">
        <v>233</v>
      </c>
    </row>
    <row r="3130" spans="1:8" x14ac:dyDescent="0.25">
      <c r="A3130">
        <v>3129</v>
      </c>
      <c r="B3130" s="2">
        <v>1</v>
      </c>
      <c r="C3130" s="4">
        <v>2</v>
      </c>
      <c r="H3130" s="5" t="s">
        <v>233</v>
      </c>
    </row>
    <row r="3131" spans="1:8" x14ac:dyDescent="0.25">
      <c r="A3131">
        <v>3130</v>
      </c>
      <c r="B3131" s="2">
        <v>1</v>
      </c>
      <c r="H3131" s="5" t="s">
        <v>233</v>
      </c>
    </row>
    <row r="3132" spans="1:8" x14ac:dyDescent="0.25">
      <c r="A3132">
        <v>3131</v>
      </c>
      <c r="B3132" s="2">
        <v>1</v>
      </c>
      <c r="H3132" s="5" t="s">
        <v>233</v>
      </c>
    </row>
    <row r="3133" spans="1:8" x14ac:dyDescent="0.25">
      <c r="A3133">
        <v>3132</v>
      </c>
      <c r="B3133" s="2">
        <v>1</v>
      </c>
      <c r="H3133" s="5" t="s">
        <v>233</v>
      </c>
    </row>
    <row r="3134" spans="1:8" x14ac:dyDescent="0.25">
      <c r="A3134">
        <v>3133</v>
      </c>
      <c r="B3134" s="2">
        <v>1</v>
      </c>
      <c r="D3134" s="3">
        <v>3</v>
      </c>
      <c r="H3134" s="5" t="s">
        <v>233</v>
      </c>
    </row>
    <row r="3135" spans="1:8" x14ac:dyDescent="0.25">
      <c r="A3135">
        <v>3134</v>
      </c>
      <c r="B3135" s="2">
        <v>1</v>
      </c>
      <c r="D3135" s="3">
        <v>3</v>
      </c>
      <c r="H3135" s="5" t="s">
        <v>233</v>
      </c>
    </row>
    <row r="3136" spans="1:8" x14ac:dyDescent="0.25">
      <c r="A3136">
        <v>3135</v>
      </c>
      <c r="B3136" s="2">
        <v>1</v>
      </c>
      <c r="D3136" s="3">
        <v>3</v>
      </c>
      <c r="H3136" s="5" t="s">
        <v>233</v>
      </c>
    </row>
    <row r="3137" spans="1:8" x14ac:dyDescent="0.25">
      <c r="A3137">
        <v>3136</v>
      </c>
      <c r="B3137" s="2">
        <v>1</v>
      </c>
      <c r="D3137" s="3">
        <v>3</v>
      </c>
      <c r="H3137" s="5" t="s">
        <v>233</v>
      </c>
    </row>
    <row r="3138" spans="1:8" x14ac:dyDescent="0.25">
      <c r="A3138">
        <v>3137</v>
      </c>
      <c r="B3138" s="2">
        <v>1</v>
      </c>
      <c r="D3138" s="3">
        <v>3</v>
      </c>
      <c r="H3138" s="5" t="s">
        <v>233</v>
      </c>
    </row>
    <row r="3139" spans="1:8" x14ac:dyDescent="0.25">
      <c r="A3139">
        <v>3138</v>
      </c>
      <c r="B3139" s="2">
        <v>1</v>
      </c>
      <c r="D3139" s="3">
        <v>3</v>
      </c>
      <c r="H3139" s="5" t="s">
        <v>233</v>
      </c>
    </row>
    <row r="3140" spans="1:8" x14ac:dyDescent="0.25">
      <c r="A3140">
        <v>3139</v>
      </c>
      <c r="B3140" s="2">
        <v>1</v>
      </c>
      <c r="D3140" s="3">
        <v>3</v>
      </c>
      <c r="H3140" s="5" t="s">
        <v>233</v>
      </c>
    </row>
    <row r="3141" spans="1:8" x14ac:dyDescent="0.25">
      <c r="A3141">
        <v>3140</v>
      </c>
      <c r="B3141" s="2">
        <v>1</v>
      </c>
      <c r="D3141" s="3">
        <v>3</v>
      </c>
      <c r="H3141" s="5" t="s">
        <v>233</v>
      </c>
    </row>
    <row r="3142" spans="1:8" x14ac:dyDescent="0.25">
      <c r="A3142">
        <v>3141</v>
      </c>
      <c r="B3142" s="2">
        <v>1</v>
      </c>
      <c r="C3142" s="4">
        <v>2</v>
      </c>
      <c r="D3142" s="3">
        <v>3</v>
      </c>
      <c r="H3142" s="5" t="s">
        <v>233</v>
      </c>
    </row>
    <row r="3143" spans="1:8" x14ac:dyDescent="0.25">
      <c r="A3143">
        <v>3142</v>
      </c>
      <c r="B3143" s="2">
        <v>1</v>
      </c>
      <c r="C3143" s="4">
        <v>2</v>
      </c>
      <c r="D3143" s="3">
        <v>3</v>
      </c>
    </row>
    <row r="3144" spans="1:8" x14ac:dyDescent="0.25">
      <c r="A3144">
        <v>3143</v>
      </c>
      <c r="B3144" s="2">
        <v>1</v>
      </c>
      <c r="C3144" s="4">
        <v>2</v>
      </c>
      <c r="D3144" s="3">
        <v>3</v>
      </c>
    </row>
    <row r="3145" spans="1:8" x14ac:dyDescent="0.25">
      <c r="A3145">
        <v>3144</v>
      </c>
      <c r="B3145" s="2">
        <v>1</v>
      </c>
      <c r="C3145" s="4">
        <v>2</v>
      </c>
      <c r="D3145" s="3">
        <v>3</v>
      </c>
    </row>
    <row r="3146" spans="1:8" x14ac:dyDescent="0.25">
      <c r="A3146">
        <v>3145</v>
      </c>
      <c r="B3146" s="2">
        <v>1</v>
      </c>
      <c r="C3146" s="4">
        <v>2</v>
      </c>
      <c r="D3146" s="3">
        <v>3</v>
      </c>
    </row>
    <row r="3147" spans="1:8" x14ac:dyDescent="0.25">
      <c r="A3147">
        <v>3146</v>
      </c>
      <c r="B3147" s="2">
        <v>1</v>
      </c>
      <c r="C3147" s="4">
        <v>2</v>
      </c>
      <c r="D3147" s="3">
        <v>3</v>
      </c>
    </row>
    <row r="3148" spans="1:8" x14ac:dyDescent="0.25">
      <c r="A3148">
        <v>3147</v>
      </c>
      <c r="C3148" s="4">
        <v>2</v>
      </c>
      <c r="D3148" s="3">
        <v>3</v>
      </c>
    </row>
    <row r="3149" spans="1:8" x14ac:dyDescent="0.25">
      <c r="A3149">
        <v>3148</v>
      </c>
      <c r="C3149" s="4">
        <v>2</v>
      </c>
      <c r="D3149" s="3">
        <v>3</v>
      </c>
    </row>
    <row r="3150" spans="1:8" x14ac:dyDescent="0.25">
      <c r="A3150">
        <v>3149</v>
      </c>
      <c r="C3150" s="4">
        <v>2</v>
      </c>
      <c r="D3150" s="3">
        <v>3</v>
      </c>
    </row>
    <row r="3151" spans="1:8" x14ac:dyDescent="0.25">
      <c r="A3151">
        <v>3150</v>
      </c>
      <c r="C3151" s="4">
        <v>2</v>
      </c>
      <c r="D3151" s="3">
        <v>3</v>
      </c>
    </row>
    <row r="3152" spans="1:8" x14ac:dyDescent="0.25">
      <c r="A3152">
        <v>3151</v>
      </c>
      <c r="C3152" s="4">
        <v>2</v>
      </c>
      <c r="D3152" s="3">
        <v>3</v>
      </c>
    </row>
    <row r="3153" spans="1:8" x14ac:dyDescent="0.25">
      <c r="A3153">
        <v>3152</v>
      </c>
      <c r="C3153" s="4">
        <v>2</v>
      </c>
      <c r="D3153" s="3">
        <v>3</v>
      </c>
    </row>
    <row r="3154" spans="1:8" x14ac:dyDescent="0.25">
      <c r="A3154">
        <v>3153</v>
      </c>
      <c r="C3154" s="4">
        <v>2</v>
      </c>
      <c r="D3154" s="3">
        <v>3</v>
      </c>
    </row>
    <row r="3155" spans="1:8" x14ac:dyDescent="0.25">
      <c r="A3155">
        <v>3154</v>
      </c>
      <c r="C3155" s="4">
        <v>2</v>
      </c>
      <c r="D3155" s="3">
        <v>3</v>
      </c>
      <c r="H3155" s="5" t="s">
        <v>233</v>
      </c>
    </row>
    <row r="3156" spans="1:8" x14ac:dyDescent="0.25">
      <c r="A3156">
        <v>3155</v>
      </c>
      <c r="C3156" s="4">
        <v>2</v>
      </c>
      <c r="D3156" s="3">
        <v>3</v>
      </c>
      <c r="H3156" s="5" t="s">
        <v>233</v>
      </c>
    </row>
    <row r="3157" spans="1:8" x14ac:dyDescent="0.25">
      <c r="A3157">
        <v>3156</v>
      </c>
      <c r="C3157" s="4">
        <v>2</v>
      </c>
      <c r="D3157" s="3">
        <v>3</v>
      </c>
      <c r="H3157" s="5" t="s">
        <v>233</v>
      </c>
    </row>
    <row r="3158" spans="1:8" x14ac:dyDescent="0.25">
      <c r="A3158">
        <v>3157</v>
      </c>
      <c r="C3158" s="4">
        <v>2</v>
      </c>
      <c r="D3158" s="3">
        <v>3</v>
      </c>
      <c r="H3158" s="5" t="s">
        <v>233</v>
      </c>
    </row>
    <row r="3159" spans="1:8" x14ac:dyDescent="0.25">
      <c r="A3159">
        <v>3158</v>
      </c>
      <c r="C3159" s="4">
        <v>2</v>
      </c>
      <c r="D3159" s="3">
        <v>3</v>
      </c>
      <c r="H3159" s="5" t="s">
        <v>233</v>
      </c>
    </row>
    <row r="3160" spans="1:8" x14ac:dyDescent="0.25">
      <c r="A3160">
        <v>3159</v>
      </c>
      <c r="B3160" s="2">
        <v>1</v>
      </c>
      <c r="C3160" s="4">
        <v>2</v>
      </c>
      <c r="D3160" s="3">
        <v>3</v>
      </c>
      <c r="H3160" s="5" t="s">
        <v>233</v>
      </c>
    </row>
    <row r="3161" spans="1:8" x14ac:dyDescent="0.25">
      <c r="A3161">
        <v>3160</v>
      </c>
      <c r="B3161" s="2">
        <v>1</v>
      </c>
      <c r="C3161" s="4">
        <v>2</v>
      </c>
      <c r="H3161" s="5" t="s">
        <v>233</v>
      </c>
    </row>
    <row r="3162" spans="1:8" x14ac:dyDescent="0.25">
      <c r="A3162">
        <v>3161</v>
      </c>
      <c r="B3162" s="2">
        <v>1</v>
      </c>
      <c r="C3162" s="4">
        <v>2</v>
      </c>
      <c r="H3162" s="5" t="s">
        <v>233</v>
      </c>
    </row>
    <row r="3163" spans="1:8" x14ac:dyDescent="0.25">
      <c r="A3163">
        <v>3162</v>
      </c>
      <c r="B3163" s="2">
        <v>1</v>
      </c>
      <c r="C3163" s="4">
        <v>2</v>
      </c>
      <c r="H3163" s="5" t="s">
        <v>233</v>
      </c>
    </row>
    <row r="3164" spans="1:8" x14ac:dyDescent="0.25">
      <c r="A3164">
        <v>3163</v>
      </c>
      <c r="B3164" s="2">
        <v>1</v>
      </c>
      <c r="C3164" s="4">
        <v>2</v>
      </c>
      <c r="H3164" s="5" t="s">
        <v>233</v>
      </c>
    </row>
    <row r="3165" spans="1:8" x14ac:dyDescent="0.25">
      <c r="A3165">
        <v>3164</v>
      </c>
      <c r="B3165" s="2">
        <v>1</v>
      </c>
      <c r="C3165" s="4">
        <v>2</v>
      </c>
      <c r="H3165" s="5" t="s">
        <v>233</v>
      </c>
    </row>
    <row r="3166" spans="1:8" x14ac:dyDescent="0.25">
      <c r="A3166">
        <v>3165</v>
      </c>
      <c r="B3166" s="2">
        <v>1</v>
      </c>
      <c r="C3166" s="4">
        <v>2</v>
      </c>
      <c r="H3166" s="5" t="s">
        <v>233</v>
      </c>
    </row>
    <row r="3167" spans="1:8" x14ac:dyDescent="0.25">
      <c r="A3167">
        <v>3166</v>
      </c>
      <c r="B3167" s="2">
        <v>1</v>
      </c>
      <c r="C3167" s="4">
        <v>2</v>
      </c>
      <c r="H3167" s="5" t="s">
        <v>233</v>
      </c>
    </row>
    <row r="3168" spans="1:8" x14ac:dyDescent="0.25">
      <c r="A3168">
        <v>3167</v>
      </c>
      <c r="B3168" s="2">
        <v>1</v>
      </c>
      <c r="C3168" s="4">
        <v>2</v>
      </c>
      <c r="H3168" s="5" t="s">
        <v>233</v>
      </c>
    </row>
    <row r="3169" spans="1:8" x14ac:dyDescent="0.25">
      <c r="A3169">
        <v>3168</v>
      </c>
      <c r="B3169" s="2">
        <v>1</v>
      </c>
      <c r="C3169" s="4">
        <v>2</v>
      </c>
      <c r="H3169" s="5" t="s">
        <v>233</v>
      </c>
    </row>
    <row r="3170" spans="1:8" x14ac:dyDescent="0.25">
      <c r="A3170">
        <v>3169</v>
      </c>
      <c r="B3170" s="2">
        <v>1</v>
      </c>
      <c r="C3170" s="4">
        <v>2</v>
      </c>
      <c r="H3170" s="5" t="s">
        <v>233</v>
      </c>
    </row>
    <row r="3171" spans="1:8" x14ac:dyDescent="0.25">
      <c r="A3171">
        <v>3170</v>
      </c>
      <c r="B3171" s="2">
        <v>1</v>
      </c>
      <c r="H3171" s="5" t="s">
        <v>233</v>
      </c>
    </row>
    <row r="3172" spans="1:8" x14ac:dyDescent="0.25">
      <c r="A3172">
        <v>3171</v>
      </c>
      <c r="B3172" s="2">
        <v>1</v>
      </c>
      <c r="H3172" s="5" t="s">
        <v>233</v>
      </c>
    </row>
    <row r="3173" spans="1:8" x14ac:dyDescent="0.25">
      <c r="A3173">
        <v>3172</v>
      </c>
      <c r="B3173" s="2">
        <v>1</v>
      </c>
      <c r="G3173" s="3" t="s">
        <v>234</v>
      </c>
      <c r="H3173" s="5" t="s">
        <v>233</v>
      </c>
    </row>
    <row r="3174" spans="1:8" x14ac:dyDescent="0.25">
      <c r="A3174">
        <v>3173</v>
      </c>
      <c r="B3174" s="2">
        <v>1</v>
      </c>
      <c r="G3174" s="3" t="s">
        <v>234</v>
      </c>
      <c r="H3174" s="5" t="s">
        <v>233</v>
      </c>
    </row>
    <row r="3175" spans="1:8" x14ac:dyDescent="0.25">
      <c r="A3175">
        <v>3174</v>
      </c>
      <c r="B3175" s="2">
        <v>1</v>
      </c>
      <c r="G3175" s="3" t="s">
        <v>234</v>
      </c>
    </row>
    <row r="3176" spans="1:8" x14ac:dyDescent="0.25">
      <c r="A3176">
        <v>3175</v>
      </c>
      <c r="B3176" s="2">
        <v>1</v>
      </c>
      <c r="G3176" s="3" t="s">
        <v>234</v>
      </c>
    </row>
    <row r="3177" spans="1:8" x14ac:dyDescent="0.25">
      <c r="A3177">
        <v>3176</v>
      </c>
      <c r="B3177" s="2">
        <v>1</v>
      </c>
      <c r="G3177" s="3" t="s">
        <v>234</v>
      </c>
    </row>
    <row r="3178" spans="1:8" x14ac:dyDescent="0.25">
      <c r="A3178">
        <v>3177</v>
      </c>
      <c r="B3178" s="2">
        <v>1</v>
      </c>
      <c r="G3178" s="3" t="s">
        <v>234</v>
      </c>
    </row>
    <row r="3179" spans="1:8" x14ac:dyDescent="0.25">
      <c r="A3179">
        <v>3178</v>
      </c>
      <c r="B3179" s="2">
        <v>1</v>
      </c>
      <c r="G3179" s="3" t="s">
        <v>234</v>
      </c>
    </row>
    <row r="3180" spans="1:8" x14ac:dyDescent="0.25">
      <c r="A3180">
        <v>3179</v>
      </c>
      <c r="B3180" s="2">
        <v>1</v>
      </c>
      <c r="C3180" s="4">
        <v>2</v>
      </c>
      <c r="G3180" s="3" t="s">
        <v>234</v>
      </c>
    </row>
    <row r="3181" spans="1:8" x14ac:dyDescent="0.25">
      <c r="A3181">
        <v>3180</v>
      </c>
      <c r="B3181" s="2">
        <v>1</v>
      </c>
      <c r="C3181" s="4">
        <v>2</v>
      </c>
      <c r="G3181" s="3" t="s">
        <v>234</v>
      </c>
    </row>
    <row r="3182" spans="1:8" x14ac:dyDescent="0.25">
      <c r="A3182">
        <v>3181</v>
      </c>
      <c r="B3182" s="2">
        <v>1</v>
      </c>
      <c r="C3182" s="4">
        <v>2</v>
      </c>
      <c r="G3182" s="3" t="s">
        <v>234</v>
      </c>
    </row>
    <row r="3183" spans="1:8" x14ac:dyDescent="0.25">
      <c r="A3183">
        <v>3182</v>
      </c>
      <c r="B3183" s="2">
        <v>1</v>
      </c>
      <c r="C3183" s="4">
        <v>2</v>
      </c>
      <c r="G3183" s="3" t="s">
        <v>234</v>
      </c>
    </row>
    <row r="3184" spans="1:8" x14ac:dyDescent="0.25">
      <c r="A3184">
        <v>3183</v>
      </c>
      <c r="B3184" s="2">
        <v>1</v>
      </c>
      <c r="C3184" s="4">
        <v>2</v>
      </c>
      <c r="G3184" s="3" t="s">
        <v>234</v>
      </c>
    </row>
    <row r="3185" spans="1:8" x14ac:dyDescent="0.25">
      <c r="A3185">
        <v>3184</v>
      </c>
      <c r="B3185" s="2">
        <v>1</v>
      </c>
      <c r="C3185" s="4">
        <v>2</v>
      </c>
      <c r="G3185" s="3" t="s">
        <v>234</v>
      </c>
    </row>
    <row r="3186" spans="1:8" x14ac:dyDescent="0.25">
      <c r="A3186">
        <v>3185</v>
      </c>
      <c r="B3186" s="2">
        <v>1</v>
      </c>
      <c r="C3186" s="4">
        <v>2</v>
      </c>
      <c r="G3186" s="3" t="s">
        <v>234</v>
      </c>
    </row>
    <row r="3187" spans="1:8" x14ac:dyDescent="0.25">
      <c r="A3187">
        <v>3186</v>
      </c>
      <c r="B3187" s="2">
        <v>1</v>
      </c>
      <c r="C3187" s="4">
        <v>2</v>
      </c>
      <c r="G3187" s="3" t="s">
        <v>234</v>
      </c>
    </row>
    <row r="3188" spans="1:8" x14ac:dyDescent="0.25">
      <c r="A3188">
        <v>3187</v>
      </c>
      <c r="B3188" s="2">
        <v>1</v>
      </c>
      <c r="C3188" s="4">
        <v>2</v>
      </c>
      <c r="G3188" s="3" t="s">
        <v>234</v>
      </c>
    </row>
    <row r="3189" spans="1:8" x14ac:dyDescent="0.25">
      <c r="A3189">
        <v>3188</v>
      </c>
      <c r="B3189" s="2">
        <v>1</v>
      </c>
      <c r="C3189" s="4">
        <v>2</v>
      </c>
      <c r="G3189" s="3" t="s">
        <v>234</v>
      </c>
    </row>
    <row r="3190" spans="1:8" x14ac:dyDescent="0.25">
      <c r="A3190">
        <v>3189</v>
      </c>
      <c r="B3190" s="2">
        <v>1</v>
      </c>
      <c r="C3190" s="4">
        <v>2</v>
      </c>
      <c r="G3190" s="3" t="s">
        <v>234</v>
      </c>
    </row>
    <row r="3191" spans="1:8" x14ac:dyDescent="0.25">
      <c r="A3191">
        <v>3190</v>
      </c>
      <c r="B3191" s="2">
        <v>1</v>
      </c>
      <c r="C3191" s="4">
        <v>2</v>
      </c>
      <c r="G3191" s="3" t="s">
        <v>234</v>
      </c>
    </row>
    <row r="3192" spans="1:8" x14ac:dyDescent="0.25">
      <c r="A3192">
        <v>3191</v>
      </c>
      <c r="B3192" s="2">
        <v>1</v>
      </c>
      <c r="C3192" s="4">
        <v>2</v>
      </c>
      <c r="G3192" s="3" t="s">
        <v>234</v>
      </c>
    </row>
    <row r="3193" spans="1:8" x14ac:dyDescent="0.25">
      <c r="A3193">
        <v>3192</v>
      </c>
      <c r="B3193" s="2">
        <v>1</v>
      </c>
      <c r="C3193" s="4">
        <v>2</v>
      </c>
      <c r="G3193" s="3" t="s">
        <v>234</v>
      </c>
    </row>
    <row r="3194" spans="1:8" x14ac:dyDescent="0.25">
      <c r="A3194">
        <v>3193</v>
      </c>
      <c r="B3194" s="2">
        <v>1</v>
      </c>
      <c r="C3194" s="4">
        <v>2</v>
      </c>
      <c r="G3194" s="3" t="s">
        <v>234</v>
      </c>
      <c r="H3194" s="5" t="s">
        <v>233</v>
      </c>
    </row>
    <row r="3195" spans="1:8" x14ac:dyDescent="0.25">
      <c r="A3195">
        <v>3194</v>
      </c>
      <c r="B3195" s="2">
        <v>1</v>
      </c>
      <c r="C3195" s="4">
        <v>2</v>
      </c>
      <c r="G3195" s="3" t="s">
        <v>234</v>
      </c>
      <c r="H3195" s="5" t="s">
        <v>233</v>
      </c>
    </row>
    <row r="3196" spans="1:8" x14ac:dyDescent="0.25">
      <c r="A3196">
        <v>3195</v>
      </c>
      <c r="C3196" s="4">
        <v>2</v>
      </c>
      <c r="G3196" s="3" t="s">
        <v>234</v>
      </c>
      <c r="H3196" s="5" t="s">
        <v>233</v>
      </c>
    </row>
    <row r="3197" spans="1:8" x14ac:dyDescent="0.25">
      <c r="A3197">
        <v>3196</v>
      </c>
      <c r="C3197" s="4">
        <v>2</v>
      </c>
      <c r="G3197" s="3" t="s">
        <v>234</v>
      </c>
      <c r="H3197" s="5" t="s">
        <v>233</v>
      </c>
    </row>
    <row r="3198" spans="1:8" x14ac:dyDescent="0.25">
      <c r="A3198">
        <v>3197</v>
      </c>
      <c r="C3198" s="4">
        <v>2</v>
      </c>
      <c r="G3198" s="3" t="s">
        <v>234</v>
      </c>
      <c r="H3198" s="5" t="s">
        <v>233</v>
      </c>
    </row>
    <row r="3199" spans="1:8" x14ac:dyDescent="0.25">
      <c r="A3199">
        <v>3198</v>
      </c>
      <c r="C3199" s="4">
        <v>2</v>
      </c>
      <c r="G3199" s="3" t="s">
        <v>234</v>
      </c>
      <c r="H3199" s="5" t="s">
        <v>233</v>
      </c>
    </row>
    <row r="3200" spans="1:8" x14ac:dyDescent="0.25">
      <c r="A3200">
        <v>3199</v>
      </c>
      <c r="C3200" s="4">
        <v>2</v>
      </c>
      <c r="G3200" s="3" t="s">
        <v>234</v>
      </c>
      <c r="H3200" s="5" t="s">
        <v>233</v>
      </c>
    </row>
    <row r="3201" spans="1:8" x14ac:dyDescent="0.25">
      <c r="A3201">
        <v>3200</v>
      </c>
      <c r="C3201" s="4">
        <v>2</v>
      </c>
      <c r="G3201" s="3" t="s">
        <v>234</v>
      </c>
      <c r="H3201" s="5" t="s">
        <v>233</v>
      </c>
    </row>
    <row r="3202" spans="1:8" x14ac:dyDescent="0.25">
      <c r="A3202">
        <v>3201</v>
      </c>
      <c r="C3202" s="4">
        <v>2</v>
      </c>
      <c r="G3202" s="3" t="s">
        <v>234</v>
      </c>
      <c r="H3202" s="5" t="s">
        <v>233</v>
      </c>
    </row>
    <row r="3203" spans="1:8" x14ac:dyDescent="0.25">
      <c r="A3203">
        <v>3202</v>
      </c>
      <c r="C3203" s="4">
        <v>2</v>
      </c>
      <c r="G3203" s="3" t="s">
        <v>234</v>
      </c>
      <c r="H3203" s="5" t="s">
        <v>233</v>
      </c>
    </row>
    <row r="3204" spans="1:8" x14ac:dyDescent="0.25">
      <c r="A3204">
        <v>3203</v>
      </c>
      <c r="C3204" s="4">
        <v>2</v>
      </c>
      <c r="H3204" s="5" t="s">
        <v>233</v>
      </c>
    </row>
    <row r="3205" spans="1:8" x14ac:dyDescent="0.25">
      <c r="A3205">
        <v>3204</v>
      </c>
      <c r="C3205" s="4">
        <v>2</v>
      </c>
      <c r="H3205" s="5" t="s">
        <v>233</v>
      </c>
    </row>
    <row r="3206" spans="1:8" x14ac:dyDescent="0.25">
      <c r="A3206">
        <v>3205</v>
      </c>
      <c r="C3206" s="4">
        <v>2</v>
      </c>
      <c r="H3206" s="5" t="s">
        <v>233</v>
      </c>
    </row>
    <row r="3207" spans="1:8" x14ac:dyDescent="0.25">
      <c r="A3207">
        <v>3206</v>
      </c>
      <c r="C3207" s="4">
        <v>2</v>
      </c>
      <c r="H3207" s="5" t="s">
        <v>233</v>
      </c>
    </row>
    <row r="3208" spans="1:8" x14ac:dyDescent="0.25">
      <c r="A3208">
        <v>3207</v>
      </c>
      <c r="B3208" s="2">
        <v>1</v>
      </c>
      <c r="C3208" s="4">
        <v>2</v>
      </c>
      <c r="H3208" s="5" t="s">
        <v>233</v>
      </c>
    </row>
    <row r="3209" spans="1:8" x14ac:dyDescent="0.25">
      <c r="A3209">
        <v>3208</v>
      </c>
      <c r="B3209" s="2">
        <v>1</v>
      </c>
      <c r="C3209" s="4">
        <v>2</v>
      </c>
      <c r="H3209" s="5" t="s">
        <v>233</v>
      </c>
    </row>
    <row r="3210" spans="1:8" x14ac:dyDescent="0.25">
      <c r="A3210">
        <v>3209</v>
      </c>
      <c r="B3210" s="2">
        <v>1</v>
      </c>
      <c r="C3210" s="4">
        <v>2</v>
      </c>
      <c r="H3210" s="5" t="s">
        <v>233</v>
      </c>
    </row>
    <row r="3211" spans="1:8" x14ac:dyDescent="0.25">
      <c r="A3211">
        <v>3210</v>
      </c>
      <c r="B3211" s="2">
        <v>1</v>
      </c>
      <c r="C3211" s="4">
        <v>2</v>
      </c>
      <c r="H3211" s="5" t="s">
        <v>233</v>
      </c>
    </row>
    <row r="3212" spans="1:8" x14ac:dyDescent="0.25">
      <c r="A3212">
        <v>3211</v>
      </c>
      <c r="B3212" s="2">
        <v>1</v>
      </c>
      <c r="C3212" s="4">
        <v>2</v>
      </c>
      <c r="H3212" s="5" t="s">
        <v>233</v>
      </c>
    </row>
    <row r="3213" spans="1:8" x14ac:dyDescent="0.25">
      <c r="A3213">
        <v>3212</v>
      </c>
      <c r="B3213" s="2">
        <v>1</v>
      </c>
      <c r="C3213" s="4">
        <v>2</v>
      </c>
      <c r="H3213" s="5" t="s">
        <v>233</v>
      </c>
    </row>
    <row r="3214" spans="1:8" x14ac:dyDescent="0.25">
      <c r="A3214">
        <v>3213</v>
      </c>
      <c r="B3214" s="2">
        <v>1</v>
      </c>
      <c r="C3214" s="4">
        <v>2</v>
      </c>
      <c r="H3214" s="5" t="s">
        <v>233</v>
      </c>
    </row>
    <row r="3215" spans="1:8" x14ac:dyDescent="0.25">
      <c r="A3215">
        <v>3214</v>
      </c>
      <c r="B3215" s="2">
        <v>1</v>
      </c>
      <c r="C3215" s="4">
        <v>2</v>
      </c>
      <c r="H3215" s="5" t="s">
        <v>233</v>
      </c>
    </row>
    <row r="3216" spans="1:8" x14ac:dyDescent="0.25">
      <c r="A3216">
        <v>3215</v>
      </c>
      <c r="B3216" s="2">
        <v>1</v>
      </c>
      <c r="C3216" s="4">
        <v>2</v>
      </c>
      <c r="H3216" s="5" t="s">
        <v>233</v>
      </c>
    </row>
    <row r="3217" spans="1:8" x14ac:dyDescent="0.25">
      <c r="A3217">
        <v>3216</v>
      </c>
      <c r="B3217" s="2">
        <v>1</v>
      </c>
      <c r="C3217" s="4">
        <v>2</v>
      </c>
      <c r="H3217" s="5" t="s">
        <v>233</v>
      </c>
    </row>
    <row r="3218" spans="1:8" x14ac:dyDescent="0.25">
      <c r="A3218">
        <v>3217</v>
      </c>
      <c r="B3218" s="2">
        <v>1</v>
      </c>
      <c r="C3218" s="4">
        <v>2</v>
      </c>
      <c r="H3218" s="5" t="s">
        <v>233</v>
      </c>
    </row>
    <row r="3219" spans="1:8" x14ac:dyDescent="0.25">
      <c r="A3219">
        <v>3218</v>
      </c>
      <c r="B3219" s="2">
        <v>1</v>
      </c>
      <c r="C3219" s="4">
        <v>2</v>
      </c>
      <c r="D3219" s="3">
        <v>3</v>
      </c>
      <c r="H3219" s="5" t="s">
        <v>233</v>
      </c>
    </row>
    <row r="3220" spans="1:8" x14ac:dyDescent="0.25">
      <c r="A3220">
        <v>3219</v>
      </c>
      <c r="B3220" s="2">
        <v>1</v>
      </c>
      <c r="C3220" s="4">
        <v>2</v>
      </c>
      <c r="D3220" s="3">
        <v>3</v>
      </c>
      <c r="H3220" s="5" t="s">
        <v>233</v>
      </c>
    </row>
    <row r="3221" spans="1:8" x14ac:dyDescent="0.25">
      <c r="A3221">
        <v>3220</v>
      </c>
      <c r="B3221" s="2">
        <v>1</v>
      </c>
      <c r="D3221" s="3">
        <v>3</v>
      </c>
      <c r="H3221" s="5" t="s">
        <v>233</v>
      </c>
    </row>
    <row r="3222" spans="1:8" x14ac:dyDescent="0.25">
      <c r="A3222">
        <v>3221</v>
      </c>
      <c r="B3222" s="2">
        <v>1</v>
      </c>
      <c r="D3222" s="3">
        <v>3</v>
      </c>
      <c r="H3222" s="5" t="s">
        <v>233</v>
      </c>
    </row>
    <row r="3223" spans="1:8" x14ac:dyDescent="0.25">
      <c r="A3223">
        <v>3222</v>
      </c>
      <c r="B3223" s="2">
        <v>1</v>
      </c>
      <c r="D3223" s="3">
        <v>3</v>
      </c>
      <c r="H3223" s="5" t="s">
        <v>233</v>
      </c>
    </row>
    <row r="3224" spans="1:8" x14ac:dyDescent="0.25">
      <c r="A3224">
        <v>3223</v>
      </c>
      <c r="B3224" s="2">
        <v>1</v>
      </c>
      <c r="D3224" s="3">
        <v>3</v>
      </c>
      <c r="H3224" s="5" t="s">
        <v>233</v>
      </c>
    </row>
    <row r="3225" spans="1:8" x14ac:dyDescent="0.25">
      <c r="A3225">
        <v>3224</v>
      </c>
      <c r="B3225" s="2">
        <v>1</v>
      </c>
      <c r="D3225" s="3">
        <v>3</v>
      </c>
      <c r="H3225" s="5" t="s">
        <v>233</v>
      </c>
    </row>
    <row r="3226" spans="1:8" x14ac:dyDescent="0.25">
      <c r="A3226">
        <v>3225</v>
      </c>
      <c r="B3226" s="2">
        <v>1</v>
      </c>
      <c r="D3226" s="3">
        <v>3</v>
      </c>
      <c r="H3226" s="5" t="s">
        <v>233</v>
      </c>
    </row>
    <row r="3227" spans="1:8" x14ac:dyDescent="0.25">
      <c r="A3227">
        <v>3226</v>
      </c>
      <c r="B3227" s="2">
        <v>1</v>
      </c>
      <c r="D3227" s="3">
        <v>3</v>
      </c>
      <c r="H3227" s="5" t="s">
        <v>233</v>
      </c>
    </row>
    <row r="3228" spans="1:8" x14ac:dyDescent="0.25">
      <c r="A3228">
        <v>3227</v>
      </c>
      <c r="B3228" s="2">
        <v>1</v>
      </c>
      <c r="D3228" s="3">
        <v>3</v>
      </c>
      <c r="H3228" s="5" t="s">
        <v>233</v>
      </c>
    </row>
    <row r="3229" spans="1:8" x14ac:dyDescent="0.25">
      <c r="A3229">
        <v>3228</v>
      </c>
      <c r="B3229" s="2">
        <v>1</v>
      </c>
      <c r="D3229" s="3">
        <v>3</v>
      </c>
    </row>
    <row r="3230" spans="1:8" x14ac:dyDescent="0.25">
      <c r="A3230">
        <v>3229</v>
      </c>
      <c r="B3230" s="2">
        <v>1</v>
      </c>
      <c r="C3230" s="4">
        <v>2</v>
      </c>
      <c r="D3230" s="3">
        <v>3</v>
      </c>
    </row>
    <row r="3231" spans="1:8" x14ac:dyDescent="0.25">
      <c r="A3231">
        <v>3230</v>
      </c>
      <c r="B3231" s="2">
        <v>1</v>
      </c>
      <c r="C3231" s="4">
        <v>2</v>
      </c>
      <c r="D3231" s="3">
        <v>3</v>
      </c>
    </row>
    <row r="3232" spans="1:8" x14ac:dyDescent="0.25">
      <c r="A3232">
        <v>3231</v>
      </c>
      <c r="B3232" s="2">
        <v>1</v>
      </c>
      <c r="C3232" s="4">
        <v>2</v>
      </c>
      <c r="D3232" s="3">
        <v>3</v>
      </c>
    </row>
    <row r="3233" spans="1:5" x14ac:dyDescent="0.25">
      <c r="A3233">
        <v>3232</v>
      </c>
      <c r="B3233" s="2">
        <v>1</v>
      </c>
      <c r="C3233" s="4">
        <v>2</v>
      </c>
      <c r="D3233" s="3">
        <v>3</v>
      </c>
    </row>
    <row r="3234" spans="1:5" x14ac:dyDescent="0.25">
      <c r="A3234">
        <v>3233</v>
      </c>
      <c r="B3234" s="2">
        <v>1</v>
      </c>
      <c r="C3234" s="4">
        <v>2</v>
      </c>
      <c r="D3234" s="3">
        <v>3</v>
      </c>
    </row>
    <row r="3235" spans="1:5" x14ac:dyDescent="0.25">
      <c r="A3235">
        <v>3234</v>
      </c>
      <c r="B3235" s="2">
        <v>1</v>
      </c>
      <c r="C3235" s="4">
        <v>2</v>
      </c>
      <c r="D3235" s="3">
        <v>3</v>
      </c>
    </row>
    <row r="3236" spans="1:5" x14ac:dyDescent="0.25">
      <c r="A3236">
        <v>3235</v>
      </c>
      <c r="B3236" s="2">
        <v>1</v>
      </c>
      <c r="C3236" s="4">
        <v>2</v>
      </c>
      <c r="D3236" s="3">
        <v>3</v>
      </c>
    </row>
    <row r="3237" spans="1:5" x14ac:dyDescent="0.25">
      <c r="A3237">
        <v>3236</v>
      </c>
      <c r="B3237" s="2">
        <v>1</v>
      </c>
      <c r="C3237" s="4">
        <v>2</v>
      </c>
      <c r="D3237" s="3">
        <v>3</v>
      </c>
    </row>
    <row r="3238" spans="1:5" x14ac:dyDescent="0.25">
      <c r="A3238">
        <v>3237</v>
      </c>
      <c r="B3238" s="2">
        <v>1</v>
      </c>
      <c r="C3238" s="4">
        <v>2</v>
      </c>
      <c r="D3238" s="3">
        <v>3</v>
      </c>
    </row>
    <row r="3239" spans="1:5" x14ac:dyDescent="0.25">
      <c r="A3239">
        <v>3238</v>
      </c>
      <c r="B3239" s="2">
        <v>1</v>
      </c>
      <c r="C3239" s="4">
        <v>2</v>
      </c>
      <c r="D3239" s="3">
        <v>3</v>
      </c>
    </row>
    <row r="3240" spans="1:5" x14ac:dyDescent="0.25">
      <c r="A3240">
        <v>3239</v>
      </c>
      <c r="B3240" s="2">
        <v>1</v>
      </c>
      <c r="C3240" s="4">
        <v>2</v>
      </c>
      <c r="D3240" s="3">
        <v>3</v>
      </c>
    </row>
    <row r="3241" spans="1:5" x14ac:dyDescent="0.25">
      <c r="A3241">
        <v>3240</v>
      </c>
      <c r="C3241" s="4">
        <v>2</v>
      </c>
      <c r="D3241" s="3">
        <v>3</v>
      </c>
    </row>
    <row r="3242" spans="1:5" x14ac:dyDescent="0.25">
      <c r="A3242">
        <v>3241</v>
      </c>
      <c r="C3242" s="4">
        <v>2</v>
      </c>
      <c r="D3242" s="3">
        <v>3</v>
      </c>
      <c r="E3242" s="5">
        <v>4</v>
      </c>
    </row>
    <row r="3243" spans="1:5" x14ac:dyDescent="0.25">
      <c r="A3243">
        <v>3242</v>
      </c>
      <c r="C3243" s="4">
        <v>2</v>
      </c>
      <c r="D3243" s="3">
        <v>3</v>
      </c>
      <c r="E3243" s="5">
        <v>4</v>
      </c>
    </row>
    <row r="3244" spans="1:5" x14ac:dyDescent="0.25">
      <c r="A3244">
        <v>3243</v>
      </c>
      <c r="C3244" s="4">
        <v>2</v>
      </c>
      <c r="D3244" s="3">
        <v>3</v>
      </c>
      <c r="E3244" s="5">
        <v>4</v>
      </c>
    </row>
    <row r="3245" spans="1:5" x14ac:dyDescent="0.25">
      <c r="A3245">
        <v>3244</v>
      </c>
      <c r="C3245" s="4">
        <v>2</v>
      </c>
      <c r="D3245" s="3">
        <v>3</v>
      </c>
      <c r="E3245" s="5">
        <v>4</v>
      </c>
    </row>
    <row r="3246" spans="1:5" x14ac:dyDescent="0.25">
      <c r="A3246">
        <v>3245</v>
      </c>
      <c r="C3246" s="4">
        <v>2</v>
      </c>
      <c r="D3246" s="3">
        <v>3</v>
      </c>
      <c r="E3246" s="5">
        <v>4</v>
      </c>
    </row>
    <row r="3247" spans="1:5" x14ac:dyDescent="0.25">
      <c r="A3247">
        <v>3246</v>
      </c>
      <c r="C3247" s="4">
        <v>2</v>
      </c>
      <c r="D3247" s="3">
        <v>3</v>
      </c>
      <c r="E3247" s="5">
        <v>4</v>
      </c>
    </row>
    <row r="3248" spans="1:5" x14ac:dyDescent="0.25">
      <c r="A3248">
        <v>3247</v>
      </c>
      <c r="C3248" s="4">
        <v>2</v>
      </c>
      <c r="D3248" s="3">
        <v>3</v>
      </c>
      <c r="E3248" s="5">
        <v>4</v>
      </c>
    </row>
    <row r="3249" spans="1:5" x14ac:dyDescent="0.25">
      <c r="A3249">
        <v>3248</v>
      </c>
      <c r="B3249" s="2">
        <v>1</v>
      </c>
      <c r="C3249" s="4">
        <v>2</v>
      </c>
      <c r="D3249" s="3">
        <v>3</v>
      </c>
      <c r="E3249" s="5">
        <v>4</v>
      </c>
    </row>
    <row r="3250" spans="1:5" x14ac:dyDescent="0.25">
      <c r="A3250">
        <v>3249</v>
      </c>
      <c r="B3250" s="2">
        <v>1</v>
      </c>
      <c r="C3250" s="4">
        <v>2</v>
      </c>
      <c r="D3250" s="3">
        <v>3</v>
      </c>
      <c r="E3250" s="5">
        <v>4</v>
      </c>
    </row>
    <row r="3251" spans="1:5" x14ac:dyDescent="0.25">
      <c r="A3251">
        <v>3250</v>
      </c>
      <c r="B3251" s="2">
        <v>1</v>
      </c>
      <c r="C3251" s="4">
        <v>2</v>
      </c>
      <c r="E3251" s="5">
        <v>4</v>
      </c>
    </row>
    <row r="3252" spans="1:5" x14ac:dyDescent="0.25">
      <c r="A3252">
        <v>3251</v>
      </c>
      <c r="B3252" s="2">
        <v>1</v>
      </c>
      <c r="C3252" s="4">
        <v>2</v>
      </c>
      <c r="E3252" s="5">
        <v>4</v>
      </c>
    </row>
    <row r="3253" spans="1:5" x14ac:dyDescent="0.25">
      <c r="A3253">
        <v>3252</v>
      </c>
      <c r="B3253" s="2">
        <v>1</v>
      </c>
      <c r="C3253" s="4">
        <v>2</v>
      </c>
      <c r="E3253" s="5">
        <v>4</v>
      </c>
    </row>
    <row r="3254" spans="1:5" x14ac:dyDescent="0.25">
      <c r="A3254">
        <v>3253</v>
      </c>
      <c r="B3254" s="2">
        <v>1</v>
      </c>
      <c r="C3254" s="4">
        <v>2</v>
      </c>
      <c r="E3254" s="5">
        <v>4</v>
      </c>
    </row>
    <row r="3255" spans="1:5" x14ac:dyDescent="0.25">
      <c r="A3255">
        <v>3254</v>
      </c>
      <c r="B3255" s="2">
        <v>1</v>
      </c>
      <c r="C3255" s="4">
        <v>2</v>
      </c>
      <c r="E3255" s="5">
        <v>4</v>
      </c>
    </row>
    <row r="3256" spans="1:5" x14ac:dyDescent="0.25">
      <c r="A3256">
        <v>3255</v>
      </c>
      <c r="B3256" s="2">
        <v>1</v>
      </c>
      <c r="C3256" s="4">
        <v>2</v>
      </c>
      <c r="E3256" s="5">
        <v>4</v>
      </c>
    </row>
    <row r="3257" spans="1:5" x14ac:dyDescent="0.25">
      <c r="A3257">
        <v>3256</v>
      </c>
      <c r="B3257" s="2">
        <v>1</v>
      </c>
      <c r="C3257" s="4">
        <v>2</v>
      </c>
      <c r="E3257" s="5">
        <v>4</v>
      </c>
    </row>
    <row r="3258" spans="1:5" x14ac:dyDescent="0.25">
      <c r="A3258">
        <v>3257</v>
      </c>
      <c r="B3258" s="2">
        <v>1</v>
      </c>
      <c r="C3258" s="4">
        <v>2</v>
      </c>
      <c r="E3258" s="5">
        <v>4</v>
      </c>
    </row>
    <row r="3259" spans="1:5" x14ac:dyDescent="0.25">
      <c r="A3259">
        <v>3258</v>
      </c>
      <c r="B3259" s="2">
        <v>1</v>
      </c>
      <c r="E3259" s="5">
        <v>4</v>
      </c>
    </row>
    <row r="3260" spans="1:5" x14ac:dyDescent="0.25">
      <c r="A3260">
        <v>3259</v>
      </c>
      <c r="B3260" s="2">
        <v>1</v>
      </c>
      <c r="E3260" s="5">
        <v>4</v>
      </c>
    </row>
    <row r="3261" spans="1:5" x14ac:dyDescent="0.25">
      <c r="A3261">
        <v>3260</v>
      </c>
      <c r="B3261" s="2">
        <v>1</v>
      </c>
      <c r="E3261" s="5">
        <v>4</v>
      </c>
    </row>
    <row r="3262" spans="1:5" x14ac:dyDescent="0.25">
      <c r="A3262">
        <v>3261</v>
      </c>
      <c r="B3262" s="2">
        <v>1</v>
      </c>
      <c r="E3262" s="5">
        <v>4</v>
      </c>
    </row>
    <row r="3263" spans="1:5" x14ac:dyDescent="0.25">
      <c r="A3263">
        <v>3262</v>
      </c>
      <c r="B3263" s="2">
        <v>1</v>
      </c>
      <c r="E3263" s="5">
        <v>4</v>
      </c>
    </row>
    <row r="3264" spans="1:5" x14ac:dyDescent="0.25">
      <c r="A3264">
        <v>3263</v>
      </c>
      <c r="B3264" s="2">
        <v>1</v>
      </c>
      <c r="E3264" s="5">
        <v>4</v>
      </c>
    </row>
    <row r="3265" spans="1:7" x14ac:dyDescent="0.25">
      <c r="A3265">
        <v>3264</v>
      </c>
      <c r="B3265" s="2">
        <v>1</v>
      </c>
      <c r="E3265" s="5">
        <v>4</v>
      </c>
    </row>
    <row r="3266" spans="1:7" x14ac:dyDescent="0.25">
      <c r="A3266">
        <v>3265</v>
      </c>
      <c r="B3266" s="2">
        <v>1</v>
      </c>
      <c r="E3266" s="5">
        <v>4</v>
      </c>
      <c r="G3266" s="3" t="s">
        <v>234</v>
      </c>
    </row>
    <row r="3267" spans="1:7" x14ac:dyDescent="0.25">
      <c r="A3267">
        <v>3266</v>
      </c>
      <c r="B3267" s="2">
        <v>1</v>
      </c>
      <c r="E3267" s="5">
        <v>4</v>
      </c>
      <c r="G3267" s="3" t="s">
        <v>234</v>
      </c>
    </row>
    <row r="3268" spans="1:7" x14ac:dyDescent="0.25">
      <c r="A3268">
        <v>3267</v>
      </c>
      <c r="B3268" s="2">
        <v>1</v>
      </c>
      <c r="E3268" s="5">
        <v>4</v>
      </c>
      <c r="G3268" s="3" t="s">
        <v>234</v>
      </c>
    </row>
    <row r="3269" spans="1:7" x14ac:dyDescent="0.25">
      <c r="A3269">
        <v>3268</v>
      </c>
      <c r="B3269" s="2">
        <v>1</v>
      </c>
      <c r="E3269" s="5">
        <v>4</v>
      </c>
      <c r="G3269" s="3" t="s">
        <v>234</v>
      </c>
    </row>
    <row r="3270" spans="1:7" x14ac:dyDescent="0.25">
      <c r="A3270">
        <v>3269</v>
      </c>
      <c r="B3270" s="2">
        <v>1</v>
      </c>
      <c r="E3270" s="5">
        <v>4</v>
      </c>
      <c r="G3270" s="3" t="s">
        <v>234</v>
      </c>
    </row>
    <row r="3271" spans="1:7" x14ac:dyDescent="0.25">
      <c r="A3271">
        <v>3270</v>
      </c>
      <c r="B3271" s="2">
        <v>1</v>
      </c>
      <c r="C3271" s="4">
        <v>2</v>
      </c>
      <c r="G3271" s="3" t="s">
        <v>234</v>
      </c>
    </row>
    <row r="3272" spans="1:7" x14ac:dyDescent="0.25">
      <c r="A3272">
        <v>3271</v>
      </c>
      <c r="B3272" s="2">
        <v>1</v>
      </c>
      <c r="C3272" s="4">
        <v>2</v>
      </c>
      <c r="G3272" s="3" t="s">
        <v>234</v>
      </c>
    </row>
    <row r="3273" spans="1:7" x14ac:dyDescent="0.25">
      <c r="A3273">
        <v>3272</v>
      </c>
      <c r="B3273" s="2">
        <v>1</v>
      </c>
      <c r="C3273" s="4">
        <v>2</v>
      </c>
      <c r="G3273" s="3" t="s">
        <v>234</v>
      </c>
    </row>
    <row r="3274" spans="1:7" x14ac:dyDescent="0.25">
      <c r="A3274">
        <v>3273</v>
      </c>
      <c r="B3274" s="2">
        <v>1</v>
      </c>
      <c r="C3274" s="4">
        <v>2</v>
      </c>
      <c r="G3274" s="3" t="s">
        <v>234</v>
      </c>
    </row>
    <row r="3275" spans="1:7" x14ac:dyDescent="0.25">
      <c r="A3275">
        <v>3274</v>
      </c>
      <c r="B3275" s="2">
        <v>1</v>
      </c>
      <c r="C3275" s="4">
        <v>2</v>
      </c>
      <c r="G3275" s="3" t="s">
        <v>234</v>
      </c>
    </row>
    <row r="3276" spans="1:7" x14ac:dyDescent="0.25">
      <c r="A3276">
        <v>3275</v>
      </c>
      <c r="B3276" s="2">
        <v>1</v>
      </c>
      <c r="C3276" s="4">
        <v>2</v>
      </c>
      <c r="G3276" s="3" t="s">
        <v>234</v>
      </c>
    </row>
    <row r="3277" spans="1:7" x14ac:dyDescent="0.25">
      <c r="A3277">
        <v>3276</v>
      </c>
      <c r="C3277" s="4">
        <v>2</v>
      </c>
      <c r="G3277" s="3" t="s">
        <v>234</v>
      </c>
    </row>
    <row r="3278" spans="1:7" x14ac:dyDescent="0.25">
      <c r="A3278">
        <v>3277</v>
      </c>
      <c r="C3278" s="4">
        <v>2</v>
      </c>
      <c r="G3278" s="3" t="s">
        <v>234</v>
      </c>
    </row>
    <row r="3279" spans="1:7" x14ac:dyDescent="0.25">
      <c r="A3279">
        <v>3278</v>
      </c>
      <c r="C3279" s="4">
        <v>2</v>
      </c>
      <c r="G3279" s="3" t="s">
        <v>234</v>
      </c>
    </row>
    <row r="3280" spans="1:7" x14ac:dyDescent="0.25">
      <c r="A3280">
        <v>3279</v>
      </c>
      <c r="C3280" s="4">
        <v>2</v>
      </c>
      <c r="G3280" s="3" t="s">
        <v>234</v>
      </c>
    </row>
    <row r="3281" spans="1:8" x14ac:dyDescent="0.25">
      <c r="A3281">
        <v>3280</v>
      </c>
      <c r="C3281" s="4">
        <v>2</v>
      </c>
      <c r="G3281" s="3" t="s">
        <v>234</v>
      </c>
    </row>
    <row r="3282" spans="1:8" x14ac:dyDescent="0.25">
      <c r="A3282">
        <v>3281</v>
      </c>
      <c r="C3282" s="4">
        <v>2</v>
      </c>
      <c r="G3282" s="3" t="s">
        <v>234</v>
      </c>
    </row>
    <row r="3283" spans="1:8" x14ac:dyDescent="0.25">
      <c r="A3283">
        <v>3282</v>
      </c>
      <c r="C3283" s="4">
        <v>2</v>
      </c>
      <c r="G3283" s="3" t="s">
        <v>234</v>
      </c>
    </row>
    <row r="3284" spans="1:8" x14ac:dyDescent="0.25">
      <c r="A3284">
        <v>3283</v>
      </c>
      <c r="C3284" s="4">
        <v>2</v>
      </c>
      <c r="G3284" s="3" t="s">
        <v>234</v>
      </c>
    </row>
    <row r="3285" spans="1:8" x14ac:dyDescent="0.25">
      <c r="A3285">
        <v>3284</v>
      </c>
      <c r="C3285" s="4">
        <v>2</v>
      </c>
      <c r="G3285" s="3" t="s">
        <v>234</v>
      </c>
    </row>
    <row r="3286" spans="1:8" x14ac:dyDescent="0.25">
      <c r="A3286">
        <v>3285</v>
      </c>
      <c r="B3286" s="2">
        <v>1</v>
      </c>
      <c r="C3286" s="4">
        <v>2</v>
      </c>
      <c r="G3286" s="3" t="s">
        <v>234</v>
      </c>
    </row>
    <row r="3287" spans="1:8" x14ac:dyDescent="0.25">
      <c r="A3287">
        <v>3286</v>
      </c>
      <c r="B3287" s="2">
        <v>1</v>
      </c>
      <c r="C3287" s="4">
        <v>2</v>
      </c>
      <c r="G3287" s="3" t="s">
        <v>234</v>
      </c>
    </row>
    <row r="3288" spans="1:8" x14ac:dyDescent="0.25">
      <c r="A3288">
        <v>3287</v>
      </c>
      <c r="B3288" s="2">
        <v>1</v>
      </c>
      <c r="C3288" s="4">
        <v>2</v>
      </c>
      <c r="G3288" s="3" t="s">
        <v>234</v>
      </c>
    </row>
    <row r="3289" spans="1:8" x14ac:dyDescent="0.25">
      <c r="A3289">
        <v>3288</v>
      </c>
      <c r="B3289" s="2">
        <v>1</v>
      </c>
      <c r="C3289" s="4">
        <v>2</v>
      </c>
      <c r="G3289" s="3" t="s">
        <v>234</v>
      </c>
      <c r="H3289" s="5" t="s">
        <v>233</v>
      </c>
    </row>
    <row r="3290" spans="1:8" x14ac:dyDescent="0.25">
      <c r="A3290">
        <v>3289</v>
      </c>
      <c r="B3290" s="2">
        <v>1</v>
      </c>
      <c r="C3290" s="4">
        <v>2</v>
      </c>
      <c r="G3290" s="3" t="s">
        <v>234</v>
      </c>
      <c r="H3290" s="5" t="s">
        <v>233</v>
      </c>
    </row>
    <row r="3291" spans="1:8" x14ac:dyDescent="0.25">
      <c r="A3291">
        <v>3290</v>
      </c>
      <c r="B3291" s="2">
        <v>1</v>
      </c>
      <c r="C3291" s="4">
        <v>2</v>
      </c>
      <c r="H3291" s="5" t="s">
        <v>233</v>
      </c>
    </row>
    <row r="3292" spans="1:8" x14ac:dyDescent="0.25">
      <c r="A3292">
        <v>3291</v>
      </c>
      <c r="B3292" s="2">
        <v>1</v>
      </c>
      <c r="C3292" s="4">
        <v>2</v>
      </c>
      <c r="H3292" s="5" t="s">
        <v>233</v>
      </c>
    </row>
    <row r="3293" spans="1:8" x14ac:dyDescent="0.25">
      <c r="A3293">
        <v>3292</v>
      </c>
      <c r="B3293" s="2">
        <v>1</v>
      </c>
      <c r="C3293" s="4">
        <v>2</v>
      </c>
      <c r="H3293" s="5" t="s">
        <v>233</v>
      </c>
    </row>
    <row r="3294" spans="1:8" x14ac:dyDescent="0.25">
      <c r="A3294">
        <v>3293</v>
      </c>
      <c r="B3294" s="2">
        <v>1</v>
      </c>
      <c r="C3294" s="4">
        <v>2</v>
      </c>
      <c r="H3294" s="5" t="s">
        <v>233</v>
      </c>
    </row>
    <row r="3295" spans="1:8" x14ac:dyDescent="0.25">
      <c r="A3295">
        <v>3294</v>
      </c>
      <c r="B3295" s="2">
        <v>1</v>
      </c>
      <c r="C3295" s="4">
        <v>2</v>
      </c>
      <c r="H3295" s="5" t="s">
        <v>233</v>
      </c>
    </row>
    <row r="3296" spans="1:8" x14ac:dyDescent="0.25">
      <c r="A3296">
        <v>3295</v>
      </c>
      <c r="B3296" s="2">
        <v>1</v>
      </c>
      <c r="H3296" s="5" t="s">
        <v>233</v>
      </c>
    </row>
    <row r="3297" spans="1:4" x14ac:dyDescent="0.25">
      <c r="A3297">
        <v>3296</v>
      </c>
      <c r="B3297" s="2">
        <v>1</v>
      </c>
    </row>
    <row r="3298" spans="1:4" x14ac:dyDescent="0.25">
      <c r="A3298">
        <v>3297</v>
      </c>
      <c r="B3298" s="2">
        <v>1</v>
      </c>
    </row>
    <row r="3299" spans="1:4" x14ac:dyDescent="0.25">
      <c r="A3299">
        <v>3298</v>
      </c>
      <c r="B3299" s="2">
        <v>1</v>
      </c>
    </row>
    <row r="3300" spans="1:4" x14ac:dyDescent="0.25">
      <c r="A3300">
        <v>3299</v>
      </c>
      <c r="B3300" s="2">
        <v>1</v>
      </c>
    </row>
    <row r="3301" spans="1:4" x14ac:dyDescent="0.25">
      <c r="A3301">
        <v>3300</v>
      </c>
      <c r="B3301" s="2">
        <v>1</v>
      </c>
    </row>
    <row r="3302" spans="1:4" x14ac:dyDescent="0.25">
      <c r="A3302">
        <v>3301</v>
      </c>
      <c r="B3302" s="2">
        <v>1</v>
      </c>
    </row>
    <row r="3303" spans="1:4" x14ac:dyDescent="0.25">
      <c r="A3303">
        <v>3302</v>
      </c>
      <c r="B3303" s="2">
        <v>1</v>
      </c>
    </row>
    <row r="3304" spans="1:4" x14ac:dyDescent="0.25">
      <c r="A3304">
        <v>3303</v>
      </c>
      <c r="B3304" s="2">
        <v>1</v>
      </c>
      <c r="C3304" s="4">
        <v>2</v>
      </c>
    </row>
    <row r="3305" spans="1:4" x14ac:dyDescent="0.25">
      <c r="A3305">
        <v>3304</v>
      </c>
      <c r="B3305" s="2">
        <v>1</v>
      </c>
      <c r="C3305" s="4">
        <v>2</v>
      </c>
    </row>
    <row r="3306" spans="1:4" x14ac:dyDescent="0.25">
      <c r="A3306">
        <v>3305</v>
      </c>
      <c r="B3306" s="2">
        <v>1</v>
      </c>
      <c r="C3306" s="4">
        <v>2</v>
      </c>
    </row>
    <row r="3307" spans="1:4" x14ac:dyDescent="0.25">
      <c r="A3307">
        <v>3306</v>
      </c>
      <c r="B3307" s="2">
        <v>1</v>
      </c>
      <c r="C3307" s="4">
        <v>2</v>
      </c>
    </row>
    <row r="3308" spans="1:4" x14ac:dyDescent="0.25">
      <c r="A3308">
        <v>3307</v>
      </c>
      <c r="B3308" s="2">
        <v>1</v>
      </c>
      <c r="C3308" s="4">
        <v>2</v>
      </c>
    </row>
    <row r="3309" spans="1:4" x14ac:dyDescent="0.25">
      <c r="A3309">
        <v>3308</v>
      </c>
      <c r="B3309" s="2">
        <v>1</v>
      </c>
      <c r="C3309" s="4">
        <v>2</v>
      </c>
    </row>
    <row r="3310" spans="1:4" x14ac:dyDescent="0.25">
      <c r="A3310">
        <v>3309</v>
      </c>
      <c r="B3310" s="2">
        <v>1</v>
      </c>
      <c r="C3310" s="4">
        <v>2</v>
      </c>
      <c r="D3310" s="3">
        <v>3</v>
      </c>
    </row>
    <row r="3311" spans="1:4" x14ac:dyDescent="0.25">
      <c r="A3311">
        <v>3310</v>
      </c>
      <c r="B3311" s="2">
        <v>1</v>
      </c>
      <c r="C3311" s="4">
        <v>2</v>
      </c>
      <c r="D3311" s="3">
        <v>3</v>
      </c>
    </row>
    <row r="3312" spans="1:4" x14ac:dyDescent="0.25">
      <c r="A3312">
        <v>3311</v>
      </c>
      <c r="C3312" s="4">
        <v>2</v>
      </c>
      <c r="D3312" s="3">
        <v>3</v>
      </c>
    </row>
    <row r="3313" spans="1:8" x14ac:dyDescent="0.25">
      <c r="A3313">
        <v>3312</v>
      </c>
      <c r="C3313" s="4">
        <v>2</v>
      </c>
      <c r="D3313" s="3">
        <v>3</v>
      </c>
      <c r="H3313" s="5" t="s">
        <v>233</v>
      </c>
    </row>
    <row r="3314" spans="1:8" x14ac:dyDescent="0.25">
      <c r="A3314">
        <v>3313</v>
      </c>
      <c r="C3314" s="4">
        <v>2</v>
      </c>
      <c r="D3314" s="3">
        <v>3</v>
      </c>
      <c r="H3314" s="5" t="s">
        <v>233</v>
      </c>
    </row>
    <row r="3315" spans="1:8" x14ac:dyDescent="0.25">
      <c r="A3315">
        <v>3314</v>
      </c>
      <c r="C3315" s="4">
        <v>2</v>
      </c>
      <c r="D3315" s="3">
        <v>3</v>
      </c>
      <c r="H3315" s="5" t="s">
        <v>233</v>
      </c>
    </row>
    <row r="3316" spans="1:8" x14ac:dyDescent="0.25">
      <c r="A3316">
        <v>3315</v>
      </c>
      <c r="C3316" s="4">
        <v>2</v>
      </c>
      <c r="D3316" s="3">
        <v>3</v>
      </c>
      <c r="H3316" s="5" t="s">
        <v>233</v>
      </c>
    </row>
    <row r="3317" spans="1:8" x14ac:dyDescent="0.25">
      <c r="A3317">
        <v>3316</v>
      </c>
      <c r="C3317" s="4">
        <v>2</v>
      </c>
      <c r="D3317" s="3">
        <v>3</v>
      </c>
      <c r="H3317" s="5" t="s">
        <v>233</v>
      </c>
    </row>
    <row r="3318" spans="1:8" x14ac:dyDescent="0.25">
      <c r="A3318">
        <v>3317</v>
      </c>
      <c r="C3318" s="4">
        <v>2</v>
      </c>
      <c r="D3318" s="3">
        <v>3</v>
      </c>
      <c r="H3318" s="5" t="s">
        <v>233</v>
      </c>
    </row>
    <row r="3319" spans="1:8" x14ac:dyDescent="0.25">
      <c r="A3319">
        <v>3318</v>
      </c>
      <c r="C3319" s="4">
        <v>2</v>
      </c>
      <c r="D3319" s="3">
        <v>3</v>
      </c>
      <c r="H3319" s="5" t="s">
        <v>233</v>
      </c>
    </row>
    <row r="3320" spans="1:8" x14ac:dyDescent="0.25">
      <c r="A3320">
        <v>3319</v>
      </c>
      <c r="C3320" s="4">
        <v>2</v>
      </c>
      <c r="D3320" s="3">
        <v>3</v>
      </c>
      <c r="H3320" s="5" t="s">
        <v>233</v>
      </c>
    </row>
    <row r="3321" spans="1:8" x14ac:dyDescent="0.25">
      <c r="A3321">
        <v>3320</v>
      </c>
      <c r="C3321" s="4">
        <v>2</v>
      </c>
      <c r="D3321" s="3">
        <v>3</v>
      </c>
      <c r="H3321" s="5" t="s">
        <v>233</v>
      </c>
    </row>
    <row r="3322" spans="1:8" x14ac:dyDescent="0.25">
      <c r="A3322">
        <v>3321</v>
      </c>
      <c r="C3322" s="4">
        <v>2</v>
      </c>
      <c r="D3322" s="3">
        <v>3</v>
      </c>
      <c r="H3322" s="5" t="s">
        <v>233</v>
      </c>
    </row>
    <row r="3323" spans="1:8" x14ac:dyDescent="0.25">
      <c r="A3323">
        <v>3322</v>
      </c>
      <c r="C3323" s="4">
        <v>2</v>
      </c>
      <c r="D3323" s="3">
        <v>3</v>
      </c>
      <c r="H3323" s="5" t="s">
        <v>233</v>
      </c>
    </row>
    <row r="3324" spans="1:8" x14ac:dyDescent="0.25">
      <c r="A3324">
        <v>3323</v>
      </c>
      <c r="C3324" s="4">
        <v>2</v>
      </c>
      <c r="D3324" s="3">
        <v>3</v>
      </c>
      <c r="H3324" s="5" t="s">
        <v>233</v>
      </c>
    </row>
    <row r="3325" spans="1:8" x14ac:dyDescent="0.25">
      <c r="A3325">
        <v>3324</v>
      </c>
      <c r="C3325" s="4">
        <v>2</v>
      </c>
      <c r="D3325" s="3">
        <v>3</v>
      </c>
    </row>
    <row r="3326" spans="1:8" x14ac:dyDescent="0.25">
      <c r="A3326">
        <v>3325</v>
      </c>
      <c r="C3326" s="4">
        <v>2</v>
      </c>
      <c r="D3326" s="3">
        <v>3</v>
      </c>
    </row>
    <row r="3327" spans="1:8" x14ac:dyDescent="0.25">
      <c r="A3327">
        <v>3326</v>
      </c>
      <c r="C3327" s="4">
        <v>2</v>
      </c>
      <c r="D3327" s="3">
        <v>3</v>
      </c>
    </row>
    <row r="3328" spans="1:8" x14ac:dyDescent="0.25">
      <c r="A3328">
        <v>3327</v>
      </c>
      <c r="C3328" s="4">
        <v>2</v>
      </c>
      <c r="D3328" s="3">
        <v>3</v>
      </c>
    </row>
    <row r="3329" spans="1:5" x14ac:dyDescent="0.25">
      <c r="A3329">
        <v>3328</v>
      </c>
      <c r="B3329" s="2">
        <v>1</v>
      </c>
      <c r="C3329" s="4">
        <v>2</v>
      </c>
      <c r="D3329" s="3">
        <v>3</v>
      </c>
    </row>
    <row r="3330" spans="1:5" x14ac:dyDescent="0.25">
      <c r="A3330">
        <v>3329</v>
      </c>
      <c r="B3330" s="2">
        <v>1</v>
      </c>
      <c r="C3330" s="4">
        <v>2</v>
      </c>
      <c r="D3330" s="3">
        <v>3</v>
      </c>
    </row>
    <row r="3331" spans="1:5" x14ac:dyDescent="0.25">
      <c r="A3331">
        <v>3330</v>
      </c>
      <c r="B3331" s="2">
        <v>1</v>
      </c>
      <c r="C3331" s="4">
        <v>2</v>
      </c>
      <c r="D3331" s="3">
        <v>3</v>
      </c>
    </row>
    <row r="3332" spans="1:5" x14ac:dyDescent="0.25">
      <c r="A3332">
        <v>3331</v>
      </c>
      <c r="B3332" s="2">
        <v>1</v>
      </c>
      <c r="C3332" s="4">
        <v>2</v>
      </c>
      <c r="D3332" s="3">
        <v>3</v>
      </c>
    </row>
    <row r="3333" spans="1:5" x14ac:dyDescent="0.25">
      <c r="A3333">
        <v>3332</v>
      </c>
      <c r="B3333" s="2">
        <v>1</v>
      </c>
      <c r="C3333" s="4">
        <v>2</v>
      </c>
      <c r="D3333" s="3">
        <v>3</v>
      </c>
    </row>
    <row r="3334" spans="1:5" x14ac:dyDescent="0.25">
      <c r="A3334">
        <v>3333</v>
      </c>
      <c r="B3334" s="2">
        <v>1</v>
      </c>
      <c r="C3334" s="4">
        <v>2</v>
      </c>
      <c r="D3334" s="3">
        <v>3</v>
      </c>
    </row>
    <row r="3335" spans="1:5" x14ac:dyDescent="0.25">
      <c r="A3335">
        <v>3334</v>
      </c>
      <c r="B3335" s="2">
        <v>1</v>
      </c>
      <c r="C3335" s="4">
        <v>2</v>
      </c>
      <c r="D3335" s="3">
        <v>3</v>
      </c>
    </row>
    <row r="3336" spans="1:5" x14ac:dyDescent="0.25">
      <c r="A3336">
        <v>3335</v>
      </c>
      <c r="B3336" s="2">
        <v>1</v>
      </c>
      <c r="C3336" s="4">
        <v>2</v>
      </c>
      <c r="D3336" s="3">
        <v>3</v>
      </c>
    </row>
    <row r="3337" spans="1:5" x14ac:dyDescent="0.25">
      <c r="A3337">
        <v>3336</v>
      </c>
      <c r="B3337" s="2">
        <v>1</v>
      </c>
      <c r="D3337" s="3">
        <v>3</v>
      </c>
      <c r="E3337" s="5">
        <v>4</v>
      </c>
    </row>
    <row r="3338" spans="1:5" x14ac:dyDescent="0.25">
      <c r="A3338">
        <v>3337</v>
      </c>
      <c r="B3338" s="2">
        <v>1</v>
      </c>
      <c r="D3338" s="3">
        <v>3</v>
      </c>
      <c r="E3338" s="5">
        <v>4</v>
      </c>
    </row>
    <row r="3339" spans="1:5" x14ac:dyDescent="0.25">
      <c r="A3339">
        <v>3338</v>
      </c>
      <c r="B3339" s="2">
        <v>1</v>
      </c>
      <c r="D3339" s="3">
        <v>3</v>
      </c>
      <c r="E3339" s="5">
        <v>4</v>
      </c>
    </row>
    <row r="3340" spans="1:5" x14ac:dyDescent="0.25">
      <c r="A3340">
        <v>3339</v>
      </c>
      <c r="B3340" s="2">
        <v>1</v>
      </c>
      <c r="E3340" s="5">
        <v>4</v>
      </c>
    </row>
    <row r="3341" spans="1:5" x14ac:dyDescent="0.25">
      <c r="A3341">
        <v>3340</v>
      </c>
      <c r="B3341" s="2">
        <v>1</v>
      </c>
      <c r="E3341" s="5">
        <v>4</v>
      </c>
    </row>
    <row r="3342" spans="1:5" x14ac:dyDescent="0.25">
      <c r="A3342">
        <v>3341</v>
      </c>
      <c r="B3342" s="2">
        <v>1</v>
      </c>
      <c r="E3342" s="5">
        <v>4</v>
      </c>
    </row>
    <row r="3343" spans="1:5" x14ac:dyDescent="0.25">
      <c r="A3343">
        <v>3342</v>
      </c>
      <c r="B3343" s="2">
        <v>1</v>
      </c>
      <c r="E3343" s="5">
        <v>4</v>
      </c>
    </row>
    <row r="3344" spans="1:5" x14ac:dyDescent="0.25">
      <c r="A3344">
        <v>3343</v>
      </c>
      <c r="B3344" s="2">
        <v>1</v>
      </c>
      <c r="E3344" s="5">
        <v>4</v>
      </c>
    </row>
    <row r="3345" spans="1:5" x14ac:dyDescent="0.25">
      <c r="A3345">
        <v>3344</v>
      </c>
      <c r="B3345" s="2">
        <v>1</v>
      </c>
      <c r="E3345" s="5">
        <v>4</v>
      </c>
    </row>
    <row r="3346" spans="1:5" x14ac:dyDescent="0.25">
      <c r="A3346">
        <v>3345</v>
      </c>
      <c r="B3346" s="2">
        <v>1</v>
      </c>
      <c r="E3346" s="5">
        <v>4</v>
      </c>
    </row>
    <row r="3347" spans="1:5" x14ac:dyDescent="0.25">
      <c r="A3347">
        <v>3346</v>
      </c>
      <c r="B3347" s="2">
        <v>1</v>
      </c>
      <c r="C3347" s="4">
        <v>2</v>
      </c>
      <c r="E3347" s="5">
        <v>4</v>
      </c>
    </row>
    <row r="3348" spans="1:5" x14ac:dyDescent="0.25">
      <c r="A3348">
        <v>3347</v>
      </c>
      <c r="B3348" s="2">
        <v>1</v>
      </c>
      <c r="C3348" s="4">
        <v>2</v>
      </c>
      <c r="E3348" s="5">
        <v>4</v>
      </c>
    </row>
    <row r="3349" spans="1:5" x14ac:dyDescent="0.25">
      <c r="A3349">
        <v>3348</v>
      </c>
      <c r="B3349" s="2">
        <v>1</v>
      </c>
      <c r="C3349" s="4">
        <v>2</v>
      </c>
      <c r="E3349" s="5">
        <v>4</v>
      </c>
    </row>
    <row r="3350" spans="1:5" x14ac:dyDescent="0.25">
      <c r="A3350">
        <v>3349</v>
      </c>
      <c r="B3350" s="2">
        <v>1</v>
      </c>
      <c r="C3350" s="4">
        <v>2</v>
      </c>
      <c r="E3350" s="5">
        <v>4</v>
      </c>
    </row>
    <row r="3351" spans="1:5" x14ac:dyDescent="0.25">
      <c r="A3351">
        <v>3350</v>
      </c>
      <c r="B3351" s="2">
        <v>1</v>
      </c>
      <c r="C3351" s="4">
        <v>2</v>
      </c>
      <c r="E3351" s="5">
        <v>4</v>
      </c>
    </row>
    <row r="3352" spans="1:5" x14ac:dyDescent="0.25">
      <c r="A3352">
        <v>3351</v>
      </c>
      <c r="B3352" s="2">
        <v>1</v>
      </c>
      <c r="C3352" s="4">
        <v>2</v>
      </c>
      <c r="E3352" s="5">
        <v>4</v>
      </c>
    </row>
    <row r="3353" spans="1:5" x14ac:dyDescent="0.25">
      <c r="A3353">
        <v>3352</v>
      </c>
      <c r="C3353" s="4">
        <v>2</v>
      </c>
      <c r="E3353" s="5">
        <v>4</v>
      </c>
    </row>
    <row r="3354" spans="1:5" x14ac:dyDescent="0.25">
      <c r="A3354">
        <v>3353</v>
      </c>
      <c r="C3354" s="4">
        <v>2</v>
      </c>
      <c r="E3354" s="5">
        <v>4</v>
      </c>
    </row>
    <row r="3355" spans="1:5" x14ac:dyDescent="0.25">
      <c r="A3355">
        <v>3354</v>
      </c>
      <c r="C3355" s="4">
        <v>2</v>
      </c>
      <c r="E3355" s="5">
        <v>4</v>
      </c>
    </row>
    <row r="3356" spans="1:5" x14ac:dyDescent="0.25">
      <c r="A3356">
        <v>3355</v>
      </c>
      <c r="C3356" s="4">
        <v>2</v>
      </c>
      <c r="E3356" s="5">
        <v>4</v>
      </c>
    </row>
    <row r="3357" spans="1:5" x14ac:dyDescent="0.25">
      <c r="A3357">
        <v>3356</v>
      </c>
      <c r="C3357" s="4">
        <v>2</v>
      </c>
      <c r="E3357" s="5">
        <v>4</v>
      </c>
    </row>
    <row r="3358" spans="1:5" x14ac:dyDescent="0.25">
      <c r="A3358">
        <v>3357</v>
      </c>
      <c r="C3358" s="4">
        <v>2</v>
      </c>
      <c r="E3358" s="5">
        <v>4</v>
      </c>
    </row>
    <row r="3359" spans="1:5" x14ac:dyDescent="0.25">
      <c r="A3359">
        <v>3358</v>
      </c>
      <c r="C3359" s="4">
        <v>2</v>
      </c>
      <c r="E3359" s="5">
        <v>4</v>
      </c>
    </row>
    <row r="3360" spans="1:5" x14ac:dyDescent="0.25">
      <c r="A3360">
        <v>3359</v>
      </c>
      <c r="C3360" s="4">
        <v>2</v>
      </c>
      <c r="E3360" s="5">
        <v>4</v>
      </c>
    </row>
    <row r="3361" spans="1:5" x14ac:dyDescent="0.25">
      <c r="A3361">
        <v>3360</v>
      </c>
      <c r="C3361" s="4">
        <v>2</v>
      </c>
      <c r="E3361" s="5">
        <v>4</v>
      </c>
    </row>
    <row r="3362" spans="1:5" x14ac:dyDescent="0.25">
      <c r="A3362">
        <v>3361</v>
      </c>
      <c r="C3362" s="4">
        <v>2</v>
      </c>
      <c r="D3362" s="3">
        <v>3</v>
      </c>
    </row>
    <row r="3363" spans="1:5" x14ac:dyDescent="0.25">
      <c r="A3363">
        <v>3362</v>
      </c>
      <c r="C3363" s="4">
        <v>2</v>
      </c>
      <c r="D3363" s="3">
        <v>3</v>
      </c>
    </row>
    <row r="3364" spans="1:5" x14ac:dyDescent="0.25">
      <c r="A3364">
        <v>3363</v>
      </c>
      <c r="C3364" s="4">
        <v>2</v>
      </c>
      <c r="D3364" s="3">
        <v>3</v>
      </c>
    </row>
    <row r="3365" spans="1:5" x14ac:dyDescent="0.25">
      <c r="A3365">
        <v>3364</v>
      </c>
      <c r="C3365" s="4">
        <v>2</v>
      </c>
      <c r="D3365" s="3">
        <v>3</v>
      </c>
    </row>
    <row r="3366" spans="1:5" x14ac:dyDescent="0.25">
      <c r="A3366">
        <v>3365</v>
      </c>
      <c r="B3366" s="2">
        <v>1</v>
      </c>
      <c r="C3366" s="4">
        <v>2</v>
      </c>
      <c r="D3366" s="3">
        <v>3</v>
      </c>
    </row>
    <row r="3367" spans="1:5" x14ac:dyDescent="0.25">
      <c r="A3367">
        <v>3366</v>
      </c>
      <c r="B3367" s="2">
        <v>1</v>
      </c>
      <c r="C3367" s="4">
        <v>2</v>
      </c>
      <c r="D3367" s="3">
        <v>3</v>
      </c>
    </row>
    <row r="3368" spans="1:5" x14ac:dyDescent="0.25">
      <c r="A3368">
        <v>3367</v>
      </c>
      <c r="B3368" s="2">
        <v>1</v>
      </c>
      <c r="C3368" s="4">
        <v>2</v>
      </c>
      <c r="D3368" s="3">
        <v>3</v>
      </c>
    </row>
    <row r="3369" spans="1:5" x14ac:dyDescent="0.25">
      <c r="A3369">
        <v>3368</v>
      </c>
      <c r="B3369" s="2">
        <v>1</v>
      </c>
      <c r="C3369" s="4">
        <v>2</v>
      </c>
      <c r="D3369" s="3">
        <v>3</v>
      </c>
    </row>
    <row r="3370" spans="1:5" x14ac:dyDescent="0.25">
      <c r="A3370">
        <v>3369</v>
      </c>
      <c r="B3370" s="2">
        <v>1</v>
      </c>
      <c r="C3370" s="4">
        <v>2</v>
      </c>
      <c r="D3370" s="3">
        <v>3</v>
      </c>
    </row>
    <row r="3371" spans="1:5" x14ac:dyDescent="0.25">
      <c r="A3371">
        <v>3370</v>
      </c>
      <c r="B3371" s="2">
        <v>1</v>
      </c>
      <c r="C3371" s="4">
        <v>2</v>
      </c>
      <c r="D3371" s="3">
        <v>3</v>
      </c>
    </row>
    <row r="3372" spans="1:5" x14ac:dyDescent="0.25">
      <c r="A3372">
        <v>3371</v>
      </c>
      <c r="B3372" s="2">
        <v>1</v>
      </c>
      <c r="C3372" s="4">
        <v>2</v>
      </c>
      <c r="D3372" s="3">
        <v>3</v>
      </c>
    </row>
    <row r="3373" spans="1:5" x14ac:dyDescent="0.25">
      <c r="A3373">
        <v>3372</v>
      </c>
      <c r="B3373" s="2">
        <v>1</v>
      </c>
      <c r="D3373" s="3">
        <v>3</v>
      </c>
    </row>
    <row r="3374" spans="1:5" x14ac:dyDescent="0.25">
      <c r="A3374">
        <v>3373</v>
      </c>
      <c r="B3374" s="2">
        <v>1</v>
      </c>
      <c r="D3374" s="3">
        <v>3</v>
      </c>
    </row>
    <row r="3375" spans="1:5" x14ac:dyDescent="0.25">
      <c r="A3375">
        <v>3374</v>
      </c>
      <c r="B3375" s="2">
        <v>1</v>
      </c>
      <c r="D3375" s="3">
        <v>3</v>
      </c>
    </row>
    <row r="3376" spans="1:5" x14ac:dyDescent="0.25">
      <c r="A3376">
        <v>3375</v>
      </c>
      <c r="B3376" s="2">
        <v>1</v>
      </c>
      <c r="D3376" s="3">
        <v>3</v>
      </c>
    </row>
    <row r="3377" spans="1:5" x14ac:dyDescent="0.25">
      <c r="A3377">
        <v>3376</v>
      </c>
      <c r="B3377" s="2">
        <v>1</v>
      </c>
      <c r="D3377" s="3">
        <v>3</v>
      </c>
    </row>
    <row r="3378" spans="1:5" x14ac:dyDescent="0.25">
      <c r="A3378">
        <v>3377</v>
      </c>
      <c r="B3378" s="2">
        <v>1</v>
      </c>
      <c r="D3378" s="3">
        <v>3</v>
      </c>
    </row>
    <row r="3379" spans="1:5" x14ac:dyDescent="0.25">
      <c r="A3379">
        <v>3378</v>
      </c>
      <c r="B3379" s="2">
        <v>1</v>
      </c>
      <c r="D3379" s="3">
        <v>3</v>
      </c>
    </row>
    <row r="3380" spans="1:5" x14ac:dyDescent="0.25">
      <c r="A3380">
        <v>3379</v>
      </c>
      <c r="B3380" s="2">
        <v>1</v>
      </c>
      <c r="D3380" s="3">
        <v>3</v>
      </c>
    </row>
    <row r="3381" spans="1:5" x14ac:dyDescent="0.25">
      <c r="A3381">
        <v>3380</v>
      </c>
      <c r="B3381" s="2">
        <v>1</v>
      </c>
      <c r="D3381" s="3">
        <v>3</v>
      </c>
    </row>
    <row r="3382" spans="1:5" x14ac:dyDescent="0.25">
      <c r="A3382">
        <v>3381</v>
      </c>
      <c r="B3382" s="2">
        <v>1</v>
      </c>
      <c r="D3382" s="3">
        <v>3</v>
      </c>
    </row>
    <row r="3383" spans="1:5" x14ac:dyDescent="0.25">
      <c r="A3383">
        <v>3382</v>
      </c>
      <c r="B3383" s="2">
        <v>1</v>
      </c>
      <c r="C3383" s="4">
        <v>2</v>
      </c>
      <c r="D3383" s="3">
        <v>3</v>
      </c>
      <c r="E3383" s="5">
        <v>4</v>
      </c>
    </row>
    <row r="3384" spans="1:5" x14ac:dyDescent="0.25">
      <c r="A3384">
        <v>3383</v>
      </c>
      <c r="B3384" s="2">
        <v>1</v>
      </c>
      <c r="C3384" s="4">
        <v>2</v>
      </c>
      <c r="D3384" s="3">
        <v>3</v>
      </c>
      <c r="E3384" s="5">
        <v>4</v>
      </c>
    </row>
    <row r="3385" spans="1:5" x14ac:dyDescent="0.25">
      <c r="A3385">
        <v>3384</v>
      </c>
      <c r="B3385" s="2">
        <v>1</v>
      </c>
      <c r="C3385" s="4">
        <v>2</v>
      </c>
      <c r="E3385" s="5">
        <v>4</v>
      </c>
    </row>
    <row r="3386" spans="1:5" x14ac:dyDescent="0.25">
      <c r="A3386">
        <v>3385</v>
      </c>
      <c r="B3386" s="2">
        <v>1</v>
      </c>
      <c r="C3386" s="4">
        <v>2</v>
      </c>
      <c r="E3386" s="5">
        <v>4</v>
      </c>
    </row>
    <row r="3387" spans="1:5" x14ac:dyDescent="0.25">
      <c r="A3387">
        <v>3386</v>
      </c>
      <c r="B3387" s="2">
        <v>1</v>
      </c>
      <c r="C3387" s="4">
        <v>2</v>
      </c>
      <c r="E3387" s="5">
        <v>4</v>
      </c>
    </row>
    <row r="3388" spans="1:5" x14ac:dyDescent="0.25">
      <c r="A3388">
        <v>3387</v>
      </c>
      <c r="B3388" s="2">
        <v>1</v>
      </c>
      <c r="C3388" s="4">
        <v>2</v>
      </c>
      <c r="E3388" s="5">
        <v>4</v>
      </c>
    </row>
    <row r="3389" spans="1:5" x14ac:dyDescent="0.25">
      <c r="A3389">
        <v>3388</v>
      </c>
      <c r="B3389" s="2">
        <v>1</v>
      </c>
      <c r="C3389" s="4">
        <v>2</v>
      </c>
      <c r="E3389" s="5">
        <v>4</v>
      </c>
    </row>
    <row r="3390" spans="1:5" x14ac:dyDescent="0.25">
      <c r="A3390">
        <v>3389</v>
      </c>
      <c r="C3390" s="4">
        <v>2</v>
      </c>
      <c r="E3390" s="5">
        <v>4</v>
      </c>
    </row>
    <row r="3391" spans="1:5" x14ac:dyDescent="0.25">
      <c r="A3391">
        <v>3390</v>
      </c>
      <c r="C3391" s="4">
        <v>2</v>
      </c>
      <c r="E3391" s="5">
        <v>4</v>
      </c>
    </row>
    <row r="3392" spans="1:5" x14ac:dyDescent="0.25">
      <c r="A3392">
        <v>3391</v>
      </c>
      <c r="C3392" s="4">
        <v>2</v>
      </c>
      <c r="E3392" s="5">
        <v>4</v>
      </c>
    </row>
    <row r="3393" spans="1:5" x14ac:dyDescent="0.25">
      <c r="A3393">
        <v>3392</v>
      </c>
      <c r="C3393" s="4">
        <v>2</v>
      </c>
      <c r="E3393" s="5">
        <v>4</v>
      </c>
    </row>
    <row r="3394" spans="1:5" x14ac:dyDescent="0.25">
      <c r="A3394">
        <v>3393</v>
      </c>
      <c r="C3394" s="4">
        <v>2</v>
      </c>
      <c r="E3394" s="5">
        <v>4</v>
      </c>
    </row>
    <row r="3395" spans="1:5" x14ac:dyDescent="0.25">
      <c r="A3395">
        <v>3394</v>
      </c>
      <c r="C3395" s="4">
        <v>2</v>
      </c>
      <c r="E3395" s="5">
        <v>4</v>
      </c>
    </row>
    <row r="3396" spans="1:5" x14ac:dyDescent="0.25">
      <c r="A3396">
        <v>3395</v>
      </c>
      <c r="C3396" s="4">
        <v>2</v>
      </c>
      <c r="E3396" s="5">
        <v>4</v>
      </c>
    </row>
    <row r="3397" spans="1:5" x14ac:dyDescent="0.25">
      <c r="A3397">
        <v>3396</v>
      </c>
      <c r="C3397" s="4">
        <v>2</v>
      </c>
      <c r="E3397" s="5">
        <v>4</v>
      </c>
    </row>
    <row r="3398" spans="1:5" x14ac:dyDescent="0.25">
      <c r="A3398">
        <v>3397</v>
      </c>
      <c r="C3398" s="4">
        <v>2</v>
      </c>
      <c r="E3398" s="5">
        <v>4</v>
      </c>
    </row>
    <row r="3399" spans="1:5" x14ac:dyDescent="0.25">
      <c r="A3399">
        <v>3398</v>
      </c>
      <c r="C3399" s="4">
        <v>2</v>
      </c>
      <c r="E3399" s="5">
        <v>4</v>
      </c>
    </row>
    <row r="3400" spans="1:5" x14ac:dyDescent="0.25">
      <c r="A3400">
        <v>3399</v>
      </c>
      <c r="B3400" s="2">
        <v>1</v>
      </c>
      <c r="C3400" s="4">
        <v>2</v>
      </c>
      <c r="E3400" s="5">
        <v>4</v>
      </c>
    </row>
    <row r="3401" spans="1:5" x14ac:dyDescent="0.25">
      <c r="A3401">
        <v>3400</v>
      </c>
      <c r="B3401" s="2">
        <v>1</v>
      </c>
      <c r="C3401" s="4">
        <v>2</v>
      </c>
      <c r="E3401" s="5">
        <v>4</v>
      </c>
    </row>
    <row r="3402" spans="1:5" x14ac:dyDescent="0.25">
      <c r="A3402">
        <v>3401</v>
      </c>
      <c r="B3402" s="2">
        <v>1</v>
      </c>
      <c r="C3402" s="4">
        <v>2</v>
      </c>
      <c r="E3402" s="5">
        <v>4</v>
      </c>
    </row>
    <row r="3403" spans="1:5" x14ac:dyDescent="0.25">
      <c r="A3403">
        <v>3402</v>
      </c>
      <c r="B3403" s="2">
        <v>1</v>
      </c>
      <c r="C3403" s="4">
        <v>2</v>
      </c>
      <c r="E3403" s="5">
        <v>4</v>
      </c>
    </row>
    <row r="3404" spans="1:5" x14ac:dyDescent="0.25">
      <c r="A3404">
        <v>3403</v>
      </c>
      <c r="B3404" s="2">
        <v>1</v>
      </c>
      <c r="C3404" s="4">
        <v>2</v>
      </c>
      <c r="E3404" s="5">
        <v>4</v>
      </c>
    </row>
    <row r="3405" spans="1:5" x14ac:dyDescent="0.25">
      <c r="A3405">
        <v>3404</v>
      </c>
      <c r="B3405" s="2">
        <v>1</v>
      </c>
      <c r="C3405" s="4">
        <v>2</v>
      </c>
      <c r="D3405" s="3">
        <v>3</v>
      </c>
      <c r="E3405" s="5">
        <v>4</v>
      </c>
    </row>
    <row r="3406" spans="1:5" x14ac:dyDescent="0.25">
      <c r="A3406">
        <v>3405</v>
      </c>
      <c r="B3406" s="2">
        <v>1</v>
      </c>
      <c r="D3406" s="3">
        <v>3</v>
      </c>
    </row>
    <row r="3407" spans="1:5" x14ac:dyDescent="0.25">
      <c r="A3407">
        <v>3406</v>
      </c>
      <c r="B3407" s="2">
        <v>1</v>
      </c>
      <c r="D3407" s="3">
        <v>3</v>
      </c>
    </row>
    <row r="3408" spans="1:5" x14ac:dyDescent="0.25">
      <c r="A3408">
        <v>3407</v>
      </c>
      <c r="B3408" s="2">
        <v>1</v>
      </c>
      <c r="D3408" s="3">
        <v>3</v>
      </c>
    </row>
    <row r="3409" spans="1:4" x14ac:dyDescent="0.25">
      <c r="A3409">
        <v>3408</v>
      </c>
      <c r="B3409" s="2">
        <v>1</v>
      </c>
      <c r="D3409" s="3">
        <v>3</v>
      </c>
    </row>
    <row r="3410" spans="1:4" x14ac:dyDescent="0.25">
      <c r="A3410">
        <v>3409</v>
      </c>
      <c r="B3410" s="2">
        <v>1</v>
      </c>
      <c r="D3410" s="3">
        <v>3</v>
      </c>
    </row>
    <row r="3411" spans="1:4" x14ac:dyDescent="0.25">
      <c r="A3411">
        <v>3410</v>
      </c>
      <c r="B3411" s="2">
        <v>1</v>
      </c>
      <c r="D3411" s="3">
        <v>3</v>
      </c>
    </row>
    <row r="3412" spans="1:4" x14ac:dyDescent="0.25">
      <c r="A3412">
        <v>3411</v>
      </c>
      <c r="B3412" s="2">
        <v>1</v>
      </c>
      <c r="D3412" s="3">
        <v>3</v>
      </c>
    </row>
    <row r="3413" spans="1:4" x14ac:dyDescent="0.25">
      <c r="A3413">
        <v>3412</v>
      </c>
      <c r="B3413" s="2">
        <v>1</v>
      </c>
      <c r="D3413" s="3">
        <v>3</v>
      </c>
    </row>
    <row r="3414" spans="1:4" x14ac:dyDescent="0.25">
      <c r="A3414">
        <v>3413</v>
      </c>
      <c r="B3414" s="2">
        <v>1</v>
      </c>
      <c r="D3414" s="3">
        <v>3</v>
      </c>
    </row>
    <row r="3415" spans="1:4" x14ac:dyDescent="0.25">
      <c r="A3415">
        <v>3414</v>
      </c>
      <c r="B3415" s="2">
        <v>1</v>
      </c>
      <c r="D3415" s="3">
        <v>3</v>
      </c>
    </row>
    <row r="3416" spans="1:4" x14ac:dyDescent="0.25">
      <c r="A3416">
        <v>3415</v>
      </c>
      <c r="B3416" s="2">
        <v>1</v>
      </c>
      <c r="C3416" s="4">
        <v>2</v>
      </c>
      <c r="D3416" s="3">
        <v>3</v>
      </c>
    </row>
    <row r="3417" spans="1:4" x14ac:dyDescent="0.25">
      <c r="A3417">
        <v>3416</v>
      </c>
      <c r="B3417" s="2">
        <v>1</v>
      </c>
      <c r="C3417" s="4">
        <v>2</v>
      </c>
      <c r="D3417" s="3">
        <v>3</v>
      </c>
    </row>
    <row r="3418" spans="1:4" x14ac:dyDescent="0.25">
      <c r="A3418">
        <v>3417</v>
      </c>
      <c r="B3418" s="2">
        <v>1</v>
      </c>
      <c r="C3418" s="4">
        <v>2</v>
      </c>
      <c r="D3418" s="3">
        <v>3</v>
      </c>
    </row>
    <row r="3419" spans="1:4" x14ac:dyDescent="0.25">
      <c r="A3419">
        <v>3418</v>
      </c>
      <c r="B3419" s="2">
        <v>1</v>
      </c>
      <c r="C3419" s="4">
        <v>2</v>
      </c>
      <c r="D3419" s="3">
        <v>3</v>
      </c>
    </row>
    <row r="3420" spans="1:4" x14ac:dyDescent="0.25">
      <c r="A3420">
        <v>3419</v>
      </c>
      <c r="B3420" s="2">
        <v>1</v>
      </c>
      <c r="C3420" s="4">
        <v>2</v>
      </c>
      <c r="D3420" s="3">
        <v>3</v>
      </c>
    </row>
    <row r="3421" spans="1:4" x14ac:dyDescent="0.25">
      <c r="A3421">
        <v>3420</v>
      </c>
      <c r="B3421" s="2">
        <v>1</v>
      </c>
      <c r="C3421" s="4">
        <v>2</v>
      </c>
      <c r="D3421" s="3">
        <v>3</v>
      </c>
    </row>
    <row r="3422" spans="1:4" x14ac:dyDescent="0.25">
      <c r="A3422">
        <v>3421</v>
      </c>
      <c r="B3422" s="2">
        <v>1</v>
      </c>
      <c r="C3422" s="4">
        <v>2</v>
      </c>
      <c r="D3422" s="3">
        <v>3</v>
      </c>
    </row>
    <row r="3423" spans="1:4" x14ac:dyDescent="0.25">
      <c r="A3423">
        <v>3422</v>
      </c>
      <c r="C3423" s="4">
        <v>2</v>
      </c>
      <c r="D3423" s="3">
        <v>3</v>
      </c>
    </row>
    <row r="3424" spans="1:4" x14ac:dyDescent="0.25">
      <c r="A3424">
        <v>3423</v>
      </c>
      <c r="C3424" s="4">
        <v>2</v>
      </c>
      <c r="D3424" s="3">
        <v>3</v>
      </c>
    </row>
    <row r="3425" spans="1:8" x14ac:dyDescent="0.25">
      <c r="A3425">
        <v>3424</v>
      </c>
      <c r="C3425" s="4">
        <v>2</v>
      </c>
      <c r="D3425" s="3">
        <v>3</v>
      </c>
    </row>
    <row r="3426" spans="1:8" x14ac:dyDescent="0.25">
      <c r="A3426">
        <v>3425</v>
      </c>
      <c r="C3426" s="4">
        <v>2</v>
      </c>
      <c r="D3426" s="3">
        <v>3</v>
      </c>
      <c r="H3426" s="5" t="s">
        <v>233</v>
      </c>
    </row>
    <row r="3427" spans="1:8" x14ac:dyDescent="0.25">
      <c r="A3427">
        <v>3426</v>
      </c>
      <c r="C3427" s="4">
        <v>2</v>
      </c>
      <c r="D3427" s="3">
        <v>3</v>
      </c>
      <c r="H3427" s="5" t="s">
        <v>233</v>
      </c>
    </row>
    <row r="3428" spans="1:8" x14ac:dyDescent="0.25">
      <c r="A3428">
        <v>3427</v>
      </c>
      <c r="C3428" s="4">
        <v>2</v>
      </c>
      <c r="H3428" s="5" t="s">
        <v>233</v>
      </c>
    </row>
    <row r="3429" spans="1:8" x14ac:dyDescent="0.25">
      <c r="A3429">
        <v>3428</v>
      </c>
      <c r="C3429" s="4">
        <v>2</v>
      </c>
      <c r="H3429" s="5" t="s">
        <v>233</v>
      </c>
    </row>
    <row r="3430" spans="1:8" x14ac:dyDescent="0.25">
      <c r="A3430">
        <v>3429</v>
      </c>
      <c r="C3430" s="4">
        <v>2</v>
      </c>
      <c r="H3430" s="5" t="s">
        <v>233</v>
      </c>
    </row>
    <row r="3431" spans="1:8" x14ac:dyDescent="0.25">
      <c r="A3431">
        <v>3430</v>
      </c>
      <c r="C3431" s="4">
        <v>2</v>
      </c>
      <c r="H3431" s="5" t="s">
        <v>233</v>
      </c>
    </row>
    <row r="3432" spans="1:8" x14ac:dyDescent="0.25">
      <c r="A3432">
        <v>3431</v>
      </c>
      <c r="C3432" s="4">
        <v>2</v>
      </c>
      <c r="H3432" s="5" t="s">
        <v>233</v>
      </c>
    </row>
    <row r="3433" spans="1:8" x14ac:dyDescent="0.25">
      <c r="A3433">
        <v>3432</v>
      </c>
      <c r="B3433" s="2">
        <v>1</v>
      </c>
      <c r="C3433" s="4">
        <v>2</v>
      </c>
      <c r="H3433" s="5" t="s">
        <v>233</v>
      </c>
    </row>
    <row r="3434" spans="1:8" x14ac:dyDescent="0.25">
      <c r="A3434">
        <v>3433</v>
      </c>
      <c r="B3434" s="2">
        <v>1</v>
      </c>
      <c r="C3434" s="4">
        <v>2</v>
      </c>
      <c r="H3434" s="5" t="s">
        <v>233</v>
      </c>
    </row>
    <row r="3435" spans="1:8" x14ac:dyDescent="0.25">
      <c r="A3435">
        <v>3434</v>
      </c>
      <c r="B3435" s="2">
        <v>1</v>
      </c>
      <c r="C3435" s="4">
        <v>2</v>
      </c>
      <c r="H3435" s="5" t="s">
        <v>233</v>
      </c>
    </row>
    <row r="3436" spans="1:8" x14ac:dyDescent="0.25">
      <c r="A3436">
        <v>3435</v>
      </c>
      <c r="B3436" s="2">
        <v>1</v>
      </c>
      <c r="C3436" s="4">
        <v>2</v>
      </c>
      <c r="H3436" s="5" t="s">
        <v>233</v>
      </c>
    </row>
    <row r="3437" spans="1:8" x14ac:dyDescent="0.25">
      <c r="A3437">
        <v>3436</v>
      </c>
      <c r="B3437" s="2">
        <v>1</v>
      </c>
      <c r="C3437" s="4">
        <v>2</v>
      </c>
      <c r="H3437" s="5" t="s">
        <v>233</v>
      </c>
    </row>
    <row r="3438" spans="1:8" x14ac:dyDescent="0.25">
      <c r="A3438">
        <v>3437</v>
      </c>
      <c r="B3438" s="2">
        <v>1</v>
      </c>
      <c r="C3438" s="4">
        <v>2</v>
      </c>
      <c r="H3438" s="5" t="s">
        <v>233</v>
      </c>
    </row>
    <row r="3439" spans="1:8" x14ac:dyDescent="0.25">
      <c r="A3439">
        <v>3438</v>
      </c>
      <c r="B3439" s="2">
        <v>1</v>
      </c>
      <c r="C3439" s="4">
        <v>2</v>
      </c>
      <c r="H3439" s="5" t="s">
        <v>233</v>
      </c>
    </row>
    <row r="3440" spans="1:8" x14ac:dyDescent="0.25">
      <c r="A3440">
        <v>3439</v>
      </c>
      <c r="B3440" s="2">
        <v>1</v>
      </c>
      <c r="H3440" s="5" t="s">
        <v>233</v>
      </c>
    </row>
    <row r="3441" spans="1:8" x14ac:dyDescent="0.25">
      <c r="A3441">
        <v>3440</v>
      </c>
      <c r="B3441" s="2">
        <v>1</v>
      </c>
      <c r="H3441" s="5" t="s">
        <v>233</v>
      </c>
    </row>
    <row r="3442" spans="1:8" x14ac:dyDescent="0.25">
      <c r="A3442">
        <v>3441</v>
      </c>
      <c r="B3442" s="2">
        <v>1</v>
      </c>
      <c r="H3442" s="5" t="s">
        <v>233</v>
      </c>
    </row>
    <row r="3443" spans="1:8" x14ac:dyDescent="0.25">
      <c r="A3443">
        <v>3442</v>
      </c>
      <c r="B3443" s="2">
        <v>1</v>
      </c>
      <c r="H3443" s="5" t="s">
        <v>233</v>
      </c>
    </row>
    <row r="3444" spans="1:8" x14ac:dyDescent="0.25">
      <c r="A3444">
        <v>3443</v>
      </c>
      <c r="B3444" s="2">
        <v>1</v>
      </c>
      <c r="H3444" s="5" t="s">
        <v>233</v>
      </c>
    </row>
    <row r="3445" spans="1:8" x14ac:dyDescent="0.25">
      <c r="A3445">
        <v>3444</v>
      </c>
      <c r="B3445" s="2">
        <v>1</v>
      </c>
      <c r="D3445" s="3">
        <v>3</v>
      </c>
      <c r="H3445" s="5" t="s">
        <v>233</v>
      </c>
    </row>
    <row r="3446" spans="1:8" x14ac:dyDescent="0.25">
      <c r="A3446">
        <v>3445</v>
      </c>
      <c r="B3446" s="2">
        <v>1</v>
      </c>
      <c r="D3446" s="3">
        <v>3</v>
      </c>
      <c r="H3446" s="5" t="s">
        <v>233</v>
      </c>
    </row>
    <row r="3447" spans="1:8" x14ac:dyDescent="0.25">
      <c r="A3447">
        <v>3446</v>
      </c>
      <c r="B3447" s="2">
        <v>1</v>
      </c>
      <c r="D3447" s="3">
        <v>3</v>
      </c>
      <c r="H3447" s="5" t="s">
        <v>233</v>
      </c>
    </row>
    <row r="3448" spans="1:8" x14ac:dyDescent="0.25">
      <c r="A3448">
        <v>3447</v>
      </c>
      <c r="B3448" s="2">
        <v>1</v>
      </c>
      <c r="D3448" s="3">
        <v>3</v>
      </c>
      <c r="H3448" s="5" t="s">
        <v>233</v>
      </c>
    </row>
    <row r="3449" spans="1:8" x14ac:dyDescent="0.25">
      <c r="A3449">
        <v>3448</v>
      </c>
      <c r="B3449" s="2">
        <v>1</v>
      </c>
      <c r="C3449" s="4">
        <v>2</v>
      </c>
      <c r="D3449" s="3">
        <v>3</v>
      </c>
      <c r="H3449" s="5" t="s">
        <v>233</v>
      </c>
    </row>
    <row r="3450" spans="1:8" x14ac:dyDescent="0.25">
      <c r="A3450">
        <v>3449</v>
      </c>
      <c r="B3450" s="2">
        <v>1</v>
      </c>
      <c r="C3450" s="4">
        <v>2</v>
      </c>
      <c r="D3450" s="3">
        <v>3</v>
      </c>
      <c r="H3450" s="5" t="s">
        <v>233</v>
      </c>
    </row>
    <row r="3451" spans="1:8" x14ac:dyDescent="0.25">
      <c r="A3451">
        <v>3450</v>
      </c>
      <c r="B3451" s="2">
        <v>1</v>
      </c>
      <c r="C3451" s="4">
        <v>2</v>
      </c>
      <c r="D3451" s="3">
        <v>3</v>
      </c>
      <c r="H3451" s="5" t="s">
        <v>233</v>
      </c>
    </row>
    <row r="3452" spans="1:8" x14ac:dyDescent="0.25">
      <c r="A3452">
        <v>3451</v>
      </c>
      <c r="B3452" s="2">
        <v>1</v>
      </c>
      <c r="C3452" s="4">
        <v>2</v>
      </c>
      <c r="D3452" s="3">
        <v>3</v>
      </c>
      <c r="H3452" s="5" t="s">
        <v>233</v>
      </c>
    </row>
    <row r="3453" spans="1:8" x14ac:dyDescent="0.25">
      <c r="A3453">
        <v>3452</v>
      </c>
      <c r="B3453" s="2">
        <v>1</v>
      </c>
      <c r="C3453" s="4">
        <v>2</v>
      </c>
      <c r="D3453" s="3">
        <v>3</v>
      </c>
      <c r="H3453" s="5" t="s">
        <v>233</v>
      </c>
    </row>
    <row r="3454" spans="1:8" x14ac:dyDescent="0.25">
      <c r="A3454">
        <v>3453</v>
      </c>
      <c r="B3454" s="2">
        <v>1</v>
      </c>
      <c r="C3454" s="4">
        <v>2</v>
      </c>
      <c r="D3454" s="3">
        <v>3</v>
      </c>
    </row>
    <row r="3455" spans="1:8" x14ac:dyDescent="0.25">
      <c r="A3455">
        <v>3454</v>
      </c>
      <c r="B3455" s="2">
        <v>1</v>
      </c>
      <c r="C3455" s="4">
        <v>2</v>
      </c>
      <c r="D3455" s="3">
        <v>3</v>
      </c>
    </row>
    <row r="3456" spans="1:8" x14ac:dyDescent="0.25">
      <c r="A3456">
        <v>3455</v>
      </c>
      <c r="B3456" s="2">
        <v>1</v>
      </c>
      <c r="C3456" s="4">
        <v>2</v>
      </c>
      <c r="D3456" s="3">
        <v>3</v>
      </c>
    </row>
    <row r="3457" spans="1:4" x14ac:dyDescent="0.25">
      <c r="A3457">
        <v>3456</v>
      </c>
      <c r="B3457" s="2">
        <v>1</v>
      </c>
      <c r="C3457" s="4">
        <v>2</v>
      </c>
      <c r="D3457" s="3">
        <v>3</v>
      </c>
    </row>
    <row r="3458" spans="1:4" x14ac:dyDescent="0.25">
      <c r="A3458">
        <v>3457</v>
      </c>
      <c r="B3458" s="2">
        <v>1</v>
      </c>
      <c r="C3458" s="4">
        <v>2</v>
      </c>
      <c r="D3458" s="3">
        <v>3</v>
      </c>
    </row>
    <row r="3459" spans="1:4" x14ac:dyDescent="0.25">
      <c r="A3459">
        <v>3458</v>
      </c>
      <c r="B3459" s="2">
        <v>1</v>
      </c>
      <c r="C3459" s="4">
        <v>2</v>
      </c>
      <c r="D3459" s="3">
        <v>3</v>
      </c>
    </row>
    <row r="3460" spans="1:4" x14ac:dyDescent="0.25">
      <c r="A3460">
        <v>3459</v>
      </c>
      <c r="B3460" s="2">
        <v>1</v>
      </c>
      <c r="C3460" s="4">
        <v>2</v>
      </c>
      <c r="D3460" s="3">
        <v>3</v>
      </c>
    </row>
    <row r="3461" spans="1:4" x14ac:dyDescent="0.25">
      <c r="A3461">
        <v>3460</v>
      </c>
      <c r="B3461" s="2">
        <v>1</v>
      </c>
      <c r="C3461" s="4">
        <v>2</v>
      </c>
      <c r="D3461" s="3">
        <v>3</v>
      </c>
    </row>
    <row r="3462" spans="1:4" x14ac:dyDescent="0.25">
      <c r="A3462">
        <v>3461</v>
      </c>
      <c r="C3462" s="4">
        <v>2</v>
      </c>
      <c r="D3462" s="3">
        <v>3</v>
      </c>
    </row>
    <row r="3463" spans="1:4" x14ac:dyDescent="0.25">
      <c r="A3463">
        <v>3462</v>
      </c>
      <c r="C3463" s="4">
        <v>2</v>
      </c>
      <c r="D3463" s="3">
        <v>3</v>
      </c>
    </row>
    <row r="3464" spans="1:4" x14ac:dyDescent="0.25">
      <c r="A3464">
        <v>3463</v>
      </c>
      <c r="C3464" s="4">
        <v>2</v>
      </c>
      <c r="D3464" s="3">
        <v>3</v>
      </c>
    </row>
    <row r="3465" spans="1:4" x14ac:dyDescent="0.25">
      <c r="A3465">
        <v>3464</v>
      </c>
      <c r="C3465" s="4">
        <v>2</v>
      </c>
      <c r="D3465" s="3">
        <v>3</v>
      </c>
    </row>
    <row r="3466" spans="1:4" x14ac:dyDescent="0.25">
      <c r="A3466">
        <v>3465</v>
      </c>
      <c r="C3466" s="4">
        <v>2</v>
      </c>
      <c r="D3466" s="3">
        <v>3</v>
      </c>
    </row>
    <row r="3467" spans="1:4" x14ac:dyDescent="0.25">
      <c r="A3467">
        <v>3466</v>
      </c>
      <c r="C3467" s="4">
        <v>2</v>
      </c>
      <c r="D3467" s="3">
        <v>3</v>
      </c>
    </row>
    <row r="3468" spans="1:4" x14ac:dyDescent="0.25">
      <c r="A3468">
        <v>3467</v>
      </c>
      <c r="C3468" s="4">
        <v>2</v>
      </c>
      <c r="D3468" s="3">
        <v>3</v>
      </c>
    </row>
    <row r="3469" spans="1:4" x14ac:dyDescent="0.25">
      <c r="A3469">
        <v>3468</v>
      </c>
      <c r="C3469" s="4">
        <v>2</v>
      </c>
      <c r="D3469" s="3">
        <v>3</v>
      </c>
    </row>
    <row r="3470" spans="1:4" x14ac:dyDescent="0.25">
      <c r="A3470">
        <v>3469</v>
      </c>
      <c r="C3470" s="4">
        <v>2</v>
      </c>
      <c r="D3470" s="3">
        <v>3</v>
      </c>
    </row>
    <row r="3471" spans="1:4" x14ac:dyDescent="0.25">
      <c r="A3471">
        <v>3470</v>
      </c>
      <c r="B3471" s="2">
        <v>1</v>
      </c>
      <c r="C3471" s="4">
        <v>2</v>
      </c>
      <c r="D3471" s="3">
        <v>3</v>
      </c>
    </row>
    <row r="3472" spans="1:4" x14ac:dyDescent="0.25">
      <c r="A3472">
        <v>3471</v>
      </c>
      <c r="B3472" s="2">
        <v>1</v>
      </c>
      <c r="C3472" s="4">
        <v>2</v>
      </c>
      <c r="D3472" s="3">
        <v>3</v>
      </c>
    </row>
    <row r="3473" spans="1:5" x14ac:dyDescent="0.25">
      <c r="A3473">
        <v>3472</v>
      </c>
      <c r="B3473" s="2">
        <v>1</v>
      </c>
      <c r="C3473" s="4">
        <v>2</v>
      </c>
      <c r="D3473" s="3">
        <v>3</v>
      </c>
    </row>
    <row r="3474" spans="1:5" x14ac:dyDescent="0.25">
      <c r="A3474">
        <v>3473</v>
      </c>
      <c r="B3474" s="2">
        <v>1</v>
      </c>
      <c r="C3474" s="4">
        <v>2</v>
      </c>
      <c r="E3474" s="5">
        <v>4</v>
      </c>
    </row>
    <row r="3475" spans="1:5" x14ac:dyDescent="0.25">
      <c r="A3475">
        <v>3474</v>
      </c>
      <c r="B3475" s="2">
        <v>1</v>
      </c>
      <c r="C3475" s="4">
        <v>2</v>
      </c>
      <c r="E3475" s="5">
        <v>4</v>
      </c>
    </row>
    <row r="3476" spans="1:5" x14ac:dyDescent="0.25">
      <c r="A3476">
        <v>3475</v>
      </c>
      <c r="B3476" s="2">
        <v>1</v>
      </c>
      <c r="E3476" s="5">
        <v>4</v>
      </c>
    </row>
    <row r="3477" spans="1:5" x14ac:dyDescent="0.25">
      <c r="A3477">
        <v>3476</v>
      </c>
      <c r="B3477" s="2">
        <v>1</v>
      </c>
      <c r="E3477" s="5">
        <v>4</v>
      </c>
    </row>
    <row r="3478" spans="1:5" x14ac:dyDescent="0.25">
      <c r="A3478">
        <v>3477</v>
      </c>
      <c r="B3478" s="2">
        <v>1</v>
      </c>
      <c r="E3478" s="5">
        <v>4</v>
      </c>
    </row>
    <row r="3479" spans="1:5" x14ac:dyDescent="0.25">
      <c r="A3479">
        <v>3478</v>
      </c>
      <c r="B3479" s="2">
        <v>1</v>
      </c>
      <c r="E3479" s="5">
        <v>4</v>
      </c>
    </row>
    <row r="3480" spans="1:5" x14ac:dyDescent="0.25">
      <c r="A3480">
        <v>3479</v>
      </c>
      <c r="B3480" s="2">
        <v>1</v>
      </c>
      <c r="E3480" s="5">
        <v>4</v>
      </c>
    </row>
    <row r="3481" spans="1:5" x14ac:dyDescent="0.25">
      <c r="A3481">
        <v>3480</v>
      </c>
      <c r="B3481" s="2">
        <v>1</v>
      </c>
      <c r="E3481" s="5">
        <v>4</v>
      </c>
    </row>
    <row r="3482" spans="1:5" x14ac:dyDescent="0.25">
      <c r="A3482">
        <v>3481</v>
      </c>
      <c r="B3482" s="2">
        <v>1</v>
      </c>
      <c r="E3482" s="5">
        <v>4</v>
      </c>
    </row>
    <row r="3483" spans="1:5" x14ac:dyDescent="0.25">
      <c r="A3483">
        <v>3482</v>
      </c>
      <c r="B3483" s="2">
        <v>1</v>
      </c>
      <c r="E3483" s="5">
        <v>4</v>
      </c>
    </row>
    <row r="3484" spans="1:5" x14ac:dyDescent="0.25">
      <c r="A3484">
        <v>3483</v>
      </c>
      <c r="B3484" s="2">
        <v>1</v>
      </c>
      <c r="E3484" s="5">
        <v>4</v>
      </c>
    </row>
    <row r="3485" spans="1:5" x14ac:dyDescent="0.25">
      <c r="A3485">
        <v>3484</v>
      </c>
      <c r="B3485" s="2">
        <v>1</v>
      </c>
      <c r="E3485" s="5">
        <v>4</v>
      </c>
    </row>
    <row r="3486" spans="1:5" x14ac:dyDescent="0.25">
      <c r="A3486">
        <v>3485</v>
      </c>
      <c r="B3486" s="2">
        <v>1</v>
      </c>
      <c r="E3486" s="5">
        <v>4</v>
      </c>
    </row>
    <row r="3487" spans="1:5" x14ac:dyDescent="0.25">
      <c r="A3487">
        <v>3486</v>
      </c>
      <c r="B3487" s="2">
        <v>1</v>
      </c>
      <c r="E3487" s="5">
        <v>4</v>
      </c>
    </row>
    <row r="3488" spans="1:5" x14ac:dyDescent="0.25">
      <c r="A3488">
        <v>3487</v>
      </c>
      <c r="B3488" s="2">
        <v>1</v>
      </c>
      <c r="E3488" s="5">
        <v>4</v>
      </c>
    </row>
    <row r="3489" spans="1:5" x14ac:dyDescent="0.25">
      <c r="A3489">
        <v>3488</v>
      </c>
      <c r="B3489" s="2">
        <v>1</v>
      </c>
      <c r="C3489" s="4">
        <v>2</v>
      </c>
      <c r="E3489" s="5">
        <v>4</v>
      </c>
    </row>
    <row r="3490" spans="1:5" x14ac:dyDescent="0.25">
      <c r="A3490">
        <v>3489</v>
      </c>
      <c r="B3490" s="2">
        <v>1</v>
      </c>
      <c r="C3490" s="4">
        <v>2</v>
      </c>
      <c r="E3490" s="5">
        <v>4</v>
      </c>
    </row>
    <row r="3491" spans="1:5" x14ac:dyDescent="0.25">
      <c r="A3491">
        <v>3490</v>
      </c>
      <c r="B3491" s="2">
        <v>1</v>
      </c>
      <c r="C3491" s="4">
        <v>2</v>
      </c>
      <c r="E3491" s="5">
        <v>4</v>
      </c>
    </row>
    <row r="3492" spans="1:5" x14ac:dyDescent="0.25">
      <c r="A3492">
        <v>3491</v>
      </c>
      <c r="B3492" s="2">
        <v>1</v>
      </c>
      <c r="C3492" s="4">
        <v>2</v>
      </c>
      <c r="E3492" s="5">
        <v>4</v>
      </c>
    </row>
    <row r="3493" spans="1:5" x14ac:dyDescent="0.25">
      <c r="A3493">
        <v>3492</v>
      </c>
      <c r="B3493" s="2">
        <v>1</v>
      </c>
      <c r="C3493" s="4">
        <v>2</v>
      </c>
      <c r="E3493" s="5">
        <v>4</v>
      </c>
    </row>
    <row r="3494" spans="1:5" x14ac:dyDescent="0.25">
      <c r="A3494">
        <v>3493</v>
      </c>
      <c r="B3494" s="2">
        <v>1</v>
      </c>
      <c r="C3494" s="4">
        <v>2</v>
      </c>
      <c r="E3494" s="5">
        <v>4</v>
      </c>
    </row>
    <row r="3495" spans="1:5" x14ac:dyDescent="0.25">
      <c r="A3495">
        <v>3494</v>
      </c>
      <c r="C3495" s="4">
        <v>2</v>
      </c>
      <c r="E3495" s="5">
        <v>4</v>
      </c>
    </row>
    <row r="3496" spans="1:5" x14ac:dyDescent="0.25">
      <c r="A3496">
        <v>3495</v>
      </c>
      <c r="C3496" s="4">
        <v>2</v>
      </c>
      <c r="D3496" s="3">
        <v>3</v>
      </c>
      <c r="E3496" s="5">
        <v>4</v>
      </c>
    </row>
    <row r="3497" spans="1:5" x14ac:dyDescent="0.25">
      <c r="A3497">
        <v>3496</v>
      </c>
      <c r="C3497" s="4">
        <v>2</v>
      </c>
      <c r="D3497" s="3">
        <v>3</v>
      </c>
      <c r="E3497" s="5">
        <v>4</v>
      </c>
    </row>
    <row r="3498" spans="1:5" x14ac:dyDescent="0.25">
      <c r="A3498">
        <v>3497</v>
      </c>
      <c r="C3498" s="4">
        <v>2</v>
      </c>
      <c r="D3498" s="3">
        <v>3</v>
      </c>
      <c r="E3498" s="5">
        <v>4</v>
      </c>
    </row>
    <row r="3499" spans="1:5" x14ac:dyDescent="0.25">
      <c r="A3499">
        <v>3498</v>
      </c>
      <c r="C3499" s="4">
        <v>2</v>
      </c>
      <c r="D3499" s="3">
        <v>3</v>
      </c>
    </row>
    <row r="3500" spans="1:5" x14ac:dyDescent="0.25">
      <c r="A3500">
        <v>3499</v>
      </c>
      <c r="C3500" s="4">
        <v>2</v>
      </c>
      <c r="D3500" s="3">
        <v>3</v>
      </c>
    </row>
    <row r="3501" spans="1:5" x14ac:dyDescent="0.25">
      <c r="A3501">
        <v>3500</v>
      </c>
      <c r="C3501" s="4">
        <v>2</v>
      </c>
      <c r="D3501" s="3">
        <v>3</v>
      </c>
    </row>
    <row r="3502" spans="1:5" x14ac:dyDescent="0.25">
      <c r="A3502">
        <v>3501</v>
      </c>
      <c r="C3502" s="4">
        <v>2</v>
      </c>
      <c r="D3502" s="3">
        <v>3</v>
      </c>
    </row>
    <row r="3503" spans="1:5" x14ac:dyDescent="0.25">
      <c r="A3503">
        <v>3502</v>
      </c>
      <c r="C3503" s="4">
        <v>2</v>
      </c>
      <c r="D3503" s="3">
        <v>3</v>
      </c>
    </row>
    <row r="3504" spans="1:5" x14ac:dyDescent="0.25">
      <c r="A3504">
        <v>3503</v>
      </c>
      <c r="C3504" s="4">
        <v>2</v>
      </c>
      <c r="D3504" s="3">
        <v>3</v>
      </c>
    </row>
    <row r="3505" spans="1:5" x14ac:dyDescent="0.25">
      <c r="A3505">
        <v>3504</v>
      </c>
      <c r="C3505" s="4">
        <v>2</v>
      </c>
      <c r="D3505" s="3">
        <v>3</v>
      </c>
    </row>
    <row r="3506" spans="1:5" x14ac:dyDescent="0.25">
      <c r="A3506">
        <v>3505</v>
      </c>
      <c r="C3506" s="4">
        <v>2</v>
      </c>
      <c r="D3506" s="3">
        <v>3</v>
      </c>
    </row>
    <row r="3507" spans="1:5" x14ac:dyDescent="0.25">
      <c r="A3507">
        <v>3506</v>
      </c>
      <c r="C3507" s="4">
        <v>2</v>
      </c>
      <c r="D3507" s="3">
        <v>3</v>
      </c>
    </row>
    <row r="3508" spans="1:5" x14ac:dyDescent="0.25">
      <c r="A3508">
        <v>3507</v>
      </c>
      <c r="B3508" s="2">
        <v>1</v>
      </c>
      <c r="C3508" s="4">
        <v>2</v>
      </c>
      <c r="D3508" s="3">
        <v>3</v>
      </c>
    </row>
    <row r="3509" spans="1:5" x14ac:dyDescent="0.25">
      <c r="A3509">
        <v>3508</v>
      </c>
      <c r="B3509" s="2">
        <v>1</v>
      </c>
      <c r="C3509" s="4">
        <v>2</v>
      </c>
      <c r="D3509" s="3">
        <v>3</v>
      </c>
    </row>
    <row r="3510" spans="1:5" x14ac:dyDescent="0.25">
      <c r="A3510">
        <v>3509</v>
      </c>
      <c r="B3510" s="2">
        <v>1</v>
      </c>
      <c r="C3510" s="4">
        <v>2</v>
      </c>
      <c r="D3510" s="3">
        <v>3</v>
      </c>
    </row>
    <row r="3511" spans="1:5" x14ac:dyDescent="0.25">
      <c r="A3511">
        <v>3510</v>
      </c>
      <c r="B3511" s="2">
        <v>1</v>
      </c>
      <c r="C3511" s="4">
        <v>2</v>
      </c>
      <c r="D3511" s="3">
        <v>3</v>
      </c>
    </row>
    <row r="3512" spans="1:5" x14ac:dyDescent="0.25">
      <c r="A3512">
        <v>3511</v>
      </c>
      <c r="B3512" s="2">
        <v>1</v>
      </c>
      <c r="C3512" s="4">
        <v>2</v>
      </c>
      <c r="D3512" s="3">
        <v>3</v>
      </c>
    </row>
    <row r="3513" spans="1:5" x14ac:dyDescent="0.25">
      <c r="A3513">
        <v>3512</v>
      </c>
      <c r="B3513" s="2">
        <v>1</v>
      </c>
      <c r="C3513" s="4">
        <v>2</v>
      </c>
      <c r="D3513" s="3">
        <v>3</v>
      </c>
    </row>
    <row r="3514" spans="1:5" x14ac:dyDescent="0.25">
      <c r="A3514">
        <v>3513</v>
      </c>
      <c r="B3514" s="2">
        <v>1</v>
      </c>
      <c r="D3514" s="3">
        <v>3</v>
      </c>
    </row>
    <row r="3515" spans="1:5" x14ac:dyDescent="0.25">
      <c r="A3515">
        <v>3514</v>
      </c>
      <c r="B3515" s="2">
        <v>1</v>
      </c>
      <c r="D3515" s="3">
        <v>3</v>
      </c>
    </row>
    <row r="3516" spans="1:5" x14ac:dyDescent="0.25">
      <c r="A3516">
        <v>3515</v>
      </c>
      <c r="B3516" s="2">
        <v>1</v>
      </c>
      <c r="D3516" s="3">
        <v>3</v>
      </c>
    </row>
    <row r="3517" spans="1:5" x14ac:dyDescent="0.25">
      <c r="A3517">
        <v>3516</v>
      </c>
      <c r="B3517" s="2">
        <v>1</v>
      </c>
      <c r="D3517" s="3">
        <v>3</v>
      </c>
      <c r="E3517" s="5">
        <v>4</v>
      </c>
    </row>
    <row r="3518" spans="1:5" x14ac:dyDescent="0.25">
      <c r="A3518">
        <v>3517</v>
      </c>
      <c r="B3518" s="2">
        <v>1</v>
      </c>
      <c r="D3518" s="3">
        <v>3</v>
      </c>
      <c r="E3518" s="5">
        <v>4</v>
      </c>
    </row>
    <row r="3519" spans="1:5" x14ac:dyDescent="0.25">
      <c r="A3519">
        <v>3518</v>
      </c>
      <c r="B3519" s="2">
        <v>1</v>
      </c>
      <c r="D3519" s="3">
        <v>3</v>
      </c>
      <c r="E3519" s="5">
        <v>4</v>
      </c>
    </row>
    <row r="3520" spans="1:5" x14ac:dyDescent="0.25">
      <c r="A3520">
        <v>3519</v>
      </c>
      <c r="B3520" s="2">
        <v>1</v>
      </c>
      <c r="D3520" s="3">
        <v>3</v>
      </c>
      <c r="E3520" s="5">
        <v>4</v>
      </c>
    </row>
    <row r="3521" spans="1:5" x14ac:dyDescent="0.25">
      <c r="A3521">
        <v>3520</v>
      </c>
      <c r="B3521" s="2">
        <v>1</v>
      </c>
      <c r="D3521" s="3">
        <v>3</v>
      </c>
      <c r="E3521" s="5">
        <v>4</v>
      </c>
    </row>
    <row r="3522" spans="1:5" x14ac:dyDescent="0.25">
      <c r="A3522">
        <v>3521</v>
      </c>
      <c r="B3522" s="2">
        <v>1</v>
      </c>
      <c r="E3522" s="5">
        <v>4</v>
      </c>
    </row>
    <row r="3523" spans="1:5" x14ac:dyDescent="0.25">
      <c r="A3523">
        <v>3522</v>
      </c>
      <c r="B3523" s="2">
        <v>1</v>
      </c>
      <c r="E3523" s="5">
        <v>4</v>
      </c>
    </row>
    <row r="3524" spans="1:5" x14ac:dyDescent="0.25">
      <c r="A3524">
        <v>3523</v>
      </c>
      <c r="B3524" s="2">
        <v>1</v>
      </c>
      <c r="C3524" s="4">
        <v>2</v>
      </c>
      <c r="E3524" s="5">
        <v>4</v>
      </c>
    </row>
    <row r="3525" spans="1:5" x14ac:dyDescent="0.25">
      <c r="A3525">
        <v>3524</v>
      </c>
      <c r="B3525" s="2">
        <v>1</v>
      </c>
      <c r="C3525" s="4">
        <v>2</v>
      </c>
      <c r="E3525" s="5">
        <v>4</v>
      </c>
    </row>
    <row r="3526" spans="1:5" x14ac:dyDescent="0.25">
      <c r="A3526">
        <v>3525</v>
      </c>
      <c r="B3526" s="2">
        <v>1</v>
      </c>
      <c r="C3526" s="4">
        <v>2</v>
      </c>
      <c r="E3526" s="5">
        <v>4</v>
      </c>
    </row>
    <row r="3527" spans="1:5" x14ac:dyDescent="0.25">
      <c r="A3527">
        <v>3526</v>
      </c>
      <c r="B3527" s="2">
        <v>1</v>
      </c>
      <c r="C3527" s="4">
        <v>2</v>
      </c>
      <c r="E3527" s="5">
        <v>4</v>
      </c>
    </row>
    <row r="3528" spans="1:5" x14ac:dyDescent="0.25">
      <c r="A3528">
        <v>3527</v>
      </c>
      <c r="B3528" s="2">
        <v>1</v>
      </c>
      <c r="C3528" s="4">
        <v>2</v>
      </c>
      <c r="E3528" s="5">
        <v>4</v>
      </c>
    </row>
    <row r="3529" spans="1:5" x14ac:dyDescent="0.25">
      <c r="A3529">
        <v>3528</v>
      </c>
      <c r="B3529" s="2">
        <v>1</v>
      </c>
      <c r="C3529" s="4">
        <v>2</v>
      </c>
      <c r="E3529" s="5">
        <v>4</v>
      </c>
    </row>
    <row r="3530" spans="1:5" x14ac:dyDescent="0.25">
      <c r="A3530">
        <v>3529</v>
      </c>
      <c r="B3530" s="2">
        <v>1</v>
      </c>
      <c r="C3530" s="4">
        <v>2</v>
      </c>
      <c r="E3530" s="5">
        <v>4</v>
      </c>
    </row>
    <row r="3531" spans="1:5" x14ac:dyDescent="0.25">
      <c r="A3531">
        <v>3530</v>
      </c>
      <c r="B3531" s="2">
        <v>1</v>
      </c>
      <c r="C3531" s="4">
        <v>2</v>
      </c>
      <c r="E3531" s="5">
        <v>4</v>
      </c>
    </row>
    <row r="3532" spans="1:5" x14ac:dyDescent="0.25">
      <c r="A3532">
        <v>3531</v>
      </c>
      <c r="C3532" s="4">
        <v>2</v>
      </c>
      <c r="E3532" s="5">
        <v>4</v>
      </c>
    </row>
    <row r="3533" spans="1:5" x14ac:dyDescent="0.25">
      <c r="A3533">
        <v>3532</v>
      </c>
      <c r="C3533" s="4">
        <v>2</v>
      </c>
      <c r="E3533" s="5">
        <v>4</v>
      </c>
    </row>
    <row r="3534" spans="1:5" x14ac:dyDescent="0.25">
      <c r="A3534">
        <v>3533</v>
      </c>
      <c r="C3534" s="4">
        <v>2</v>
      </c>
      <c r="E3534" s="5">
        <v>4</v>
      </c>
    </row>
    <row r="3535" spans="1:5" x14ac:dyDescent="0.25">
      <c r="A3535">
        <v>3534</v>
      </c>
      <c r="C3535" s="4">
        <v>2</v>
      </c>
      <c r="E3535" s="5">
        <v>4</v>
      </c>
    </row>
    <row r="3536" spans="1:5" x14ac:dyDescent="0.25">
      <c r="A3536">
        <v>3535</v>
      </c>
      <c r="C3536" s="4">
        <v>2</v>
      </c>
      <c r="E3536" s="5">
        <v>4</v>
      </c>
    </row>
    <row r="3537" spans="1:5" x14ac:dyDescent="0.25">
      <c r="A3537">
        <v>3536</v>
      </c>
      <c r="C3537" s="4">
        <v>2</v>
      </c>
      <c r="E3537" s="5">
        <v>4</v>
      </c>
    </row>
    <row r="3538" spans="1:5" x14ac:dyDescent="0.25">
      <c r="A3538">
        <v>3537</v>
      </c>
      <c r="C3538" s="4">
        <v>2</v>
      </c>
      <c r="E3538" s="5">
        <v>4</v>
      </c>
    </row>
    <row r="3539" spans="1:5" x14ac:dyDescent="0.25">
      <c r="A3539">
        <v>3538</v>
      </c>
      <c r="C3539" s="4">
        <v>2</v>
      </c>
      <c r="E3539" s="5">
        <v>4</v>
      </c>
    </row>
    <row r="3540" spans="1:5" x14ac:dyDescent="0.25">
      <c r="A3540">
        <v>3539</v>
      </c>
      <c r="C3540" s="4">
        <v>2</v>
      </c>
      <c r="E3540" s="5">
        <v>4</v>
      </c>
    </row>
    <row r="3541" spans="1:5" x14ac:dyDescent="0.25">
      <c r="A3541">
        <v>3540</v>
      </c>
      <c r="C3541" s="4">
        <v>2</v>
      </c>
      <c r="D3541" s="3">
        <v>3</v>
      </c>
      <c r="E3541" s="5">
        <v>4</v>
      </c>
    </row>
    <row r="3542" spans="1:5" x14ac:dyDescent="0.25">
      <c r="A3542">
        <v>3541</v>
      </c>
      <c r="C3542" s="4">
        <v>2</v>
      </c>
      <c r="D3542" s="3">
        <v>3</v>
      </c>
    </row>
    <row r="3543" spans="1:5" x14ac:dyDescent="0.25">
      <c r="A3543">
        <v>3542</v>
      </c>
      <c r="B3543" s="2">
        <v>1</v>
      </c>
      <c r="C3543" s="4">
        <v>2</v>
      </c>
      <c r="D3543" s="3">
        <v>3</v>
      </c>
    </row>
    <row r="3544" spans="1:5" x14ac:dyDescent="0.25">
      <c r="A3544">
        <v>3543</v>
      </c>
      <c r="B3544" s="2">
        <v>1</v>
      </c>
      <c r="C3544" s="4">
        <v>2</v>
      </c>
      <c r="D3544" s="3">
        <v>3</v>
      </c>
    </row>
    <row r="3545" spans="1:5" x14ac:dyDescent="0.25">
      <c r="A3545">
        <v>3544</v>
      </c>
      <c r="B3545" s="2">
        <v>1</v>
      </c>
      <c r="C3545" s="4">
        <v>2</v>
      </c>
      <c r="D3545" s="3">
        <v>3</v>
      </c>
    </row>
    <row r="3546" spans="1:5" x14ac:dyDescent="0.25">
      <c r="A3546">
        <v>3545</v>
      </c>
      <c r="B3546" s="2">
        <v>1</v>
      </c>
      <c r="C3546" s="4">
        <v>2</v>
      </c>
      <c r="D3546" s="3">
        <v>3</v>
      </c>
    </row>
    <row r="3547" spans="1:5" x14ac:dyDescent="0.25">
      <c r="A3547">
        <v>3546</v>
      </c>
      <c r="B3547" s="2">
        <v>1</v>
      </c>
      <c r="C3547" s="4">
        <v>2</v>
      </c>
      <c r="D3547" s="3">
        <v>3</v>
      </c>
    </row>
    <row r="3548" spans="1:5" x14ac:dyDescent="0.25">
      <c r="A3548">
        <v>3547</v>
      </c>
      <c r="B3548" s="2">
        <v>1</v>
      </c>
      <c r="C3548" s="4">
        <v>2</v>
      </c>
      <c r="D3548" s="3">
        <v>3</v>
      </c>
    </row>
    <row r="3549" spans="1:5" x14ac:dyDescent="0.25">
      <c r="A3549">
        <v>3548</v>
      </c>
      <c r="B3549" s="2">
        <v>1</v>
      </c>
      <c r="C3549" s="4">
        <v>2</v>
      </c>
      <c r="D3549" s="3">
        <v>3</v>
      </c>
    </row>
    <row r="3550" spans="1:5" x14ac:dyDescent="0.25">
      <c r="A3550">
        <v>3549</v>
      </c>
      <c r="B3550" s="2">
        <v>1</v>
      </c>
      <c r="D3550" s="3">
        <v>3</v>
      </c>
    </row>
    <row r="3551" spans="1:5" x14ac:dyDescent="0.25">
      <c r="A3551">
        <v>3550</v>
      </c>
      <c r="B3551" s="2">
        <v>1</v>
      </c>
      <c r="D3551" s="3">
        <v>3</v>
      </c>
    </row>
    <row r="3552" spans="1:5" x14ac:dyDescent="0.25">
      <c r="A3552">
        <v>3551</v>
      </c>
      <c r="B3552" s="2">
        <v>1</v>
      </c>
      <c r="D3552" s="3">
        <v>3</v>
      </c>
    </row>
    <row r="3553" spans="1:8" x14ac:dyDescent="0.25">
      <c r="A3553">
        <v>3552</v>
      </c>
      <c r="B3553" s="2">
        <v>1</v>
      </c>
      <c r="D3553" s="3">
        <v>3</v>
      </c>
    </row>
    <row r="3554" spans="1:8" x14ac:dyDescent="0.25">
      <c r="A3554">
        <v>3553</v>
      </c>
      <c r="B3554" s="2">
        <v>1</v>
      </c>
      <c r="D3554" s="3">
        <v>3</v>
      </c>
    </row>
    <row r="3555" spans="1:8" x14ac:dyDescent="0.25">
      <c r="A3555">
        <v>3554</v>
      </c>
      <c r="B3555" s="2">
        <v>1</v>
      </c>
      <c r="D3555" s="3">
        <v>3</v>
      </c>
    </row>
    <row r="3556" spans="1:8" x14ac:dyDescent="0.25">
      <c r="A3556">
        <v>3555</v>
      </c>
      <c r="B3556" s="2">
        <v>1</v>
      </c>
      <c r="D3556" s="3">
        <v>3</v>
      </c>
    </row>
    <row r="3557" spans="1:8" x14ac:dyDescent="0.25">
      <c r="A3557">
        <v>3556</v>
      </c>
      <c r="B3557" s="2">
        <v>1</v>
      </c>
      <c r="D3557" s="3">
        <v>3</v>
      </c>
    </row>
    <row r="3558" spans="1:8" x14ac:dyDescent="0.25">
      <c r="A3558">
        <v>3557</v>
      </c>
      <c r="B3558" s="2">
        <v>1</v>
      </c>
      <c r="D3558" s="3">
        <v>3</v>
      </c>
    </row>
    <row r="3559" spans="1:8" x14ac:dyDescent="0.25">
      <c r="A3559">
        <v>3558</v>
      </c>
      <c r="B3559" s="2">
        <v>1</v>
      </c>
      <c r="C3559" s="4">
        <v>2</v>
      </c>
      <c r="D3559" s="3">
        <v>3</v>
      </c>
    </row>
    <row r="3560" spans="1:8" x14ac:dyDescent="0.25">
      <c r="A3560">
        <v>3559</v>
      </c>
      <c r="B3560" s="2">
        <v>1</v>
      </c>
      <c r="C3560" s="4">
        <v>2</v>
      </c>
      <c r="D3560" s="3">
        <v>3</v>
      </c>
    </row>
    <row r="3561" spans="1:8" x14ac:dyDescent="0.25">
      <c r="A3561">
        <v>3560</v>
      </c>
      <c r="B3561" s="2">
        <v>1</v>
      </c>
      <c r="C3561" s="4">
        <v>2</v>
      </c>
      <c r="D3561" s="3">
        <v>3</v>
      </c>
    </row>
    <row r="3562" spans="1:8" x14ac:dyDescent="0.25">
      <c r="A3562">
        <v>3561</v>
      </c>
      <c r="B3562" s="2">
        <v>1</v>
      </c>
      <c r="C3562" s="4">
        <v>2</v>
      </c>
      <c r="D3562" s="3">
        <v>3</v>
      </c>
    </row>
    <row r="3563" spans="1:8" x14ac:dyDescent="0.25">
      <c r="A3563">
        <v>3562</v>
      </c>
      <c r="B3563" s="2">
        <v>1</v>
      </c>
      <c r="C3563" s="4">
        <v>2</v>
      </c>
      <c r="D3563" s="3">
        <v>3</v>
      </c>
    </row>
    <row r="3564" spans="1:8" x14ac:dyDescent="0.25">
      <c r="A3564">
        <v>3563</v>
      </c>
      <c r="B3564" s="2">
        <v>1</v>
      </c>
      <c r="C3564" s="4">
        <v>2</v>
      </c>
      <c r="D3564" s="3">
        <v>3</v>
      </c>
    </row>
    <row r="3565" spans="1:8" x14ac:dyDescent="0.25">
      <c r="A3565">
        <v>3564</v>
      </c>
      <c r="B3565" s="2">
        <v>1</v>
      </c>
      <c r="C3565" s="4">
        <v>2</v>
      </c>
      <c r="D3565" s="3">
        <v>3</v>
      </c>
      <c r="H3565" s="5" t="s">
        <v>233</v>
      </c>
    </row>
    <row r="3566" spans="1:8" x14ac:dyDescent="0.25">
      <c r="A3566">
        <v>3565</v>
      </c>
      <c r="B3566" s="2">
        <v>1</v>
      </c>
      <c r="C3566" s="4">
        <v>2</v>
      </c>
      <c r="D3566" s="3">
        <v>3</v>
      </c>
      <c r="H3566" s="5" t="s">
        <v>233</v>
      </c>
    </row>
    <row r="3567" spans="1:8" x14ac:dyDescent="0.25">
      <c r="A3567">
        <v>3566</v>
      </c>
      <c r="B3567" s="2">
        <v>1</v>
      </c>
      <c r="C3567" s="4">
        <v>2</v>
      </c>
      <c r="H3567" s="5" t="s">
        <v>233</v>
      </c>
    </row>
    <row r="3568" spans="1:8" x14ac:dyDescent="0.25">
      <c r="A3568">
        <v>3567</v>
      </c>
      <c r="C3568" s="4">
        <v>2</v>
      </c>
      <c r="H3568" s="5" t="s">
        <v>233</v>
      </c>
    </row>
    <row r="3569" spans="1:8" x14ac:dyDescent="0.25">
      <c r="A3569">
        <v>3568</v>
      </c>
      <c r="C3569" s="4">
        <v>2</v>
      </c>
      <c r="H3569" s="5" t="s">
        <v>233</v>
      </c>
    </row>
    <row r="3570" spans="1:8" x14ac:dyDescent="0.25">
      <c r="A3570">
        <v>3569</v>
      </c>
      <c r="C3570" s="4">
        <v>2</v>
      </c>
      <c r="H3570" s="5" t="s">
        <v>233</v>
      </c>
    </row>
    <row r="3571" spans="1:8" x14ac:dyDescent="0.25">
      <c r="A3571">
        <v>3570</v>
      </c>
      <c r="C3571" s="4">
        <v>2</v>
      </c>
      <c r="H3571" s="5" t="s">
        <v>233</v>
      </c>
    </row>
    <row r="3572" spans="1:8" x14ac:dyDescent="0.25">
      <c r="A3572">
        <v>3571</v>
      </c>
      <c r="C3572" s="4">
        <v>2</v>
      </c>
      <c r="H3572" s="5" t="s">
        <v>233</v>
      </c>
    </row>
    <row r="3573" spans="1:8" x14ac:dyDescent="0.25">
      <c r="A3573">
        <v>3572</v>
      </c>
      <c r="C3573" s="4">
        <v>2</v>
      </c>
      <c r="H3573" s="5" t="s">
        <v>233</v>
      </c>
    </row>
    <row r="3574" spans="1:8" x14ac:dyDescent="0.25">
      <c r="A3574">
        <v>3573</v>
      </c>
      <c r="C3574" s="4">
        <v>2</v>
      </c>
      <c r="H3574" s="5" t="s">
        <v>233</v>
      </c>
    </row>
    <row r="3575" spans="1:8" x14ac:dyDescent="0.25">
      <c r="A3575">
        <v>3574</v>
      </c>
      <c r="C3575" s="4">
        <v>2</v>
      </c>
      <c r="H3575" s="5" t="s">
        <v>233</v>
      </c>
    </row>
    <row r="3576" spans="1:8" x14ac:dyDescent="0.25">
      <c r="A3576">
        <v>3575</v>
      </c>
      <c r="B3576" s="2">
        <v>1</v>
      </c>
      <c r="C3576" s="4">
        <v>2</v>
      </c>
      <c r="H3576" s="5" t="s">
        <v>233</v>
      </c>
    </row>
    <row r="3577" spans="1:8" x14ac:dyDescent="0.25">
      <c r="A3577">
        <v>3576</v>
      </c>
      <c r="B3577" s="2">
        <v>1</v>
      </c>
      <c r="C3577" s="4">
        <v>2</v>
      </c>
      <c r="H3577" s="5" t="s">
        <v>233</v>
      </c>
    </row>
    <row r="3578" spans="1:8" x14ac:dyDescent="0.25">
      <c r="A3578">
        <v>3577</v>
      </c>
      <c r="B3578" s="2">
        <v>1</v>
      </c>
      <c r="C3578" s="4">
        <v>2</v>
      </c>
      <c r="H3578" s="5" t="s">
        <v>233</v>
      </c>
    </row>
    <row r="3579" spans="1:8" x14ac:dyDescent="0.25">
      <c r="A3579">
        <v>3578</v>
      </c>
      <c r="B3579" s="2">
        <v>1</v>
      </c>
      <c r="C3579" s="4">
        <v>2</v>
      </c>
      <c r="H3579" s="5" t="s">
        <v>233</v>
      </c>
    </row>
    <row r="3580" spans="1:8" x14ac:dyDescent="0.25">
      <c r="A3580">
        <v>3579</v>
      </c>
      <c r="B3580" s="2">
        <v>1</v>
      </c>
      <c r="C3580" s="4">
        <v>2</v>
      </c>
      <c r="H3580" s="5" t="s">
        <v>233</v>
      </c>
    </row>
    <row r="3581" spans="1:8" x14ac:dyDescent="0.25">
      <c r="A3581">
        <v>3580</v>
      </c>
      <c r="B3581" s="2">
        <v>1</v>
      </c>
      <c r="C3581" s="4">
        <v>2</v>
      </c>
      <c r="H3581" s="5" t="s">
        <v>233</v>
      </c>
    </row>
    <row r="3582" spans="1:8" x14ac:dyDescent="0.25">
      <c r="A3582">
        <v>3581</v>
      </c>
      <c r="B3582" s="2">
        <v>1</v>
      </c>
      <c r="C3582" s="4">
        <v>2</v>
      </c>
      <c r="H3582" s="5" t="s">
        <v>233</v>
      </c>
    </row>
    <row r="3583" spans="1:8" x14ac:dyDescent="0.25">
      <c r="A3583">
        <v>3582</v>
      </c>
      <c r="B3583" s="2">
        <v>1</v>
      </c>
      <c r="C3583" s="4">
        <v>2</v>
      </c>
      <c r="H3583" s="5" t="s">
        <v>233</v>
      </c>
    </row>
    <row r="3584" spans="1:8" x14ac:dyDescent="0.25">
      <c r="A3584">
        <v>3583</v>
      </c>
      <c r="B3584" s="2">
        <v>1</v>
      </c>
      <c r="C3584" s="4">
        <v>2</v>
      </c>
      <c r="H3584" s="5" t="s">
        <v>233</v>
      </c>
    </row>
    <row r="3585" spans="1:8" x14ac:dyDescent="0.25">
      <c r="A3585">
        <v>3584</v>
      </c>
      <c r="B3585" s="2">
        <v>1</v>
      </c>
      <c r="C3585" s="4">
        <v>2</v>
      </c>
      <c r="H3585" s="5" t="s">
        <v>233</v>
      </c>
    </row>
    <row r="3586" spans="1:8" x14ac:dyDescent="0.25">
      <c r="A3586">
        <v>3585</v>
      </c>
      <c r="B3586" s="2">
        <v>1</v>
      </c>
      <c r="C3586" s="4">
        <v>2</v>
      </c>
      <c r="H3586" s="5" t="s">
        <v>233</v>
      </c>
    </row>
    <row r="3587" spans="1:8" x14ac:dyDescent="0.25">
      <c r="A3587">
        <v>3586</v>
      </c>
      <c r="B3587" s="2">
        <v>1</v>
      </c>
      <c r="C3587" s="4">
        <v>2</v>
      </c>
      <c r="D3587" s="3">
        <v>3</v>
      </c>
      <c r="H3587" s="5" t="s">
        <v>233</v>
      </c>
    </row>
    <row r="3588" spans="1:8" x14ac:dyDescent="0.25">
      <c r="A3588">
        <v>3587</v>
      </c>
      <c r="B3588" s="2">
        <v>1</v>
      </c>
      <c r="C3588" s="4">
        <v>2</v>
      </c>
      <c r="D3588" s="3">
        <v>3</v>
      </c>
      <c r="H3588" s="5" t="s">
        <v>233</v>
      </c>
    </row>
    <row r="3589" spans="1:8" x14ac:dyDescent="0.25">
      <c r="A3589">
        <v>3588</v>
      </c>
      <c r="B3589" s="2">
        <v>1</v>
      </c>
      <c r="D3589" s="3">
        <v>3</v>
      </c>
      <c r="H3589" s="5" t="s">
        <v>233</v>
      </c>
    </row>
    <row r="3590" spans="1:8" x14ac:dyDescent="0.25">
      <c r="A3590">
        <v>3589</v>
      </c>
      <c r="B3590" s="2">
        <v>1</v>
      </c>
      <c r="D3590" s="3">
        <v>3</v>
      </c>
      <c r="H3590" s="5" t="s">
        <v>233</v>
      </c>
    </row>
    <row r="3591" spans="1:8" x14ac:dyDescent="0.25">
      <c r="A3591">
        <v>3590</v>
      </c>
      <c r="B3591" s="2">
        <v>1</v>
      </c>
      <c r="D3591" s="3">
        <v>3</v>
      </c>
      <c r="F3591" t="s">
        <v>22</v>
      </c>
      <c r="H3591" s="5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5A2D-FA40-4C74-B01E-1EC7433D9484}">
  <dimension ref="A1:EA100"/>
  <sheetViews>
    <sheetView topLeftCell="AI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298</v>
      </c>
      <c r="AP1" t="s">
        <v>299</v>
      </c>
      <c r="AQ1" t="s">
        <v>300</v>
      </c>
      <c r="AR1" t="s">
        <v>301</v>
      </c>
      <c r="AT1" t="s">
        <v>302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320</v>
      </c>
      <c r="BS1" t="s">
        <v>321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237.62433799999999</v>
      </c>
      <c r="B2">
        <v>6.4580070000000003</v>
      </c>
      <c r="C2">
        <v>233.421312</v>
      </c>
      <c r="D2">
        <v>10.045291000000001</v>
      </c>
      <c r="E2">
        <v>250.34263199999998</v>
      </c>
      <c r="F2">
        <v>4.4243009999999998</v>
      </c>
      <c r="G2" s="1">
        <v>242.85004000000001</v>
      </c>
      <c r="H2" s="1">
        <v>8.1252899999999997</v>
      </c>
      <c r="K2">
        <f>(12/200)</f>
        <v>0.06</v>
      </c>
      <c r="L2">
        <f>(12/200)</f>
        <v>0.06</v>
      </c>
      <c r="M2">
        <f>(17/200)</f>
        <v>8.5000000000000006E-2</v>
      </c>
      <c r="N2" s="1">
        <f>(18/200)</f>
        <v>0.09</v>
      </c>
      <c r="P2">
        <f>(28/200)</f>
        <v>0.14000000000000001</v>
      </c>
      <c r="Q2">
        <f>(28/200)</f>
        <v>0.14000000000000001</v>
      </c>
      <c r="R2">
        <f>(25/200)</f>
        <v>0.125</v>
      </c>
      <c r="S2" s="1">
        <f>(25/200)</f>
        <v>0.125</v>
      </c>
      <c r="U2">
        <f>0.06+0.14</f>
        <v>0.2</v>
      </c>
      <c r="V2">
        <f>0.06+0.14</f>
        <v>0.2</v>
      </c>
      <c r="W2">
        <f>0.085+0.125</f>
        <v>0.21000000000000002</v>
      </c>
      <c r="X2" s="1">
        <f>0.09+0.125</f>
        <v>0.215</v>
      </c>
      <c r="Z2">
        <f>SQRT((ABS($A$3-$A$2)^2+(ABS($B$3-$B$2)^2)))</f>
        <v>12.188503289286738</v>
      </c>
      <c r="AA2">
        <f>SQRT((ABS($C$3-$C$2)^2+(ABS($D$3-$D$2)^2)))</f>
        <v>13.655781545409853</v>
      </c>
      <c r="AB2">
        <f>SQRT((ABS($E$3-$E$2)^2+(ABS($F$3-$F$2)^2)))</f>
        <v>15.102091384755013</v>
      </c>
      <c r="AC2" s="1">
        <f>SQRT((ABS($G$3-$G$2)^2+(ABS($H$3-$H$2)^2)))</f>
        <v>17.930129426103349</v>
      </c>
      <c r="AE2">
        <f>(COUNTA(U2:U12)/SUM(U2:U12))</f>
        <v>5.8510638297872344</v>
      </c>
      <c r="AF2">
        <f>(COUNTA(V2:V12)/SUM(V2:V12))</f>
        <v>5.913978494623656</v>
      </c>
      <c r="AG2">
        <f>(COUNTA(W2:W12)/SUM(W2:W12))</f>
        <v>5.4590570719602978</v>
      </c>
      <c r="AH2">
        <f>(COUNTA(X2:X12)/SUM(X2:X12))</f>
        <v>5.432098765432098</v>
      </c>
      <c r="AJ2">
        <f>1/0.2</f>
        <v>5</v>
      </c>
      <c r="AK2">
        <f>1/0.2</f>
        <v>5</v>
      </c>
      <c r="AL2">
        <f>1/0.21</f>
        <v>4.7619047619047619</v>
      </c>
      <c r="AM2" s="1">
        <f>1/0.215</f>
        <v>4.6511627906976747</v>
      </c>
      <c r="AO2">
        <f t="shared" ref="AO2:AO15" si="0">$Z2/$U2</f>
        <v>60.942516446433686</v>
      </c>
      <c r="AP2">
        <f t="shared" ref="AP2:AP15" si="1">$AA2/$V2</f>
        <v>68.278907727049258</v>
      </c>
      <c r="AQ2">
        <f t="shared" ref="AQ2:AQ15" si="2">$AB2/$W2</f>
        <v>71.914720879785776</v>
      </c>
      <c r="AR2" s="1">
        <f t="shared" ref="AR2:AR13" si="3">$AC2/$X2</f>
        <v>83.395950819085343</v>
      </c>
      <c r="AT2">
        <f>AT4/AT6</f>
        <v>64.950621050606699</v>
      </c>
      <c r="AV2">
        <f>((0.06/0.2)*100)</f>
        <v>30</v>
      </c>
      <c r="AW2">
        <f>((0.06/0.2)*100)</f>
        <v>30</v>
      </c>
      <c r="AX2">
        <f>((0.085/0.21)*100)</f>
        <v>40.476190476190482</v>
      </c>
      <c r="AY2" s="1">
        <f>((0.09/0.215)*100)</f>
        <v>41.860465116279066</v>
      </c>
      <c r="BA2">
        <f>((0.14/0.2)*100)</f>
        <v>70</v>
      </c>
      <c r="BB2">
        <f>((0.14/0.2)*100)</f>
        <v>70</v>
      </c>
      <c r="BC2">
        <f>((0.125/0.21)*100)</f>
        <v>59.523809523809526</v>
      </c>
      <c r="BD2" s="1">
        <f>((0.125/0.215)*100)</f>
        <v>58.139534883720934</v>
      </c>
      <c r="BF2">
        <f>ABS($B$2-$D$2)</f>
        <v>3.5872840000000004</v>
      </c>
      <c r="BG2" s="1">
        <f>ABS($F$2-$H$2)</f>
        <v>3.7009889999999999</v>
      </c>
      <c r="BL2">
        <f>SQRT((ABS($A$2-$E$2)^2+(ABS($B$2-$F$2)^2)))</f>
        <v>12.879866550740021</v>
      </c>
      <c r="BM2" s="1">
        <f>SQRT((ABS($C$2-$G$2)^2+(ABS($D$2-$H$2)^2)))</f>
        <v>9.6222302787859491</v>
      </c>
      <c r="BO2" s="1">
        <f>SQRT((ABS($A$2-$G$2)^2+(ABS($B$2-$H$2)^2)))</f>
        <v>5.4852341786739727</v>
      </c>
      <c r="BP2">
        <f>SQRT((ABS($C$2-$E$3)^2+(ABS($D$2-$F$3)^2)))</f>
        <v>5.7444797792726181</v>
      </c>
      <c r="BR2">
        <f>DEGREES(ACOS((8.35680886801804^2+15.102091384755^2-8.38687110905642^2)/(2*8.35680886801804*15.102091384755)))</f>
        <v>25.632689390360614</v>
      </c>
      <c r="BS2">
        <f>DEGREES(ACOS((8.38687110905642^2+17.9301294261033^2-10.8943354308478^2)/(2*8.38687110905642*17.9301294261033)))</f>
        <v>24.74377958832433</v>
      </c>
      <c r="BU2">
        <v>12</v>
      </c>
      <c r="BV2">
        <v>0</v>
      </c>
      <c r="BW2">
        <v>7</v>
      </c>
      <c r="BX2">
        <v>5</v>
      </c>
      <c r="BY2">
        <v>12</v>
      </c>
      <c r="BZ2">
        <v>0</v>
      </c>
      <c r="CA2">
        <v>5</v>
      </c>
      <c r="CB2">
        <v>0</v>
      </c>
      <c r="CC2">
        <v>17</v>
      </c>
      <c r="CD2">
        <v>7</v>
      </c>
      <c r="CE2">
        <v>5</v>
      </c>
      <c r="CF2">
        <v>0</v>
      </c>
      <c r="CG2">
        <v>18</v>
      </c>
      <c r="CH2">
        <v>10</v>
      </c>
      <c r="CI2">
        <v>0</v>
      </c>
      <c r="CJ2">
        <v>3</v>
      </c>
      <c r="CL2">
        <v>28</v>
      </c>
      <c r="CM2">
        <v>11</v>
      </c>
      <c r="CN2">
        <v>20</v>
      </c>
      <c r="CO2">
        <v>0</v>
      </c>
      <c r="CP2">
        <v>28</v>
      </c>
      <c r="CQ2">
        <v>16</v>
      </c>
      <c r="CR2">
        <v>16</v>
      </c>
      <c r="CS2">
        <v>12</v>
      </c>
      <c r="CT2">
        <v>25</v>
      </c>
      <c r="CU2">
        <v>20</v>
      </c>
      <c r="CV2">
        <v>16</v>
      </c>
      <c r="CW2">
        <v>0</v>
      </c>
      <c r="CX2">
        <v>25</v>
      </c>
      <c r="CY2">
        <v>18</v>
      </c>
      <c r="CZ2">
        <v>13</v>
      </c>
      <c r="DA2">
        <v>8</v>
      </c>
      <c r="DC2">
        <f>((0/12)*100)</f>
        <v>0</v>
      </c>
      <c r="DD2">
        <f>((7/12)*100)</f>
        <v>58.333333333333336</v>
      </c>
      <c r="DE2">
        <f>((5/12)*100)</f>
        <v>41.666666666666671</v>
      </c>
      <c r="DF2">
        <f>((0/12)*100)</f>
        <v>0</v>
      </c>
      <c r="DG2">
        <f>((5/12)*100)</f>
        <v>41.666666666666671</v>
      </c>
      <c r="DH2">
        <f>((0/12)*100)</f>
        <v>0</v>
      </c>
      <c r="DI2">
        <f>((7/17)*100)</f>
        <v>41.17647058823529</v>
      </c>
      <c r="DJ2">
        <f>((5/17)*100)</f>
        <v>29.411764705882355</v>
      </c>
      <c r="DK2">
        <f>((0/17)*100)</f>
        <v>0</v>
      </c>
      <c r="DL2">
        <f>((10/18)*100)</f>
        <v>55.555555555555557</v>
      </c>
      <c r="DM2">
        <f>((0/18)*100)</f>
        <v>0</v>
      </c>
      <c r="DN2">
        <f>((3/18)*100)</f>
        <v>16.666666666666664</v>
      </c>
      <c r="DP2">
        <f>((11/28)*100)</f>
        <v>39.285714285714285</v>
      </c>
      <c r="DQ2">
        <f>((20/28)*100)</f>
        <v>71.428571428571431</v>
      </c>
      <c r="DR2">
        <f>((0/28)*100)</f>
        <v>0</v>
      </c>
      <c r="DS2">
        <f>((16/28)*100)</f>
        <v>57.142857142857139</v>
      </c>
      <c r="DT2">
        <f>((16/28)*100)</f>
        <v>57.142857142857139</v>
      </c>
      <c r="DU2">
        <f>((12/28)*100)</f>
        <v>42.857142857142854</v>
      </c>
      <c r="DV2">
        <f>((20/25)*100)</f>
        <v>80</v>
      </c>
      <c r="DW2">
        <f>((16/25)*100)</f>
        <v>64</v>
      </c>
      <c r="DX2">
        <f>((0/25)*100)</f>
        <v>0</v>
      </c>
      <c r="DY2">
        <f>((18/25)*100)</f>
        <v>72</v>
      </c>
      <c r="DZ2">
        <f>((13/25)*100)</f>
        <v>52</v>
      </c>
      <c r="EA2">
        <f>((8/25)*100)</f>
        <v>32</v>
      </c>
    </row>
    <row r="3" spans="1:131" x14ac:dyDescent="0.25">
      <c r="A3">
        <v>225.43936500000001</v>
      </c>
      <c r="B3">
        <v>6.7513420000000002</v>
      </c>
      <c r="C3">
        <v>219.80657199999999</v>
      </c>
      <c r="D3">
        <v>8.9873569999999994</v>
      </c>
      <c r="E3">
        <v>235.24152599999999</v>
      </c>
      <c r="F3">
        <v>4.5968169999999997</v>
      </c>
      <c r="G3">
        <v>224.919961</v>
      </c>
      <c r="H3">
        <v>8.0827659999999995</v>
      </c>
      <c r="K3">
        <f>(10/200)</f>
        <v>0.05</v>
      </c>
      <c r="L3">
        <f>(15/200)</f>
        <v>7.4999999999999997E-2</v>
      </c>
      <c r="M3" s="1">
        <f>(20/200)</f>
        <v>0.1</v>
      </c>
      <c r="N3" s="1">
        <f>(13/200)</f>
        <v>6.5000000000000002E-2</v>
      </c>
      <c r="P3">
        <f>(21/200)</f>
        <v>0.105</v>
      </c>
      <c r="Q3">
        <f>(22/200)</f>
        <v>0.11</v>
      </c>
      <c r="R3">
        <f>(23/200)</f>
        <v>0.115</v>
      </c>
      <c r="S3">
        <f>(22/200)</f>
        <v>0.11</v>
      </c>
      <c r="U3">
        <f>0.05+0.105</f>
        <v>0.155</v>
      </c>
      <c r="V3">
        <f>0.075+0.11</f>
        <v>0.185</v>
      </c>
      <c r="W3" s="1">
        <f>0.1+0.115</f>
        <v>0.21500000000000002</v>
      </c>
      <c r="X3" s="1">
        <f>0.065+0.11</f>
        <v>0.17499999999999999</v>
      </c>
      <c r="Z3">
        <f>SQRT((ABS($A$4-$A$3)^2+(ABS($B$4-$B$3)^2)))</f>
        <v>10.675904575743704</v>
      </c>
      <c r="AA3">
        <f>SQRT((ABS($C$4-$C$3)^2+(ABS($D$4-$D$3)^2)))</f>
        <v>13.566947454056852</v>
      </c>
      <c r="AB3" s="1">
        <f>SQRT((ABS($E$4-$E$3)^2+(ABS($F$4-$F$3)^2)))</f>
        <v>16.083601817938572</v>
      </c>
      <c r="AC3" s="1">
        <f>SQRT((ABS($G$4-$G$3)^2+(ABS($H$4-$H$3)^2)))</f>
        <v>13.041695107019846</v>
      </c>
      <c r="AJ3">
        <f>1/0.155</f>
        <v>6.4516129032258069</v>
      </c>
      <c r="AK3">
        <f>1/0.185</f>
        <v>5.4054054054054053</v>
      </c>
      <c r="AL3" s="1">
        <f>1/0.215</f>
        <v>4.6511627906976747</v>
      </c>
      <c r="AM3" s="1">
        <f>1/0.175</f>
        <v>5.7142857142857144</v>
      </c>
      <c r="AO3">
        <f t="shared" si="0"/>
        <v>68.876803714475514</v>
      </c>
      <c r="AP3">
        <f t="shared" si="1"/>
        <v>73.33485110301001</v>
      </c>
      <c r="AQ3" s="1">
        <f t="shared" si="2"/>
        <v>74.80745031599335</v>
      </c>
      <c r="AR3" s="1">
        <f t="shared" si="3"/>
        <v>74.523972040113406</v>
      </c>
      <c r="AT3" t="s">
        <v>303</v>
      </c>
      <c r="AV3">
        <f>((0.05/0.155)*100)</f>
        <v>32.258064516129039</v>
      </c>
      <c r="AW3">
        <f>((0.075/0.185)*100)</f>
        <v>40.54054054054054</v>
      </c>
      <c r="AX3" s="1">
        <f>((0.1/0.215)*100)</f>
        <v>46.511627906976749</v>
      </c>
      <c r="AY3" s="1">
        <f>((0.065/0.175)*100)</f>
        <v>37.142857142857146</v>
      </c>
      <c r="BA3">
        <f>((0.105/0.155)*100)</f>
        <v>67.741935483870961</v>
      </c>
      <c r="BB3">
        <f>((0.11/0.185)*100)</f>
        <v>59.45945945945946</v>
      </c>
      <c r="BC3" s="1">
        <f>((0.115/0.215)*100)</f>
        <v>53.488372093023258</v>
      </c>
      <c r="BD3" s="1">
        <f>((0.11/0.175)*100)</f>
        <v>62.857142857142868</v>
      </c>
      <c r="BF3">
        <f>ABS($B$3-$D$3)</f>
        <v>2.2360149999999992</v>
      </c>
      <c r="BG3">
        <f>ABS($F$3-$H$3)</f>
        <v>3.4859489999999997</v>
      </c>
      <c r="BL3">
        <f>SQRT((ABS($A$3-$E$3)^2+(ABS($B$3-$F$3)^2)))</f>
        <v>10.036151565492904</v>
      </c>
      <c r="BM3">
        <f>SQRT((ABS($C$3-$G$3)^2+(ABS($D$3-$H$3)^2)))</f>
        <v>5.1927865296584379</v>
      </c>
      <c r="BO3">
        <f>SQRT((ABS($A$3-$G$3)^2+(ABS($B$3-$H$3)^2)))</f>
        <v>1.4291502310785971</v>
      </c>
      <c r="BP3">
        <f>SQRT((ABS($C$3-$E$4)^2+(ABS($D$3-$F$4)^2)))</f>
        <v>5.4757207430551986</v>
      </c>
      <c r="BR3">
        <f>DEGREES(ACOS((10.8943354308478^2+16.0836018179386^2-7.30662649706176^2)/(2*10.8943354308478*16.0836018179386)))</f>
        <v>22.406946959008014</v>
      </c>
      <c r="BS3">
        <f>DEGREES(ACOS((7.30662649706176^2+13.0416951070198^2-7.50913033481682^2)/(2*7.30662649706176*13.0416951070198)))</f>
        <v>28.751509752835073</v>
      </c>
      <c r="BU3">
        <v>10</v>
      </c>
      <c r="BV3">
        <v>0</v>
      </c>
      <c r="BW3">
        <v>0</v>
      </c>
      <c r="BX3">
        <v>10</v>
      </c>
      <c r="BY3">
        <v>15</v>
      </c>
      <c r="BZ3">
        <v>0</v>
      </c>
      <c r="CA3">
        <v>14</v>
      </c>
      <c r="CB3">
        <v>0</v>
      </c>
      <c r="CC3">
        <v>20</v>
      </c>
      <c r="CD3">
        <v>0</v>
      </c>
      <c r="CE3">
        <v>14</v>
      </c>
      <c r="CF3">
        <v>3</v>
      </c>
      <c r="CG3">
        <v>13</v>
      </c>
      <c r="CH3">
        <v>10</v>
      </c>
      <c r="CI3">
        <v>0</v>
      </c>
      <c r="CJ3">
        <v>0</v>
      </c>
      <c r="CL3">
        <v>21</v>
      </c>
      <c r="CM3">
        <v>9</v>
      </c>
      <c r="CN3">
        <v>11</v>
      </c>
      <c r="CO3">
        <v>18</v>
      </c>
      <c r="CP3">
        <v>22</v>
      </c>
      <c r="CQ3">
        <v>12</v>
      </c>
      <c r="CR3">
        <v>16</v>
      </c>
      <c r="CS3">
        <v>4</v>
      </c>
      <c r="CT3">
        <v>23</v>
      </c>
      <c r="CU3">
        <v>13</v>
      </c>
      <c r="CV3">
        <v>16</v>
      </c>
      <c r="CW3">
        <v>8</v>
      </c>
      <c r="CX3">
        <v>22</v>
      </c>
      <c r="CY3">
        <v>20</v>
      </c>
      <c r="CZ3">
        <v>7</v>
      </c>
      <c r="DA3">
        <v>5</v>
      </c>
      <c r="DC3">
        <f>((0/10)*100)</f>
        <v>0</v>
      </c>
      <c r="DD3">
        <f>((0/10)*100)</f>
        <v>0</v>
      </c>
      <c r="DE3">
        <f>((10/10)*100)</f>
        <v>100</v>
      </c>
      <c r="DF3">
        <f>((0/15)*100)</f>
        <v>0</v>
      </c>
      <c r="DG3">
        <f>((14/15)*100)</f>
        <v>93.333333333333329</v>
      </c>
      <c r="DH3">
        <f>((0/15)*100)</f>
        <v>0</v>
      </c>
      <c r="DI3">
        <f>((0/20)*100)</f>
        <v>0</v>
      </c>
      <c r="DJ3">
        <f>((14/20)*100)</f>
        <v>70</v>
      </c>
      <c r="DK3">
        <f>((3/20)*100)</f>
        <v>15</v>
      </c>
      <c r="DL3">
        <f>((10/13)*100)</f>
        <v>76.923076923076934</v>
      </c>
      <c r="DM3">
        <f>((0/13)*100)</f>
        <v>0</v>
      </c>
      <c r="DN3">
        <f>((0/13)*100)</f>
        <v>0</v>
      </c>
      <c r="DP3">
        <f>((9/21)*100)</f>
        <v>42.857142857142854</v>
      </c>
      <c r="DQ3">
        <f>((11/21)*100)</f>
        <v>52.380952380952387</v>
      </c>
      <c r="DR3">
        <f>((18/21)*100)</f>
        <v>85.714285714285708</v>
      </c>
      <c r="DS3">
        <f>((12/22)*100)</f>
        <v>54.54545454545454</v>
      </c>
      <c r="DT3">
        <f>((16/22)*100)</f>
        <v>72.727272727272734</v>
      </c>
      <c r="DU3">
        <f>((4/22)*100)</f>
        <v>18.181818181818183</v>
      </c>
      <c r="DV3">
        <f>((13/23)*100)</f>
        <v>56.521739130434781</v>
      </c>
      <c r="DW3">
        <f>((16/23)*100)</f>
        <v>69.565217391304344</v>
      </c>
      <c r="DX3">
        <f>((8/23)*100)</f>
        <v>34.782608695652172</v>
      </c>
      <c r="DY3">
        <f>((20/22)*100)</f>
        <v>90.909090909090907</v>
      </c>
      <c r="DZ3">
        <f>((7/22)*100)</f>
        <v>31.818181818181817</v>
      </c>
      <c r="EA3">
        <f>((5/22)*100)</f>
        <v>22.727272727272727</v>
      </c>
    </row>
    <row r="4" spans="1:131" x14ac:dyDescent="0.25">
      <c r="A4">
        <v>214.86430899999999</v>
      </c>
      <c r="B4">
        <v>5.2873989999999997</v>
      </c>
      <c r="C4">
        <v>206.673518</v>
      </c>
      <c r="D4">
        <v>5.5836889999999997</v>
      </c>
      <c r="E4" s="1">
        <v>219.192275</v>
      </c>
      <c r="F4" s="1">
        <v>3.5462030000000002</v>
      </c>
      <c r="G4" s="1">
        <v>212.06200999999999</v>
      </c>
      <c r="H4" s="1">
        <v>5.9012739999999999</v>
      </c>
      <c r="K4">
        <f>(12/200)</f>
        <v>0.06</v>
      </c>
      <c r="L4">
        <f>(12/200)</f>
        <v>0.06</v>
      </c>
      <c r="M4" s="1">
        <f>(15/200)</f>
        <v>7.4999999999999997E-2</v>
      </c>
      <c r="N4" s="1">
        <f>(13/200)</f>
        <v>6.5000000000000002E-2</v>
      </c>
      <c r="P4">
        <f>(25/200)</f>
        <v>0.125</v>
      </c>
      <c r="Q4">
        <f>(22/200)</f>
        <v>0.11</v>
      </c>
      <c r="R4" s="1">
        <f>(21/200)</f>
        <v>0.105</v>
      </c>
      <c r="S4" s="1">
        <f>(23/200)</f>
        <v>0.115</v>
      </c>
      <c r="U4">
        <f>0.06+0.125</f>
        <v>0.185</v>
      </c>
      <c r="V4">
        <f>0.06+0.11</f>
        <v>0.16999999999999998</v>
      </c>
      <c r="W4" s="1">
        <f>0.075+0.105</f>
        <v>0.18</v>
      </c>
      <c r="X4" s="1">
        <f>0.065+0.115</f>
        <v>0.18</v>
      </c>
      <c r="Z4">
        <f>SQRT((ABS($A$5-$A$4)^2+(ABS($B$5-$B$4)^2)))</f>
        <v>14.056625609643605</v>
      </c>
      <c r="AA4">
        <f>SQRT((ABS($C$5-$C$4)^2+(ABS($D$5-$D$4)^2)))</f>
        <v>13.068025272290294</v>
      </c>
      <c r="AB4" s="1">
        <f>SQRT((ABS($E$5-$E$4)^2+(ABS($F$5-$F$4)^2)))</f>
        <v>14.161228449480291</v>
      </c>
      <c r="AC4" s="1">
        <f>SQRT((ABS($G$5-$G$4)^2+(ABS($H$5-$H$4)^2)))</f>
        <v>13.740631346597745</v>
      </c>
      <c r="AJ4">
        <f>1/0.185</f>
        <v>5.4054054054054053</v>
      </c>
      <c r="AK4">
        <f>1/0.17</f>
        <v>5.8823529411764701</v>
      </c>
      <c r="AL4" s="1">
        <f>1/0.18</f>
        <v>5.5555555555555554</v>
      </c>
      <c r="AM4" s="1">
        <f>1/0.18</f>
        <v>5.5555555555555554</v>
      </c>
      <c r="AO4">
        <f t="shared" si="0"/>
        <v>75.981760052127598</v>
      </c>
      <c r="AP4">
        <f t="shared" si="1"/>
        <v>76.87073689582526</v>
      </c>
      <c r="AQ4" s="1">
        <f t="shared" si="2"/>
        <v>78.673491386001615</v>
      </c>
      <c r="AR4" s="1">
        <f t="shared" si="3"/>
        <v>76.336840814431923</v>
      </c>
      <c r="AT4">
        <f>SUM(Z:AC)</f>
        <v>4407.8738975994265</v>
      </c>
      <c r="AV4">
        <f>((0.06/0.185)*100)</f>
        <v>32.432432432432435</v>
      </c>
      <c r="AW4">
        <f>((0.06/0.17)*100)</f>
        <v>35.294117647058819</v>
      </c>
      <c r="AX4" s="1">
        <f>((0.075/0.18)*100)</f>
        <v>41.666666666666671</v>
      </c>
      <c r="AY4" s="1">
        <f>((0.065/0.18)*100)</f>
        <v>36.111111111111114</v>
      </c>
      <c r="BA4">
        <f>((0.125/0.185)*100)</f>
        <v>67.567567567567565</v>
      </c>
      <c r="BB4">
        <f>((0.11/0.17)*100)</f>
        <v>64.705882352941174</v>
      </c>
      <c r="BC4" s="1">
        <f>((0.105/0.18)*100)</f>
        <v>58.333333333333336</v>
      </c>
      <c r="BD4" s="1">
        <f>((0.115/0.18)*100)</f>
        <v>63.888888888888893</v>
      </c>
      <c r="BF4">
        <f>ABS($B$4-$D$4)</f>
        <v>0.29628999999999994</v>
      </c>
      <c r="BG4" s="1">
        <f>ABS($F$4-$H$4)</f>
        <v>2.3550709999999997</v>
      </c>
      <c r="BL4" s="1">
        <f>SQRT((ABS($A$4-$E$4)^2+(ABS($B$4-$F$4)^2)))</f>
        <v>4.6650887673839634</v>
      </c>
      <c r="BM4" s="1">
        <f>SQRT((ABS($C$4-$G$4)^2+(ABS($D$4-$H$4)^2)))</f>
        <v>5.3978427419005861</v>
      </c>
      <c r="BO4" s="1">
        <f>SQRT((ABS($A$4-$G$4)^2+(ABS($B$4-$H$4)^2)))</f>
        <v>2.868749239830144</v>
      </c>
      <c r="BP4" s="1">
        <f>SQRT((ABS($C$4-$E$5)^2+(ABS($D$4-$F$5)^2)))</f>
        <v>3.9419679421224383</v>
      </c>
      <c r="BR4">
        <f>DEGREES(ACOS((7.50913033481682^2+14.1612284494803^2-7.98237918610635^2)/(2*7.50913033481682*14.1612284494803)))</f>
        <v>24.706291587080312</v>
      </c>
      <c r="BS4">
        <f>DEGREES(ACOS((7.98237918610635^2+13.7406313465977^2-8.33964754751188^2)/(2*7.98237918610635*13.7406313465977)))</f>
        <v>33.477502965680458</v>
      </c>
      <c r="BU4">
        <v>12</v>
      </c>
      <c r="BV4">
        <v>0</v>
      </c>
      <c r="BW4">
        <v>0</v>
      </c>
      <c r="BX4">
        <v>10</v>
      </c>
      <c r="BY4">
        <v>12</v>
      </c>
      <c r="BZ4">
        <v>0</v>
      </c>
      <c r="CA4">
        <v>12</v>
      </c>
      <c r="CB4">
        <v>0</v>
      </c>
      <c r="CC4">
        <v>15</v>
      </c>
      <c r="CD4">
        <v>0</v>
      </c>
      <c r="CE4">
        <v>12</v>
      </c>
      <c r="CF4">
        <v>0</v>
      </c>
      <c r="CG4">
        <v>13</v>
      </c>
      <c r="CH4">
        <v>13</v>
      </c>
      <c r="CI4">
        <v>0</v>
      </c>
      <c r="CJ4">
        <v>0</v>
      </c>
      <c r="CL4">
        <v>25</v>
      </c>
      <c r="CM4">
        <v>10</v>
      </c>
      <c r="CN4">
        <v>5</v>
      </c>
      <c r="CO4">
        <v>20</v>
      </c>
      <c r="CP4">
        <v>22</v>
      </c>
      <c r="CQ4">
        <v>10</v>
      </c>
      <c r="CR4">
        <v>20</v>
      </c>
      <c r="CS4">
        <v>9</v>
      </c>
      <c r="CT4">
        <v>21</v>
      </c>
      <c r="CU4">
        <v>9</v>
      </c>
      <c r="CV4">
        <v>20</v>
      </c>
      <c r="CW4">
        <v>8</v>
      </c>
      <c r="CX4">
        <v>23</v>
      </c>
      <c r="CY4">
        <v>21</v>
      </c>
      <c r="CZ4">
        <v>11</v>
      </c>
      <c r="DA4">
        <v>8</v>
      </c>
      <c r="DC4">
        <f>((0/12)*100)</f>
        <v>0</v>
      </c>
      <c r="DD4">
        <f>((0/12)*100)</f>
        <v>0</v>
      </c>
      <c r="DE4">
        <f>((10/12)*100)</f>
        <v>83.333333333333343</v>
      </c>
      <c r="DF4">
        <f>((0/12)*100)</f>
        <v>0</v>
      </c>
      <c r="DG4">
        <f>((12/12)*100)</f>
        <v>100</v>
      </c>
      <c r="DH4">
        <f>((0/12)*100)</f>
        <v>0</v>
      </c>
      <c r="DI4">
        <f>((0/15)*100)</f>
        <v>0</v>
      </c>
      <c r="DJ4">
        <f>((12/15)*100)</f>
        <v>80</v>
      </c>
      <c r="DK4">
        <f>((0/15)*100)</f>
        <v>0</v>
      </c>
      <c r="DL4">
        <f>((13/13)*100)</f>
        <v>100</v>
      </c>
      <c r="DM4">
        <f>((0/13)*100)</f>
        <v>0</v>
      </c>
      <c r="DN4">
        <f>((0/13)*100)</f>
        <v>0</v>
      </c>
      <c r="DP4">
        <f>((10/25)*100)</f>
        <v>40</v>
      </c>
      <c r="DQ4">
        <f>((5/25)*100)</f>
        <v>20</v>
      </c>
      <c r="DR4">
        <f>((20/25)*100)</f>
        <v>80</v>
      </c>
      <c r="DS4">
        <f>((10/22)*100)</f>
        <v>45.454545454545453</v>
      </c>
      <c r="DT4">
        <f>((20/22)*100)</f>
        <v>90.909090909090907</v>
      </c>
      <c r="DU4">
        <f>((9/22)*100)</f>
        <v>40.909090909090914</v>
      </c>
      <c r="DV4">
        <f>((9/21)*100)</f>
        <v>42.857142857142854</v>
      </c>
      <c r="DW4">
        <f>((20/21)*100)</f>
        <v>95.238095238095227</v>
      </c>
      <c r="DX4">
        <f>((8/21)*100)</f>
        <v>38.095238095238095</v>
      </c>
      <c r="DY4">
        <f>((21/23)*100)</f>
        <v>91.304347826086953</v>
      </c>
      <c r="DZ4">
        <f>((11/23)*100)</f>
        <v>47.826086956521742</v>
      </c>
      <c r="EA4">
        <f>((8/23)*100)</f>
        <v>34.782608695652172</v>
      </c>
    </row>
    <row r="5" spans="1:131" x14ac:dyDescent="0.25">
      <c r="A5">
        <v>200.92718400000001</v>
      </c>
      <c r="B5">
        <v>3.4583910000000002</v>
      </c>
      <c r="C5">
        <v>193.78893500000001</v>
      </c>
      <c r="D5">
        <v>7.7656159999999996</v>
      </c>
      <c r="E5">
        <v>205.120082</v>
      </c>
      <c r="F5">
        <v>1.9607140000000001</v>
      </c>
      <c r="G5">
        <v>198.353137</v>
      </c>
      <c r="H5">
        <v>6.8349500000000001</v>
      </c>
      <c r="K5">
        <f>(15/200)</f>
        <v>7.4999999999999997E-2</v>
      </c>
      <c r="L5">
        <f>(16/200)</f>
        <v>0.08</v>
      </c>
      <c r="M5">
        <f>(15/200)</f>
        <v>7.4999999999999997E-2</v>
      </c>
      <c r="N5">
        <f>(16/200)</f>
        <v>0.08</v>
      </c>
      <c r="P5">
        <f>(24/200)</f>
        <v>0.12</v>
      </c>
      <c r="Q5">
        <f>(22/200)</f>
        <v>0.11</v>
      </c>
      <c r="R5">
        <f>(24/200)</f>
        <v>0.12</v>
      </c>
      <c r="S5">
        <f>(22/200)</f>
        <v>0.11</v>
      </c>
      <c r="U5">
        <f>0.075+0.12</f>
        <v>0.19500000000000001</v>
      </c>
      <c r="V5">
        <f>0.08+0.11</f>
        <v>0.19</v>
      </c>
      <c r="W5">
        <f>0.075+0.12</f>
        <v>0.19500000000000001</v>
      </c>
      <c r="X5">
        <f>0.08+0.11</f>
        <v>0.19</v>
      </c>
      <c r="Z5">
        <f>SQRT((ABS($A$6-$A$5)^2+(ABS($B$6-$B$5)^2)))</f>
        <v>16.114659926099609</v>
      </c>
      <c r="AA5">
        <f>SQRT((ABS($C$6-$C$5)^2+(ABS($D$6-$D$5)^2)))</f>
        <v>17.068784429150188</v>
      </c>
      <c r="AB5">
        <f>SQRT((ABS($E$6-$E$5)^2+(ABS($F$6-$F$5)^2)))</f>
        <v>17.46733350440736</v>
      </c>
      <c r="AC5">
        <f>SQRT((ABS($G$6-$G$5)^2+(ABS($H$6-$H$5)^2)))</f>
        <v>18.614386040060641</v>
      </c>
      <c r="AJ5">
        <f>1/0.195</f>
        <v>5.1282051282051277</v>
      </c>
      <c r="AK5">
        <f>1/0.19</f>
        <v>5.2631578947368425</v>
      </c>
      <c r="AL5">
        <f>1/0.195</f>
        <v>5.1282051282051277</v>
      </c>
      <c r="AM5">
        <f>1/0.19</f>
        <v>5.2631578947368425</v>
      </c>
      <c r="AO5">
        <f t="shared" si="0"/>
        <v>82.639281672305685</v>
      </c>
      <c r="AP5">
        <f t="shared" si="1"/>
        <v>89.835707521843091</v>
      </c>
      <c r="AQ5">
        <f t="shared" si="2"/>
        <v>89.576069253371074</v>
      </c>
      <c r="AR5">
        <f t="shared" si="3"/>
        <v>97.970452842424422</v>
      </c>
      <c r="AT5" t="s">
        <v>304</v>
      </c>
      <c r="AV5">
        <f>((0.075/0.195)*100)</f>
        <v>38.46153846153846</v>
      </c>
      <c r="AW5">
        <f>((0.08/0.19)*100)</f>
        <v>42.105263157894733</v>
      </c>
      <c r="AX5">
        <f>((0.075/0.195)*100)</f>
        <v>38.46153846153846</v>
      </c>
      <c r="AY5">
        <f>((0.08/0.19)*100)</f>
        <v>42.105263157894733</v>
      </c>
      <c r="BA5">
        <f>((0.12/0.195)*100)</f>
        <v>61.538461538461533</v>
      </c>
      <c r="BB5">
        <f>((0.11/0.19)*100)</f>
        <v>57.894736842105267</v>
      </c>
      <c r="BC5">
        <f>((0.12/0.195)*100)</f>
        <v>61.538461538461533</v>
      </c>
      <c r="BD5">
        <f>((0.11/0.19)*100)</f>
        <v>57.894736842105267</v>
      </c>
      <c r="BF5">
        <f>ABS($B$5-$D$5)</f>
        <v>4.307224999999999</v>
      </c>
      <c r="BG5">
        <f>ABS($F$5-$H$5)</f>
        <v>4.8742359999999998</v>
      </c>
      <c r="BL5">
        <f>SQRT((ABS($A$5-$E$5)^2+(ABS($B$5-$F$5)^2)))</f>
        <v>4.4523510682259628</v>
      </c>
      <c r="BM5">
        <f>SQRT((ABS($C$5-$G$5)^2+(ABS($D$5-$H$5)^2)))</f>
        <v>4.6581196957957136</v>
      </c>
      <c r="BO5">
        <f>SQRT((ABS($A$5-$G$5)^2+(ABS($B$5-$H$5)^2)))</f>
        <v>4.2458060057767639</v>
      </c>
      <c r="BP5">
        <f>SQRT((ABS($C$5-$E$5)^2+(ABS($D$5-$F$5)^2)))</f>
        <v>12.731526992675022</v>
      </c>
      <c r="BR5">
        <f>DEGREES(ACOS((8.33964754751188^2+17.4673335044074^2-11.1123166992631^2)/(2*8.33964754751188*17.4673335044074)))</f>
        <v>30.443994520326985</v>
      </c>
      <c r="BS5">
        <f>DEGREES(ACOS((11.1123166992631^2+18.6143860400606^2-9.17250289692214^2)/(2*11.1123166992631*18.6143860400606)))</f>
        <v>21.144882690647819</v>
      </c>
      <c r="BU5">
        <v>15</v>
      </c>
      <c r="BV5">
        <v>0</v>
      </c>
      <c r="BW5">
        <v>0</v>
      </c>
      <c r="BX5">
        <v>13</v>
      </c>
      <c r="BY5">
        <v>16</v>
      </c>
      <c r="BZ5">
        <v>0</v>
      </c>
      <c r="CA5">
        <v>13</v>
      </c>
      <c r="CB5">
        <v>0</v>
      </c>
      <c r="CC5">
        <v>15</v>
      </c>
      <c r="CD5">
        <v>0</v>
      </c>
      <c r="CE5">
        <v>13</v>
      </c>
      <c r="CF5">
        <v>0</v>
      </c>
      <c r="CG5">
        <v>16</v>
      </c>
      <c r="CH5">
        <v>12</v>
      </c>
      <c r="CI5">
        <v>1</v>
      </c>
      <c r="CJ5">
        <v>0</v>
      </c>
      <c r="CL5">
        <v>24</v>
      </c>
      <c r="CM5">
        <v>12</v>
      </c>
      <c r="CN5">
        <v>9</v>
      </c>
      <c r="CO5">
        <v>21</v>
      </c>
      <c r="CP5">
        <v>22</v>
      </c>
      <c r="CQ5">
        <v>7</v>
      </c>
      <c r="CR5">
        <v>21</v>
      </c>
      <c r="CS5">
        <v>9</v>
      </c>
      <c r="CT5">
        <v>24</v>
      </c>
      <c r="CU5">
        <v>9</v>
      </c>
      <c r="CV5">
        <v>21</v>
      </c>
      <c r="CW5">
        <v>11</v>
      </c>
      <c r="CX5">
        <v>22</v>
      </c>
      <c r="CY5">
        <v>21</v>
      </c>
      <c r="CZ5">
        <v>6</v>
      </c>
      <c r="DA5">
        <v>7</v>
      </c>
      <c r="DC5">
        <f>((0/15)*100)</f>
        <v>0</v>
      </c>
      <c r="DD5">
        <f>((0/15)*100)</f>
        <v>0</v>
      </c>
      <c r="DE5">
        <f>((13/15)*100)</f>
        <v>86.666666666666671</v>
      </c>
      <c r="DF5">
        <f>((0/16)*100)</f>
        <v>0</v>
      </c>
      <c r="DG5">
        <f>((13/16)*100)</f>
        <v>81.25</v>
      </c>
      <c r="DH5">
        <f>((0/16)*100)</f>
        <v>0</v>
      </c>
      <c r="DI5">
        <f>((0/15)*100)</f>
        <v>0</v>
      </c>
      <c r="DJ5">
        <f>((13/15)*100)</f>
        <v>86.666666666666671</v>
      </c>
      <c r="DK5">
        <f>((0/15)*100)</f>
        <v>0</v>
      </c>
      <c r="DL5">
        <f>((12/16)*100)</f>
        <v>75</v>
      </c>
      <c r="DM5">
        <f>((1/16)*100)</f>
        <v>6.25</v>
      </c>
      <c r="DN5">
        <f>((0/16)*100)</f>
        <v>0</v>
      </c>
      <c r="DP5">
        <f>((12/24)*100)</f>
        <v>50</v>
      </c>
      <c r="DQ5">
        <f>((9/24)*100)</f>
        <v>37.5</v>
      </c>
      <c r="DR5">
        <f>((21/24)*100)</f>
        <v>87.5</v>
      </c>
      <c r="DS5">
        <f>((7/22)*100)</f>
        <v>31.818181818181817</v>
      </c>
      <c r="DT5">
        <f>((21/22)*100)</f>
        <v>95.454545454545453</v>
      </c>
      <c r="DU5">
        <f>((9/22)*100)</f>
        <v>40.909090909090914</v>
      </c>
      <c r="DV5">
        <f>((9/24)*100)</f>
        <v>37.5</v>
      </c>
      <c r="DW5">
        <f>((21/24)*100)</f>
        <v>87.5</v>
      </c>
      <c r="DX5">
        <f>((11/24)*100)</f>
        <v>45.833333333333329</v>
      </c>
      <c r="DY5">
        <f>((21/22)*100)</f>
        <v>95.454545454545453</v>
      </c>
      <c r="DZ5">
        <f>((6/22)*100)</f>
        <v>27.27272727272727</v>
      </c>
      <c r="EA5">
        <f>((7/22)*100)</f>
        <v>31.818181818181817</v>
      </c>
    </row>
    <row r="6" spans="1:131" x14ac:dyDescent="0.25">
      <c r="A6">
        <v>185.08305999999999</v>
      </c>
      <c r="B6">
        <v>6.3987990000000003</v>
      </c>
      <c r="C6">
        <v>176.72635500000001</v>
      </c>
      <c r="D6">
        <v>8.2257960000000008</v>
      </c>
      <c r="E6">
        <v>187.728026</v>
      </c>
      <c r="F6">
        <v>3.5806300000000002</v>
      </c>
      <c r="G6">
        <v>179.78675699999999</v>
      </c>
      <c r="H6">
        <v>8.1709519999999998</v>
      </c>
      <c r="K6">
        <f>(13/200)</f>
        <v>6.5000000000000002E-2</v>
      </c>
      <c r="L6">
        <f>(13/200)</f>
        <v>6.5000000000000002E-2</v>
      </c>
      <c r="M6">
        <f>(16/200)</f>
        <v>0.08</v>
      </c>
      <c r="N6" s="1">
        <f>(16/200)</f>
        <v>0.08</v>
      </c>
      <c r="P6">
        <f>(21/200)</f>
        <v>0.105</v>
      </c>
      <c r="Q6">
        <f>(18/200)</f>
        <v>0.09</v>
      </c>
      <c r="R6">
        <f>(21/200)</f>
        <v>0.105</v>
      </c>
      <c r="S6">
        <f>(21/200)</f>
        <v>0.105</v>
      </c>
      <c r="U6">
        <f>0.065+0.105</f>
        <v>0.16999999999999998</v>
      </c>
      <c r="V6">
        <f>0.065+0.09</f>
        <v>0.155</v>
      </c>
      <c r="W6">
        <f>0.08+0.105</f>
        <v>0.185</v>
      </c>
      <c r="X6" s="1">
        <f>0.08+0.105</f>
        <v>0.185</v>
      </c>
      <c r="Z6">
        <f>SQRT((ABS($A$7-$A$6)^2+(ABS($B$7-$B$6)^2)))</f>
        <v>16.693201225508918</v>
      </c>
      <c r="AA6">
        <f>SQRT((ABS($C$7-$C$6)^2+(ABS($D$7-$D$6)^2)))</f>
        <v>15.122389223767962</v>
      </c>
      <c r="AB6">
        <f>SQRT((ABS($E$7-$E$6)^2+(ABS($F$7-$F$6)^2)))</f>
        <v>18.117350314890992</v>
      </c>
      <c r="AC6" s="1">
        <f>SQRT((ABS($G$7-$G$6)^2+(ABS($H$7-$H$6)^2)))</f>
        <v>16.829638054359503</v>
      </c>
      <c r="AJ6">
        <f>1/0.17</f>
        <v>5.8823529411764701</v>
      </c>
      <c r="AK6">
        <f>1/0.155</f>
        <v>6.4516129032258069</v>
      </c>
      <c r="AL6">
        <f>1/0.185</f>
        <v>5.4054054054054053</v>
      </c>
      <c r="AM6" s="1">
        <f>1/0.185</f>
        <v>5.4054054054054053</v>
      </c>
      <c r="AO6">
        <f t="shared" si="0"/>
        <v>98.195301326523065</v>
      </c>
      <c r="AP6">
        <f t="shared" si="1"/>
        <v>97.563801443664275</v>
      </c>
      <c r="AQ6">
        <f t="shared" si="2"/>
        <v>97.931623323735096</v>
      </c>
      <c r="AR6" s="1">
        <f t="shared" si="3"/>
        <v>90.971016510051371</v>
      </c>
      <c r="AT6">
        <f>SUM(U:X)</f>
        <v>67.865000000000038</v>
      </c>
      <c r="AV6">
        <f>((0.065/0.17)*100)</f>
        <v>38.235294117647058</v>
      </c>
      <c r="AW6">
        <f>((0.065/0.155)*100)</f>
        <v>41.935483870967744</v>
      </c>
      <c r="AX6">
        <f>((0.08/0.185)*100)</f>
        <v>43.243243243243242</v>
      </c>
      <c r="AY6" s="1">
        <f>((0.08/0.185)*100)</f>
        <v>43.243243243243242</v>
      </c>
      <c r="BA6">
        <f>((0.105/0.17)*100)</f>
        <v>61.764705882352935</v>
      </c>
      <c r="BB6">
        <f>((0.09/0.155)*100)</f>
        <v>58.064516129032249</v>
      </c>
      <c r="BC6">
        <f>((0.105/0.185)*100)</f>
        <v>56.756756756756758</v>
      </c>
      <c r="BD6" s="1">
        <f>((0.105/0.185)*100)</f>
        <v>56.756756756756758</v>
      </c>
      <c r="BF6">
        <f>ABS($B$6-$D$6)</f>
        <v>1.8269970000000004</v>
      </c>
      <c r="BG6">
        <f>ABS($F$6-$H$6)</f>
        <v>4.5903219999999996</v>
      </c>
      <c r="BL6">
        <f>SQRT((ABS($A$6-$E$6)^2+(ABS($B$6-$F$6)^2)))</f>
        <v>3.8649607570733573</v>
      </c>
      <c r="BM6">
        <f>SQRT((ABS($C$6-$G$6)^2+(ABS($D$6-$H$6)^2)))</f>
        <v>3.0608933770943234</v>
      </c>
      <c r="BO6">
        <f>SQRT((ABS($A$6-$G$6)^2+(ABS($B$6-$H$6)^2)))</f>
        <v>5.5849218188993426</v>
      </c>
      <c r="BP6">
        <f>SQRT((ABS($C$6-$E$6)^2+(ABS($D$6-$F$6)^2)))</f>
        <v>11.942124264962107</v>
      </c>
      <c r="BR6">
        <f>DEGREES(ACOS((9.17250289692214^2+18.117350314891^2-10.505338575801^2)/(2*9.17250289692214*18.117350314891)))</f>
        <v>24.676621454448124</v>
      </c>
      <c r="BS6">
        <f>DEGREES(ACOS((10.505338575801^2+16.8296380543595^2-7.71051023092668^2)/(2*10.505338575801*16.8296380543595)))</f>
        <v>19.094564218888522</v>
      </c>
      <c r="BU6">
        <v>13</v>
      </c>
      <c r="BV6">
        <v>0</v>
      </c>
      <c r="BW6">
        <v>0</v>
      </c>
      <c r="BX6">
        <v>12</v>
      </c>
      <c r="BY6">
        <v>13</v>
      </c>
      <c r="BZ6">
        <v>0</v>
      </c>
      <c r="CA6">
        <v>8</v>
      </c>
      <c r="CB6">
        <v>1</v>
      </c>
      <c r="CC6">
        <v>16</v>
      </c>
      <c r="CD6">
        <v>4</v>
      </c>
      <c r="CE6">
        <v>8</v>
      </c>
      <c r="CF6">
        <v>0</v>
      </c>
      <c r="CG6">
        <v>16</v>
      </c>
      <c r="CH6">
        <v>7</v>
      </c>
      <c r="CI6">
        <v>5</v>
      </c>
      <c r="CJ6">
        <v>0</v>
      </c>
      <c r="CL6">
        <v>21</v>
      </c>
      <c r="CM6">
        <v>5</v>
      </c>
      <c r="CN6">
        <v>6</v>
      </c>
      <c r="CO6">
        <v>21</v>
      </c>
      <c r="CP6">
        <v>18</v>
      </c>
      <c r="CQ6">
        <v>5</v>
      </c>
      <c r="CR6">
        <v>16</v>
      </c>
      <c r="CS6">
        <v>3</v>
      </c>
      <c r="CT6">
        <v>21</v>
      </c>
      <c r="CU6">
        <v>8</v>
      </c>
      <c r="CV6">
        <v>16</v>
      </c>
      <c r="CW6">
        <v>5</v>
      </c>
      <c r="CX6">
        <v>21</v>
      </c>
      <c r="CY6">
        <v>16</v>
      </c>
      <c r="CZ6">
        <v>9</v>
      </c>
      <c r="DA6">
        <v>5</v>
      </c>
      <c r="DC6">
        <f>((0/13)*100)</f>
        <v>0</v>
      </c>
      <c r="DD6">
        <f>((0/13)*100)</f>
        <v>0</v>
      </c>
      <c r="DE6">
        <f>((12/13)*100)</f>
        <v>92.307692307692307</v>
      </c>
      <c r="DF6">
        <f>((0/13)*100)</f>
        <v>0</v>
      </c>
      <c r="DG6">
        <f>((8/13)*100)</f>
        <v>61.53846153846154</v>
      </c>
      <c r="DH6">
        <f>((1/13)*100)</f>
        <v>7.6923076923076925</v>
      </c>
      <c r="DI6">
        <f>((4/16)*100)</f>
        <v>25</v>
      </c>
      <c r="DJ6">
        <f>((8/16)*100)</f>
        <v>50</v>
      </c>
      <c r="DK6">
        <f>((0/16)*100)</f>
        <v>0</v>
      </c>
      <c r="DL6">
        <f>((7/16)*100)</f>
        <v>43.75</v>
      </c>
      <c r="DM6">
        <f>((5/16)*100)</f>
        <v>31.25</v>
      </c>
      <c r="DN6">
        <f>((0/16)*100)</f>
        <v>0</v>
      </c>
      <c r="DP6">
        <f>((5/21)*100)</f>
        <v>23.809523809523807</v>
      </c>
      <c r="DQ6">
        <f>((6/21)*100)</f>
        <v>28.571428571428569</v>
      </c>
      <c r="DR6">
        <f>((21/21)*100)</f>
        <v>100</v>
      </c>
      <c r="DS6">
        <f>((5/18)*100)</f>
        <v>27.777777777777779</v>
      </c>
      <c r="DT6">
        <f>((16/18)*100)</f>
        <v>88.888888888888886</v>
      </c>
      <c r="DU6">
        <f>((3/18)*100)</f>
        <v>16.666666666666664</v>
      </c>
      <c r="DV6">
        <f>((8/21)*100)</f>
        <v>38.095238095238095</v>
      </c>
      <c r="DW6">
        <f>((16/21)*100)</f>
        <v>76.19047619047619</v>
      </c>
      <c r="DX6">
        <f>((5/21)*100)</f>
        <v>23.809523809523807</v>
      </c>
      <c r="DY6">
        <f>((16/21)*100)</f>
        <v>76.19047619047619</v>
      </c>
      <c r="DZ6">
        <f>((9/21)*100)</f>
        <v>42.857142857142854</v>
      </c>
      <c r="EA6">
        <f>((5/21)*100)</f>
        <v>23.809523809523807</v>
      </c>
    </row>
    <row r="7" spans="1:131" x14ac:dyDescent="0.25">
      <c r="A7">
        <v>168.39949300000001</v>
      </c>
      <c r="B7">
        <v>6.9658610000000003</v>
      </c>
      <c r="C7">
        <v>161.710657</v>
      </c>
      <c r="D7">
        <v>10.018969</v>
      </c>
      <c r="E7">
        <v>169.68968100000001</v>
      </c>
      <c r="F7">
        <v>5.2707459999999999</v>
      </c>
      <c r="G7" s="1">
        <v>162.98125299999998</v>
      </c>
      <c r="H7" s="1">
        <v>9.0719250000000002</v>
      </c>
      <c r="K7">
        <f>(12/200)</f>
        <v>0.06</v>
      </c>
      <c r="L7">
        <f>(11/200)</f>
        <v>5.5E-2</v>
      </c>
      <c r="M7" s="1">
        <f>(13/200)</f>
        <v>6.5000000000000002E-2</v>
      </c>
      <c r="N7" s="1">
        <f>(17/200)</f>
        <v>8.5000000000000006E-2</v>
      </c>
      <c r="P7">
        <f>(20/200)</f>
        <v>0.1</v>
      </c>
      <c r="Q7">
        <f>(20/200)</f>
        <v>0.1</v>
      </c>
      <c r="R7">
        <f>(22/200)</f>
        <v>0.11</v>
      </c>
      <c r="S7" s="1">
        <f>(20/200)</f>
        <v>0.1</v>
      </c>
      <c r="U7">
        <f>0.06+0.1</f>
        <v>0.16</v>
      </c>
      <c r="V7">
        <f>0.055+0.1</f>
        <v>0.155</v>
      </c>
      <c r="W7" s="1">
        <f>0.065+0.11</f>
        <v>0.17499999999999999</v>
      </c>
      <c r="X7" s="1">
        <f>0.085+0.1</f>
        <v>0.185</v>
      </c>
      <c r="Z7">
        <f>SQRT((ABS($A$8-$A$7)^2+(ABS($B$8-$B$7)^2)))</f>
        <v>13.238187598499206</v>
      </c>
      <c r="AA7">
        <f>SQRT((ABS($C$8-$C$7)^2+(ABS($D$8-$D$7)^2)))</f>
        <v>10.449645597302514</v>
      </c>
      <c r="AB7" s="1">
        <f>SQRT((ABS($E$8-$E$7)^2+(ABS($F$8-$F$7)^2)))</f>
        <v>11.983336729355701</v>
      </c>
      <c r="AC7" s="1">
        <f>SQRT((ABS($G$8-$G$7)^2+(ABS($H$8-$H$7)^2)))</f>
        <v>8.9053014629716252</v>
      </c>
      <c r="AJ7">
        <f>1/0.16</f>
        <v>6.25</v>
      </c>
      <c r="AK7">
        <f>1/0.155</f>
        <v>6.4516129032258069</v>
      </c>
      <c r="AL7" s="1">
        <f>1/0.175</f>
        <v>5.7142857142857144</v>
      </c>
      <c r="AM7" s="1">
        <f>1/0.185</f>
        <v>5.4054054054054053</v>
      </c>
      <c r="AO7">
        <f t="shared" si="0"/>
        <v>82.738672490620033</v>
      </c>
      <c r="AP7">
        <f t="shared" si="1"/>
        <v>67.417068369693638</v>
      </c>
      <c r="AQ7" s="1">
        <f t="shared" si="2"/>
        <v>68.476209882032578</v>
      </c>
      <c r="AR7" s="1">
        <f t="shared" si="3"/>
        <v>48.136764664711485</v>
      </c>
      <c r="AV7">
        <f>((0.06/0.16)*100)</f>
        <v>37.5</v>
      </c>
      <c r="AW7">
        <f>((0.055/0.155)*100)</f>
        <v>35.483870967741936</v>
      </c>
      <c r="AX7" s="1">
        <f>((0.065/0.175)*100)</f>
        <v>37.142857142857146</v>
      </c>
      <c r="AY7" s="1">
        <f>((0.085/0.185)*100)</f>
        <v>45.945945945945951</v>
      </c>
      <c r="BA7">
        <f>((0.1/0.16)*100)</f>
        <v>62.5</v>
      </c>
      <c r="BB7">
        <f>((0.1/0.155)*100)</f>
        <v>64.516129032258078</v>
      </c>
      <c r="BC7" s="1">
        <f>((0.11/0.175)*100)</f>
        <v>62.857142857142868</v>
      </c>
      <c r="BD7" s="1">
        <f>((0.1/0.185)*100)</f>
        <v>54.054054054054056</v>
      </c>
      <c r="BF7">
        <f>ABS($B$7-$D$7)</f>
        <v>3.0531079999999999</v>
      </c>
      <c r="BG7" s="1">
        <f>ABS($F$7-$H$7)</f>
        <v>3.8011790000000003</v>
      </c>
      <c r="BL7">
        <f>SQRT((ABS($A$7-$E$7)^2+(ABS($B$7-$F$7)^2)))</f>
        <v>2.1302581858941427</v>
      </c>
      <c r="BM7" s="1">
        <f>SQRT((ABS($C$7-$G$7)^2+(ABS($D$7-$H$7)^2)))</f>
        <v>1.584710236337217</v>
      </c>
      <c r="BO7" s="1">
        <f>SQRT((ABS($A$7-$G$7)^2+(ABS($B$7-$H$7)^2)))</f>
        <v>5.8131600932450054</v>
      </c>
      <c r="BP7">
        <f>SQRT((ABS($C$7-$E$7)^2+(ABS($D$7-$F$7)^2)))</f>
        <v>9.2849580316932592</v>
      </c>
      <c r="BR7">
        <f>DEGREES(ACOS((7.71051023092668^2+11.9833367293557^2-5.5084891818438^2)/(2*7.71051023092668*11.9833367293557)))</f>
        <v>20.837075333444609</v>
      </c>
      <c r="BS7">
        <f>DEGREES(ACOS((5.5084891818438^2+8.90530146297165^2-4.47434703090416^2)/(2*5.5084891818438*8.90530146297165)))</f>
        <v>23.999188157350897</v>
      </c>
      <c r="BU7">
        <v>12</v>
      </c>
      <c r="BV7">
        <v>0</v>
      </c>
      <c r="BW7">
        <v>4</v>
      </c>
      <c r="BX7">
        <v>7</v>
      </c>
      <c r="BY7">
        <v>11</v>
      </c>
      <c r="BZ7">
        <v>0</v>
      </c>
      <c r="CA7">
        <v>1</v>
      </c>
      <c r="CB7">
        <v>5</v>
      </c>
      <c r="CC7">
        <v>13</v>
      </c>
      <c r="CD7">
        <v>3</v>
      </c>
      <c r="CE7">
        <v>1</v>
      </c>
      <c r="CF7">
        <v>0</v>
      </c>
      <c r="CG7">
        <v>17</v>
      </c>
      <c r="CH7">
        <v>7</v>
      </c>
      <c r="CI7">
        <v>1</v>
      </c>
      <c r="CJ7">
        <v>0</v>
      </c>
      <c r="CL7">
        <v>20</v>
      </c>
      <c r="CM7">
        <v>7</v>
      </c>
      <c r="CN7">
        <v>8</v>
      </c>
      <c r="CO7">
        <v>16</v>
      </c>
      <c r="CP7">
        <v>20</v>
      </c>
      <c r="CQ7">
        <v>8</v>
      </c>
      <c r="CR7">
        <v>12</v>
      </c>
      <c r="CS7">
        <v>9</v>
      </c>
      <c r="CT7">
        <v>22</v>
      </c>
      <c r="CU7">
        <v>14</v>
      </c>
      <c r="CV7">
        <v>12</v>
      </c>
      <c r="CW7">
        <v>6</v>
      </c>
      <c r="CX7">
        <v>20</v>
      </c>
      <c r="CY7">
        <v>15</v>
      </c>
      <c r="CZ7">
        <v>14</v>
      </c>
      <c r="DA7">
        <v>7</v>
      </c>
      <c r="DC7">
        <f>((0/12)*100)</f>
        <v>0</v>
      </c>
      <c r="DD7">
        <f>((4/12)*100)</f>
        <v>33.333333333333329</v>
      </c>
      <c r="DE7">
        <f>((7/12)*100)</f>
        <v>58.333333333333336</v>
      </c>
      <c r="DF7">
        <f>((0/11)*100)</f>
        <v>0</v>
      </c>
      <c r="DG7">
        <f>((1/11)*100)</f>
        <v>9.0909090909090917</v>
      </c>
      <c r="DH7">
        <f>((5/11)*100)</f>
        <v>45.454545454545453</v>
      </c>
      <c r="DI7">
        <f>((3/13)*100)</f>
        <v>23.076923076923077</v>
      </c>
      <c r="DJ7">
        <f>((1/13)*100)</f>
        <v>7.6923076923076925</v>
      </c>
      <c r="DK7">
        <f>((0/13)*100)</f>
        <v>0</v>
      </c>
      <c r="DL7">
        <f>((7/17)*100)</f>
        <v>41.17647058823529</v>
      </c>
      <c r="DM7">
        <f>((1/17)*100)</f>
        <v>5.8823529411764701</v>
      </c>
      <c r="DN7">
        <f>((0/17)*100)</f>
        <v>0</v>
      </c>
      <c r="DP7">
        <f>((7/20)*100)</f>
        <v>35</v>
      </c>
      <c r="DQ7">
        <f>((8/20)*100)</f>
        <v>40</v>
      </c>
      <c r="DR7">
        <f>((16/20)*100)</f>
        <v>80</v>
      </c>
      <c r="DS7">
        <f>((8/20)*100)</f>
        <v>40</v>
      </c>
      <c r="DT7">
        <f>((12/20)*100)</f>
        <v>60</v>
      </c>
      <c r="DU7">
        <f>((9/20)*100)</f>
        <v>45</v>
      </c>
      <c r="DV7">
        <f>((14/22)*100)</f>
        <v>63.636363636363633</v>
      </c>
      <c r="DW7">
        <f>((12/22)*100)</f>
        <v>54.54545454545454</v>
      </c>
      <c r="DX7">
        <f>((6/22)*100)</f>
        <v>27.27272727272727</v>
      </c>
      <c r="DY7">
        <f>((15/20)*100)</f>
        <v>75</v>
      </c>
      <c r="DZ7">
        <f>((14/20)*100)</f>
        <v>70</v>
      </c>
      <c r="EA7">
        <f>((7/20)*100)</f>
        <v>35</v>
      </c>
    </row>
    <row r="8" spans="1:131" x14ac:dyDescent="0.25">
      <c r="A8">
        <v>155.178956</v>
      </c>
      <c r="B8">
        <v>7.6492440000000004</v>
      </c>
      <c r="C8">
        <v>151.28063900000001</v>
      </c>
      <c r="D8">
        <v>10.659139</v>
      </c>
      <c r="E8" s="1">
        <v>157.84422599999999</v>
      </c>
      <c r="F8" s="1">
        <v>7.0833560000000002</v>
      </c>
      <c r="G8">
        <v>154.08687</v>
      </c>
      <c r="H8">
        <v>9.5127710000000008</v>
      </c>
      <c r="K8">
        <f>(12/200)</f>
        <v>0.06</v>
      </c>
      <c r="L8">
        <f>(14/200)</f>
        <v>7.0000000000000007E-2</v>
      </c>
      <c r="M8" s="1">
        <f>(15/200)</f>
        <v>7.4999999999999997E-2</v>
      </c>
      <c r="N8">
        <f>(15/200)</f>
        <v>7.4999999999999997E-2</v>
      </c>
      <c r="P8">
        <f>(24/200)</f>
        <v>0.12</v>
      </c>
      <c r="Q8">
        <f>(30/200)</f>
        <v>0.15</v>
      </c>
      <c r="R8" s="1">
        <f>(25/200)</f>
        <v>0.125</v>
      </c>
      <c r="S8">
        <f>(22/200)</f>
        <v>0.11</v>
      </c>
      <c r="U8">
        <f>0.06+0.12</f>
        <v>0.18</v>
      </c>
      <c r="V8">
        <f>0.07+0.15</f>
        <v>0.22</v>
      </c>
      <c r="W8" s="1">
        <f>0.075+0.125</f>
        <v>0.2</v>
      </c>
      <c r="X8">
        <f>0.075+0.11</f>
        <v>0.185</v>
      </c>
      <c r="Z8">
        <f>SQRT((ABS($A$9-$A$8)^2+(ABS($B$9-$B$8)^2)))</f>
        <v>19.960805548930427</v>
      </c>
      <c r="AA8">
        <f>SQRT((ABS($C$9-$C$8)^2+(ABS($D$9-$D$8)^2)))</f>
        <v>23.254339686054319</v>
      </c>
      <c r="AB8" s="1">
        <f>SQRT((ABS($E$9-$E$8)^2+(ABS($F$9-$F$8)^2)))</f>
        <v>21.570094559445948</v>
      </c>
      <c r="AC8">
        <f>SQRT((ABS($G$9-$G$8)^2+(ABS($H$9-$H$8)^2)))</f>
        <v>24.353284316500734</v>
      </c>
      <c r="AJ8">
        <f>1/0.18</f>
        <v>5.5555555555555554</v>
      </c>
      <c r="AK8">
        <f>1/0.22</f>
        <v>4.5454545454545459</v>
      </c>
      <c r="AL8" s="1">
        <f>1/0.2</f>
        <v>5</v>
      </c>
      <c r="AM8">
        <f>1/0.185</f>
        <v>5.4054054054054053</v>
      </c>
      <c r="AO8">
        <f t="shared" si="0"/>
        <v>110.8933641607246</v>
      </c>
      <c r="AP8">
        <f t="shared" si="1"/>
        <v>105.70154402751963</v>
      </c>
      <c r="AQ8" s="1">
        <f t="shared" si="2"/>
        <v>107.85047279722974</v>
      </c>
      <c r="AR8">
        <f t="shared" si="3"/>
        <v>131.63937468378776</v>
      </c>
      <c r="AV8">
        <f>((0.06/0.18)*100)</f>
        <v>33.333333333333329</v>
      </c>
      <c r="AW8">
        <f>((0.07/0.22)*100)</f>
        <v>31.818181818181824</v>
      </c>
      <c r="AX8" s="1">
        <f>((0.075/0.2)*100)</f>
        <v>37.499999999999993</v>
      </c>
      <c r="AY8">
        <f>((0.075/0.185)*100)</f>
        <v>40.54054054054054</v>
      </c>
      <c r="BA8">
        <f>((0.12/0.18)*100)</f>
        <v>66.666666666666657</v>
      </c>
      <c r="BB8">
        <f>((0.15/0.22)*100)</f>
        <v>68.181818181818173</v>
      </c>
      <c r="BC8" s="1">
        <f>((0.125/0.2)*100)</f>
        <v>62.5</v>
      </c>
      <c r="BD8">
        <f>((0.11/0.185)*100)</f>
        <v>59.45945945945946</v>
      </c>
      <c r="BF8">
        <f>ABS($B$8-$D$8)</f>
        <v>3.0098949999999993</v>
      </c>
      <c r="BG8" s="1">
        <f>ABS($F$8-$H$8)</f>
        <v>2.4294150000000005</v>
      </c>
      <c r="BL8" s="1">
        <f>SQRT((ABS($A$8-$E$8)^2+(ABS($B$8-$F$8)^2)))</f>
        <v>2.7246822569694178</v>
      </c>
      <c r="BM8">
        <f>SQRT((ABS($C$8-$G$8)^2+(ABS($D$8-$H$8)^2)))</f>
        <v>3.0313515165326801</v>
      </c>
      <c r="BO8">
        <f>SQRT((ABS($A$8-$G$8)^2+(ABS($B$8-$H$8)^2)))</f>
        <v>2.1599501640373533</v>
      </c>
      <c r="BP8" s="1">
        <f>SQRT((ABS($C$8-$E$8)^2+(ABS($D$8-$F$8)^2)))</f>
        <v>7.4744162561137699</v>
      </c>
      <c r="BR8">
        <f>DEGREES(ACOS((4.47434703090416^2+21.5700945594459^2-18.33797451595^2)/(2*4.47434703090416*21.5700945594459)))</f>
        <v>39.469540123553088</v>
      </c>
      <c r="BS8">
        <f>DEGREES(ACOS((18.33797451595^2+24.3532843165007^2-8.07127170132748^2)/(2*18.33797451595*24.3532843165007)))</f>
        <v>14.630496400115581</v>
      </c>
      <c r="BU8">
        <v>12</v>
      </c>
      <c r="BV8">
        <v>0</v>
      </c>
      <c r="BW8">
        <v>3</v>
      </c>
      <c r="BX8">
        <v>7</v>
      </c>
      <c r="BY8">
        <v>14</v>
      </c>
      <c r="BZ8">
        <v>0</v>
      </c>
      <c r="CA8">
        <v>7</v>
      </c>
      <c r="CB8">
        <v>1</v>
      </c>
      <c r="CC8">
        <v>15</v>
      </c>
      <c r="CD8">
        <v>5</v>
      </c>
      <c r="CE8">
        <v>7</v>
      </c>
      <c r="CF8">
        <v>0</v>
      </c>
      <c r="CG8">
        <v>15</v>
      </c>
      <c r="CH8">
        <v>10</v>
      </c>
      <c r="CI8">
        <v>4</v>
      </c>
      <c r="CJ8">
        <v>1</v>
      </c>
      <c r="CL8">
        <v>24</v>
      </c>
      <c r="CM8">
        <v>13</v>
      </c>
      <c r="CN8">
        <v>14</v>
      </c>
      <c r="CO8">
        <v>15</v>
      </c>
      <c r="CP8">
        <v>30</v>
      </c>
      <c r="CQ8">
        <v>18</v>
      </c>
      <c r="CR8">
        <v>18</v>
      </c>
      <c r="CS8">
        <v>14</v>
      </c>
      <c r="CT8">
        <v>25</v>
      </c>
      <c r="CU8">
        <v>16</v>
      </c>
      <c r="CV8">
        <v>18</v>
      </c>
      <c r="CW8">
        <v>8</v>
      </c>
      <c r="CX8">
        <v>22</v>
      </c>
      <c r="CY8">
        <v>16</v>
      </c>
      <c r="CZ8">
        <v>9</v>
      </c>
      <c r="DA8">
        <v>7</v>
      </c>
      <c r="DC8">
        <f>((0/12)*100)</f>
        <v>0</v>
      </c>
      <c r="DD8">
        <f>((3/12)*100)</f>
        <v>25</v>
      </c>
      <c r="DE8">
        <f>((7/12)*100)</f>
        <v>58.333333333333336</v>
      </c>
      <c r="DF8">
        <f>((0/14)*100)</f>
        <v>0</v>
      </c>
      <c r="DG8">
        <f>((7/14)*100)</f>
        <v>50</v>
      </c>
      <c r="DH8">
        <f>((1/14)*100)</f>
        <v>7.1428571428571423</v>
      </c>
      <c r="DI8">
        <f>((5/15)*100)</f>
        <v>33.333333333333329</v>
      </c>
      <c r="DJ8">
        <f>((7/15)*100)</f>
        <v>46.666666666666664</v>
      </c>
      <c r="DK8">
        <f>((0/15)*100)</f>
        <v>0</v>
      </c>
      <c r="DL8">
        <f>((10/15)*100)</f>
        <v>66.666666666666657</v>
      </c>
      <c r="DM8">
        <f>((4/15)*100)</f>
        <v>26.666666666666668</v>
      </c>
      <c r="DN8">
        <f>((1/15)*100)</f>
        <v>6.666666666666667</v>
      </c>
      <c r="DP8">
        <f>((13/24)*100)</f>
        <v>54.166666666666664</v>
      </c>
      <c r="DQ8">
        <f>((14/24)*100)</f>
        <v>58.333333333333336</v>
      </c>
      <c r="DR8">
        <f>((15/24)*100)</f>
        <v>62.5</v>
      </c>
      <c r="DS8">
        <f>((18/30)*100)</f>
        <v>60</v>
      </c>
      <c r="DT8">
        <f>((18/30)*100)</f>
        <v>60</v>
      </c>
      <c r="DU8">
        <f>((14/30)*100)</f>
        <v>46.666666666666664</v>
      </c>
      <c r="DV8">
        <f>((16/25)*100)</f>
        <v>64</v>
      </c>
      <c r="DW8">
        <f>((18/25)*100)</f>
        <v>72</v>
      </c>
      <c r="DX8">
        <f>((8/25)*100)</f>
        <v>32</v>
      </c>
      <c r="DY8">
        <f>((16/22)*100)</f>
        <v>72.727272727272734</v>
      </c>
      <c r="DZ8">
        <f>((9/22)*100)</f>
        <v>40.909090909090914</v>
      </c>
      <c r="EA8">
        <f>((7/22)*100)</f>
        <v>31.818181818181817</v>
      </c>
    </row>
    <row r="9" spans="1:131" x14ac:dyDescent="0.25">
      <c r="A9">
        <v>135.25469200000001</v>
      </c>
      <c r="B9">
        <v>6.4419899999999997</v>
      </c>
      <c r="C9">
        <v>128.10525899999999</v>
      </c>
      <c r="D9">
        <v>8.7444389999999999</v>
      </c>
      <c r="E9">
        <v>136.416382</v>
      </c>
      <c r="F9">
        <v>4.6102040000000004</v>
      </c>
      <c r="G9">
        <v>129.73643100000001</v>
      </c>
      <c r="H9">
        <v>9.1405110000000001</v>
      </c>
      <c r="K9">
        <f>(16/200)</f>
        <v>0.08</v>
      </c>
      <c r="L9">
        <f>(11/200)</f>
        <v>5.5E-2</v>
      </c>
      <c r="M9">
        <f>(21/200)</f>
        <v>0.105</v>
      </c>
      <c r="N9" s="1">
        <f>(18/200)</f>
        <v>0.09</v>
      </c>
      <c r="P9">
        <f>(26/200)</f>
        <v>0.13</v>
      </c>
      <c r="Q9">
        <f>(20/200)</f>
        <v>0.1</v>
      </c>
      <c r="R9">
        <f>(15/200)</f>
        <v>7.4999999999999997E-2</v>
      </c>
      <c r="S9">
        <f>(17/200)</f>
        <v>8.5000000000000006E-2</v>
      </c>
      <c r="U9">
        <f>0.08+0.13</f>
        <v>0.21000000000000002</v>
      </c>
      <c r="V9">
        <f>0.055+0.1</f>
        <v>0.155</v>
      </c>
      <c r="W9">
        <f>0.105+0.075</f>
        <v>0.18</v>
      </c>
      <c r="X9" s="1">
        <f>0.09+0.085</f>
        <v>0.17499999999999999</v>
      </c>
      <c r="Z9">
        <f>SQRT((ABS($A$10-$A$9)^2+(ABS($B$10-$B$9)^2)))</f>
        <v>15.733774291159035</v>
      </c>
      <c r="AA9">
        <f>SQRT((ABS($C$10-$C$9)^2+(ABS($D$10-$D$9)^2)))</f>
        <v>14.880092328309242</v>
      </c>
      <c r="AB9">
        <f>SQRT((ABS($E$10-$E$9)^2+(ABS($F$10-$F$9)^2)))</f>
        <v>15.95930118604859</v>
      </c>
      <c r="AC9" s="1">
        <f>SQRT((ABS($G$10-$G$9)^2+(ABS($H$10-$H$9)^2)))</f>
        <v>17.03192178774988</v>
      </c>
      <c r="AJ9">
        <f>1/0.21</f>
        <v>4.7619047619047619</v>
      </c>
      <c r="AK9">
        <f>1/0.155</f>
        <v>6.4516129032258069</v>
      </c>
      <c r="AL9">
        <f>1/0.18</f>
        <v>5.5555555555555554</v>
      </c>
      <c r="AM9" s="1">
        <f>1/0.175</f>
        <v>5.7142857142857144</v>
      </c>
      <c r="AO9">
        <f t="shared" si="0"/>
        <v>74.922734719804922</v>
      </c>
      <c r="AP9">
        <f t="shared" si="1"/>
        <v>96.000595666511245</v>
      </c>
      <c r="AQ9">
        <f t="shared" si="2"/>
        <v>88.66278436693662</v>
      </c>
      <c r="AR9" s="1">
        <f t="shared" si="3"/>
        <v>97.325267358570756</v>
      </c>
      <c r="AV9">
        <f>((0.08/0.21)*100)</f>
        <v>38.095238095238102</v>
      </c>
      <c r="AW9">
        <f>((0.055/0.155)*100)</f>
        <v>35.483870967741936</v>
      </c>
      <c r="AX9">
        <f>((0.105/0.18)*100)</f>
        <v>58.333333333333336</v>
      </c>
      <c r="AY9" s="1">
        <f>((0.09/0.175)*100)</f>
        <v>51.428571428571438</v>
      </c>
      <c r="BA9">
        <f>((0.13/0.21)*100)</f>
        <v>61.904761904761905</v>
      </c>
      <c r="BB9">
        <f>((0.1/0.155)*100)</f>
        <v>64.516129032258078</v>
      </c>
      <c r="BC9">
        <f>((0.075/0.18)*100)</f>
        <v>41.666666666666671</v>
      </c>
      <c r="BD9" s="1">
        <f>((0.085/0.175)*100)</f>
        <v>48.571428571428577</v>
      </c>
      <c r="BF9">
        <f>ABS($B$9-$D$9)</f>
        <v>2.3024490000000002</v>
      </c>
      <c r="BG9">
        <f>ABS($F$9-$H$9)</f>
        <v>4.5303069999999996</v>
      </c>
      <c r="BL9">
        <f>SQRT((ABS($A$9-$E$9)^2+(ABS($B$9-$F$9)^2)))</f>
        <v>2.1690928071191378</v>
      </c>
      <c r="BM9">
        <f>SQRT((ABS($C$9-$G$9)^2+(ABS($D$9-$H$9)^2)))</f>
        <v>1.6785693678749376</v>
      </c>
      <c r="BO9">
        <f>SQRT((ABS($A$9-$G$9)^2+(ABS($B$9-$H$9)^2)))</f>
        <v>6.1427371791052519</v>
      </c>
      <c r="BP9">
        <f>SQRT((ABS($C$9-$E$9)^2+(ABS($D$9-$F$9)^2)))</f>
        <v>9.2826000967592126</v>
      </c>
      <c r="BR9">
        <f>DEGREES(ACOS((8.07127170132748^2+15.9593011860486^2-9.10355094267782^2)/(2*8.07127170132748*15.9593011860486)))</f>
        <v>23.098722897665755</v>
      </c>
      <c r="BS9">
        <f>DEGREES(ACOS((10.3953287896643^2+18.9190991348714^2-8.85097344901915^2)/(2*10.3953287896643*18.9190991348714)))</f>
        <v>9.7531673706829061</v>
      </c>
      <c r="BU9">
        <v>16</v>
      </c>
      <c r="BV9">
        <v>0</v>
      </c>
      <c r="BW9">
        <v>5</v>
      </c>
      <c r="BX9">
        <v>10</v>
      </c>
      <c r="BY9">
        <v>11</v>
      </c>
      <c r="BZ9">
        <v>0</v>
      </c>
      <c r="CA9">
        <v>8</v>
      </c>
      <c r="CB9">
        <v>4</v>
      </c>
      <c r="CC9">
        <v>21</v>
      </c>
      <c r="CD9">
        <v>9</v>
      </c>
      <c r="CE9">
        <v>8</v>
      </c>
      <c r="CF9">
        <v>4</v>
      </c>
      <c r="CG9">
        <v>18</v>
      </c>
      <c r="CH9">
        <v>7</v>
      </c>
      <c r="CI9">
        <v>10</v>
      </c>
      <c r="CJ9">
        <v>3</v>
      </c>
      <c r="CL9">
        <v>26</v>
      </c>
      <c r="CM9">
        <v>12</v>
      </c>
      <c r="CN9">
        <v>16</v>
      </c>
      <c r="CO9">
        <v>16</v>
      </c>
      <c r="CP9">
        <v>20</v>
      </c>
      <c r="CQ9">
        <v>4</v>
      </c>
      <c r="CR9">
        <v>12</v>
      </c>
      <c r="CS9">
        <v>9</v>
      </c>
      <c r="CT9">
        <v>15</v>
      </c>
      <c r="CU9">
        <v>4</v>
      </c>
      <c r="CV9">
        <v>12</v>
      </c>
      <c r="CW9">
        <v>1</v>
      </c>
      <c r="CX9">
        <v>17</v>
      </c>
      <c r="CY9">
        <v>11</v>
      </c>
      <c r="CZ9">
        <v>10</v>
      </c>
      <c r="DA9">
        <v>0</v>
      </c>
      <c r="DC9">
        <f>((0/16)*100)</f>
        <v>0</v>
      </c>
      <c r="DD9">
        <f>((5/16)*100)</f>
        <v>31.25</v>
      </c>
      <c r="DE9">
        <f>((10/16)*100)</f>
        <v>62.5</v>
      </c>
      <c r="DF9">
        <f>((0/11)*100)</f>
        <v>0</v>
      </c>
      <c r="DG9">
        <f>((8/11)*100)</f>
        <v>72.727272727272734</v>
      </c>
      <c r="DH9">
        <f>((4/11)*100)</f>
        <v>36.363636363636367</v>
      </c>
      <c r="DI9">
        <f>((9/21)*100)</f>
        <v>42.857142857142854</v>
      </c>
      <c r="DJ9">
        <f>((8/21)*100)</f>
        <v>38.095238095238095</v>
      </c>
      <c r="DK9">
        <f>((4/21)*100)</f>
        <v>19.047619047619047</v>
      </c>
      <c r="DL9">
        <f>((7/18)*100)</f>
        <v>38.888888888888893</v>
      </c>
      <c r="DM9">
        <f>((10/18)*100)</f>
        <v>55.555555555555557</v>
      </c>
      <c r="DN9">
        <f>((3/18)*100)</f>
        <v>16.666666666666664</v>
      </c>
      <c r="DP9">
        <f>((12/26)*100)</f>
        <v>46.153846153846153</v>
      </c>
      <c r="DQ9">
        <f>((16/26)*100)</f>
        <v>61.53846153846154</v>
      </c>
      <c r="DR9">
        <f>((16/26)*100)</f>
        <v>61.53846153846154</v>
      </c>
      <c r="DS9">
        <f>((4/20)*100)</f>
        <v>20</v>
      </c>
      <c r="DT9">
        <f>((12/20)*100)</f>
        <v>60</v>
      </c>
      <c r="DU9">
        <f>((9/20)*100)</f>
        <v>45</v>
      </c>
      <c r="DV9">
        <f>((4/15)*100)</f>
        <v>26.666666666666668</v>
      </c>
      <c r="DW9">
        <f>((12/15)*100)</f>
        <v>80</v>
      </c>
      <c r="DX9">
        <f>((1/15)*100)</f>
        <v>6.666666666666667</v>
      </c>
      <c r="DY9">
        <f>((11/17)*100)</f>
        <v>64.705882352941174</v>
      </c>
      <c r="DZ9">
        <f>((10/17)*100)</f>
        <v>58.82352941176471</v>
      </c>
      <c r="EA9">
        <f>((0/17)*100)</f>
        <v>0</v>
      </c>
    </row>
    <row r="10" spans="1:131" x14ac:dyDescent="0.25">
      <c r="A10">
        <v>119.65530800000001</v>
      </c>
      <c r="B10">
        <v>8.4940309999999997</v>
      </c>
      <c r="C10">
        <v>113.329491</v>
      </c>
      <c r="D10">
        <v>10.503367000000001</v>
      </c>
      <c r="E10">
        <v>120.752758</v>
      </c>
      <c r="F10">
        <v>7.6680099999999998</v>
      </c>
      <c r="G10" s="1">
        <v>112.75352100000001</v>
      </c>
      <c r="H10" s="1">
        <v>10.431684000000001</v>
      </c>
      <c r="K10">
        <f>(13/200)</f>
        <v>6.5000000000000002E-2</v>
      </c>
      <c r="L10">
        <f>(12/200)</f>
        <v>0.06</v>
      </c>
      <c r="M10">
        <f>(16/200)</f>
        <v>0.08</v>
      </c>
      <c r="N10" s="1">
        <f>(16/200)</f>
        <v>0.08</v>
      </c>
      <c r="P10">
        <f>(16/200)</f>
        <v>0.08</v>
      </c>
      <c r="Q10">
        <f>(18/200)</f>
        <v>0.09</v>
      </c>
      <c r="R10">
        <f>(16/200)</f>
        <v>0.08</v>
      </c>
      <c r="S10" s="1">
        <f>(17/200)</f>
        <v>8.5000000000000006E-2</v>
      </c>
      <c r="U10">
        <f>0.065+0.08</f>
        <v>0.14500000000000002</v>
      </c>
      <c r="V10">
        <f>0.06+0.09</f>
        <v>0.15</v>
      </c>
      <c r="W10">
        <f>0.08+0.08</f>
        <v>0.16</v>
      </c>
      <c r="X10" s="1">
        <f>0.08+0.085</f>
        <v>0.16500000000000001</v>
      </c>
      <c r="Z10">
        <f>SQRT((ABS($A$11-$A$10)^2+(ABS($B$11-$B$10)^2)))</f>
        <v>15.713249118234581</v>
      </c>
      <c r="AA10">
        <f>SQRT((ABS($C$11-$C$10)^2+(ABS($D$11-$D$10)^2)))</f>
        <v>16.261322378232371</v>
      </c>
      <c r="AB10">
        <f>SQRT((ABS($E$11-$E$10)^2+(ABS($F$11-$F$10)^2)))</f>
        <v>18.173793751825873</v>
      </c>
      <c r="AC10" s="1">
        <f>SQRT((ABS($G$11-$G$10)^2+(ABS($H$11-$H$10)^2)))</f>
        <v>18.919099134871352</v>
      </c>
      <c r="AJ10">
        <f>1/0.145</f>
        <v>6.8965517241379315</v>
      </c>
      <c r="AK10">
        <f>1/0.15</f>
        <v>6.666666666666667</v>
      </c>
      <c r="AL10">
        <f>1/0.16</f>
        <v>6.25</v>
      </c>
      <c r="AM10" s="1">
        <f>1/0.165</f>
        <v>6.0606060606060606</v>
      </c>
      <c r="AO10">
        <f t="shared" si="0"/>
        <v>108.3672352981695</v>
      </c>
      <c r="AP10">
        <f t="shared" si="1"/>
        <v>108.40881585488248</v>
      </c>
      <c r="AQ10">
        <f t="shared" si="2"/>
        <v>113.5862109489117</v>
      </c>
      <c r="AR10" s="1">
        <f t="shared" si="3"/>
        <v>114.66120687800819</v>
      </c>
      <c r="AV10">
        <f>((0.065/0.145)*100)</f>
        <v>44.827586206896555</v>
      </c>
      <c r="AW10">
        <f>((0.06/0.15)*100)</f>
        <v>40</v>
      </c>
      <c r="AX10">
        <f>((0.08/0.16)*100)</f>
        <v>50</v>
      </c>
      <c r="AY10" s="1">
        <f>((0.08/0.165)*100)</f>
        <v>48.484848484848484</v>
      </c>
      <c r="BA10">
        <f>((0.08/0.145)*100)</f>
        <v>55.172413793103459</v>
      </c>
      <c r="BB10">
        <f>((0.09/0.15)*100)</f>
        <v>60</v>
      </c>
      <c r="BC10">
        <f>((0.08/0.16)*100)</f>
        <v>50</v>
      </c>
      <c r="BD10" s="1">
        <f>((0.085/0.165)*100)</f>
        <v>51.515151515151516</v>
      </c>
      <c r="BF10">
        <f>ABS($B$10-$D$10)</f>
        <v>2.0093360000000011</v>
      </c>
      <c r="BG10" s="1">
        <f>ABS($F$10-$H$10)</f>
        <v>2.7636740000000009</v>
      </c>
      <c r="BL10">
        <f>SQRT((ABS($A$10-$E$10)^2+(ABS($B$10-$F$10)^2)))</f>
        <v>1.3735746047961825</v>
      </c>
      <c r="BM10" s="1">
        <f>SQRT((ABS($C$10-$G$10)^2+(ABS($D$10-$H$10)^2)))</f>
        <v>0.58041355376059045</v>
      </c>
      <c r="BO10" s="1">
        <f>SQRT((ABS($A$10-$G$10)^2+(ABS($B$10-$H$10)^2)))</f>
        <v>7.1686235039774537</v>
      </c>
      <c r="BP10">
        <f>SQRT((ABS($C$10-$E$10)^2+(ABS($D$10-$F$10)^2)))</f>
        <v>7.9463288549328199</v>
      </c>
      <c r="BR10">
        <f>DEGREES(ACOS((8.46319600153777^2+18.1737937518259^2-10.3953287896643^2)/(2*8.46319600153777*18.1737937518259)))</f>
        <v>17.206314407717127</v>
      </c>
      <c r="BS10">
        <f>DEGREES(ACOS((8.62006174337111^2+16.2661129743386^2-8.52571982729083^2)/(2*8.62006174337111*16.2661129743386)))</f>
        <v>18.328086815345198</v>
      </c>
      <c r="BU10">
        <v>13</v>
      </c>
      <c r="BV10">
        <v>0</v>
      </c>
      <c r="BW10">
        <v>9</v>
      </c>
      <c r="BX10">
        <v>7</v>
      </c>
      <c r="BY10">
        <v>12</v>
      </c>
      <c r="BZ10">
        <v>0</v>
      </c>
      <c r="CA10">
        <v>1</v>
      </c>
      <c r="CB10">
        <v>10</v>
      </c>
      <c r="CC10">
        <v>16</v>
      </c>
      <c r="CD10">
        <v>11</v>
      </c>
      <c r="CE10">
        <v>1</v>
      </c>
      <c r="CF10">
        <v>0</v>
      </c>
      <c r="CG10">
        <v>16</v>
      </c>
      <c r="CH10">
        <v>0</v>
      </c>
      <c r="CI10">
        <v>10</v>
      </c>
      <c r="CJ10">
        <v>0</v>
      </c>
      <c r="CL10">
        <v>16</v>
      </c>
      <c r="CM10">
        <v>5</v>
      </c>
      <c r="CN10">
        <v>4</v>
      </c>
      <c r="CO10">
        <v>11</v>
      </c>
      <c r="CP10">
        <v>18</v>
      </c>
      <c r="CQ10">
        <v>5</v>
      </c>
      <c r="CR10">
        <v>5</v>
      </c>
      <c r="CS10">
        <v>10</v>
      </c>
      <c r="CT10">
        <v>16</v>
      </c>
      <c r="CU10">
        <v>12</v>
      </c>
      <c r="CV10">
        <v>5</v>
      </c>
      <c r="CW10">
        <v>1</v>
      </c>
      <c r="CX10">
        <v>17</v>
      </c>
      <c r="CY10">
        <v>6</v>
      </c>
      <c r="CZ10">
        <v>15</v>
      </c>
      <c r="DA10">
        <v>1</v>
      </c>
      <c r="DC10">
        <f>((0/13)*100)</f>
        <v>0</v>
      </c>
      <c r="DD10">
        <f>((9/13)*100)</f>
        <v>69.230769230769226</v>
      </c>
      <c r="DE10">
        <f>((7/13)*100)</f>
        <v>53.846153846153847</v>
      </c>
      <c r="DF10">
        <f>((0/12)*100)</f>
        <v>0</v>
      </c>
      <c r="DG10">
        <f>((1/12)*100)</f>
        <v>8.3333333333333321</v>
      </c>
      <c r="DH10">
        <f>((10/12)*100)</f>
        <v>83.333333333333343</v>
      </c>
      <c r="DI10">
        <f>((11/16)*100)</f>
        <v>68.75</v>
      </c>
      <c r="DJ10">
        <f>((1/16)*100)</f>
        <v>6.25</v>
      </c>
      <c r="DK10">
        <f>((0/16)*100)</f>
        <v>0</v>
      </c>
      <c r="DL10">
        <f>((0/16)*100)</f>
        <v>0</v>
      </c>
      <c r="DM10">
        <f>((10/16)*100)</f>
        <v>62.5</v>
      </c>
      <c r="DN10">
        <f>((0/16)*100)</f>
        <v>0</v>
      </c>
      <c r="DP10">
        <f>((5/16)*100)</f>
        <v>31.25</v>
      </c>
      <c r="DQ10">
        <f>((4/16)*100)</f>
        <v>25</v>
      </c>
      <c r="DR10">
        <f>((11/16)*100)</f>
        <v>68.75</v>
      </c>
      <c r="DS10">
        <f>((5/18)*100)</f>
        <v>27.777777777777779</v>
      </c>
      <c r="DT10">
        <f>((5/18)*100)</f>
        <v>27.777777777777779</v>
      </c>
      <c r="DU10">
        <f>((10/18)*100)</f>
        <v>55.555555555555557</v>
      </c>
      <c r="DV10">
        <f>((12/16)*100)</f>
        <v>75</v>
      </c>
      <c r="DW10">
        <f>((5/16)*100)</f>
        <v>31.25</v>
      </c>
      <c r="DX10">
        <f>((1/16)*100)</f>
        <v>6.25</v>
      </c>
      <c r="DY10">
        <f>((6/17)*100)</f>
        <v>35.294117647058826</v>
      </c>
      <c r="DZ10">
        <f>((15/17)*100)</f>
        <v>88.235294117647058</v>
      </c>
      <c r="EA10">
        <f>((1/17)*100)</f>
        <v>5.8823529411764701</v>
      </c>
    </row>
    <row r="11" spans="1:131" x14ac:dyDescent="0.25">
      <c r="A11">
        <v>103.94224600000001</v>
      </c>
      <c r="B11">
        <v>8.4173469999999995</v>
      </c>
      <c r="C11">
        <v>97.068266000000008</v>
      </c>
      <c r="D11">
        <v>10.559642999999999</v>
      </c>
      <c r="E11">
        <v>102.588471</v>
      </c>
      <c r="F11">
        <v>8.2557659999999995</v>
      </c>
      <c r="G11" s="1">
        <v>93.850052000000005</v>
      </c>
      <c r="H11" s="1">
        <v>9.6628070000000008</v>
      </c>
      <c r="K11">
        <f>(11/200)</f>
        <v>5.5E-2</v>
      </c>
      <c r="L11">
        <f>(10/200)</f>
        <v>0.05</v>
      </c>
      <c r="M11">
        <f>(16/200)</f>
        <v>0.08</v>
      </c>
      <c r="N11" s="1">
        <f>(18/200)</f>
        <v>0.09</v>
      </c>
      <c r="P11">
        <f>(17/200)</f>
        <v>8.5000000000000006E-2</v>
      </c>
      <c r="Q11">
        <f>(18/200)</f>
        <v>0.09</v>
      </c>
      <c r="R11">
        <f>(17/200)</f>
        <v>8.5000000000000006E-2</v>
      </c>
      <c r="S11" s="1">
        <f>(17/200)</f>
        <v>8.5000000000000006E-2</v>
      </c>
      <c r="U11">
        <f>0.055+0.085</f>
        <v>0.14000000000000001</v>
      </c>
      <c r="V11">
        <f>0.05+0.09</f>
        <v>0.14000000000000001</v>
      </c>
      <c r="W11">
        <f>0.08+0.085</f>
        <v>0.16500000000000001</v>
      </c>
      <c r="X11" s="1">
        <f>0.09+0.085</f>
        <v>0.17499999999999999</v>
      </c>
      <c r="Z11">
        <f>SQRT((ABS($A$12-$A$11)^2+(ABS($B$12-$B$11)^2)))</f>
        <v>14.926638850626652</v>
      </c>
      <c r="AA11">
        <f>SQRT((ABS($C$12-$C$11)^2+(ABS($D$12-$D$11)^2)))</f>
        <v>14.272882415392971</v>
      </c>
      <c r="AB11">
        <f>SQRT((ABS($E$12-$E$11)^2+(ABS($F$12-$F$11)^2)))</f>
        <v>17.089275197038042</v>
      </c>
      <c r="AC11" s="1">
        <f>SQRT((ABS($G$12-$G$11)^2+(ABS($H$12-$H$11)^2)))</f>
        <v>16.266112974338572</v>
      </c>
      <c r="AJ11">
        <f>1/0.14</f>
        <v>7.1428571428571423</v>
      </c>
      <c r="AK11">
        <f>1/0.14</f>
        <v>7.1428571428571423</v>
      </c>
      <c r="AL11">
        <f>1/0.165</f>
        <v>6.0606060606060606</v>
      </c>
      <c r="AM11" s="1">
        <f>1/0.175</f>
        <v>5.7142857142857144</v>
      </c>
      <c r="AO11">
        <f t="shared" si="0"/>
        <v>106.6188489330475</v>
      </c>
      <c r="AP11">
        <f t="shared" si="1"/>
        <v>101.94916010994979</v>
      </c>
      <c r="AQ11">
        <f t="shared" si="2"/>
        <v>103.57136483053358</v>
      </c>
      <c r="AR11" s="1">
        <f t="shared" si="3"/>
        <v>92.949216996220414</v>
      </c>
      <c r="AV11">
        <f>((0.055/0.14)*100)</f>
        <v>39.285714285714285</v>
      </c>
      <c r="AW11">
        <f>((0.05/0.14)*100)</f>
        <v>35.714285714285715</v>
      </c>
      <c r="AX11">
        <f>((0.08/0.165)*100)</f>
        <v>48.484848484848484</v>
      </c>
      <c r="AY11" s="1">
        <f>((0.09/0.175)*100)</f>
        <v>51.428571428571438</v>
      </c>
      <c r="BA11">
        <f>((0.085/0.14)*100)</f>
        <v>60.714285714285708</v>
      </c>
      <c r="BB11">
        <f>((0.09/0.14)*100)</f>
        <v>64.285714285714278</v>
      </c>
      <c r="BC11">
        <f>((0.085/0.165)*100)</f>
        <v>51.515151515151516</v>
      </c>
      <c r="BD11" s="1">
        <f>((0.085/0.175)*100)</f>
        <v>48.571428571428577</v>
      </c>
      <c r="BF11">
        <f>ABS($B$11-$D$11)</f>
        <v>2.142296</v>
      </c>
      <c r="BG11" s="1">
        <f>ABS($F$11-$H$11)</f>
        <v>1.4070410000000013</v>
      </c>
      <c r="BM11" s="1"/>
      <c r="BO11" s="1">
        <f>SQRT((ABS($A$11-$G$11)^2+(ABS($B$11-$H$11)^2)))</f>
        <v>10.168753627915081</v>
      </c>
      <c r="BP11">
        <f>SQRT((ABS($C$11-$E$11)^2+(ABS($D$11-$F$11)^2)))</f>
        <v>5.9816814085300374</v>
      </c>
      <c r="BR11">
        <f>DEGREES(ACOS((8.85097344901915^2+17.0892751970381^2-8.62006174337111^2)/(2*8.85097344901915*17.0892751970381)))</f>
        <v>11.839713153985779</v>
      </c>
      <c r="BS11">
        <f>DEGREES(ACOS((4.01440100115023^2+13.6777191707355^2-10.8343420258034^2)/(2*4.01440100115023*13.6777191707355)))</f>
        <v>38.609003486393874</v>
      </c>
      <c r="BU11">
        <v>11</v>
      </c>
      <c r="BV11">
        <v>0</v>
      </c>
      <c r="BW11">
        <v>11</v>
      </c>
      <c r="BX11">
        <v>0</v>
      </c>
      <c r="BY11">
        <v>10</v>
      </c>
      <c r="BZ11">
        <v>0</v>
      </c>
      <c r="CA11">
        <v>0</v>
      </c>
      <c r="CB11">
        <v>10</v>
      </c>
      <c r="CC11">
        <v>16</v>
      </c>
      <c r="CD11">
        <v>11</v>
      </c>
      <c r="CE11">
        <v>2</v>
      </c>
      <c r="CF11">
        <v>0</v>
      </c>
      <c r="CG11">
        <v>18</v>
      </c>
      <c r="CH11">
        <v>6</v>
      </c>
      <c r="CI11">
        <v>8</v>
      </c>
      <c r="CJ11">
        <v>0</v>
      </c>
      <c r="CL11">
        <v>17</v>
      </c>
      <c r="CM11">
        <v>5</v>
      </c>
      <c r="CN11">
        <v>12</v>
      </c>
      <c r="CO11">
        <v>6</v>
      </c>
      <c r="CP11">
        <v>18</v>
      </c>
      <c r="CQ11">
        <v>7</v>
      </c>
      <c r="CR11">
        <v>3</v>
      </c>
      <c r="CS11">
        <v>15</v>
      </c>
      <c r="CT11">
        <v>17</v>
      </c>
      <c r="CU11">
        <v>16</v>
      </c>
      <c r="CV11">
        <v>7</v>
      </c>
      <c r="CW11">
        <v>1</v>
      </c>
      <c r="CX11">
        <v>17</v>
      </c>
      <c r="CY11">
        <v>5</v>
      </c>
      <c r="CZ11">
        <v>15</v>
      </c>
      <c r="DA11">
        <v>1</v>
      </c>
      <c r="DC11">
        <f>((0/11)*100)</f>
        <v>0</v>
      </c>
      <c r="DD11">
        <f>((11/11)*100)</f>
        <v>100</v>
      </c>
      <c r="DE11">
        <f>((0/11)*100)</f>
        <v>0</v>
      </c>
      <c r="DF11">
        <f>((0/10)*100)</f>
        <v>0</v>
      </c>
      <c r="DG11">
        <f>((0/10)*100)</f>
        <v>0</v>
      </c>
      <c r="DH11">
        <f>((10/10)*100)</f>
        <v>100</v>
      </c>
      <c r="DI11">
        <f>((11/16)*100)</f>
        <v>68.75</v>
      </c>
      <c r="DJ11">
        <f>((2/16)*100)</f>
        <v>12.5</v>
      </c>
      <c r="DK11">
        <f>((0/16)*100)</f>
        <v>0</v>
      </c>
      <c r="DL11">
        <f>((6/18)*100)</f>
        <v>33.333333333333329</v>
      </c>
      <c r="DM11">
        <f>((8/18)*100)</f>
        <v>44.444444444444443</v>
      </c>
      <c r="DN11">
        <f>((0/18)*100)</f>
        <v>0</v>
      </c>
      <c r="DP11">
        <f>((5/17)*100)</f>
        <v>29.411764705882355</v>
      </c>
      <c r="DQ11">
        <f>((12/17)*100)</f>
        <v>70.588235294117652</v>
      </c>
      <c r="DR11">
        <f>((6/17)*100)</f>
        <v>35.294117647058826</v>
      </c>
      <c r="DS11">
        <f>((7/18)*100)</f>
        <v>38.888888888888893</v>
      </c>
      <c r="DT11">
        <f>((3/18)*100)</f>
        <v>16.666666666666664</v>
      </c>
      <c r="DU11">
        <f>((15/18)*100)</f>
        <v>83.333333333333343</v>
      </c>
      <c r="DV11">
        <f>((16/17)*100)</f>
        <v>94.117647058823522</v>
      </c>
      <c r="DW11">
        <f>((7/17)*100)</f>
        <v>41.17647058823529</v>
      </c>
      <c r="DX11">
        <f>((1/17)*100)</f>
        <v>5.8823529411764701</v>
      </c>
      <c r="DY11">
        <f>((5/17)*100)</f>
        <v>29.411764705882355</v>
      </c>
      <c r="DZ11">
        <f>((15/17)*100)</f>
        <v>88.235294117647058</v>
      </c>
      <c r="EA11">
        <f>((1/17)*100)</f>
        <v>5.8823529411764701</v>
      </c>
    </row>
    <row r="12" spans="1:131" x14ac:dyDescent="0.25">
      <c r="A12">
        <v>89.061020000000013</v>
      </c>
      <c r="B12">
        <v>7.2538780000000003</v>
      </c>
      <c r="C12">
        <v>82.799031000000014</v>
      </c>
      <c r="D12">
        <v>10.23699</v>
      </c>
      <c r="E12">
        <v>85.518063000000012</v>
      </c>
      <c r="F12">
        <v>7.45296</v>
      </c>
      <c r="G12" s="1">
        <v>77.613827000000015</v>
      </c>
      <c r="H12" s="1">
        <v>10.648417999999999</v>
      </c>
      <c r="K12">
        <f>(12/200)</f>
        <v>0.06</v>
      </c>
      <c r="L12">
        <f>(10/200)</f>
        <v>0.05</v>
      </c>
      <c r="M12" s="1">
        <f>(12/200)</f>
        <v>0.06</v>
      </c>
      <c r="N12" s="1">
        <f>(23/200)</f>
        <v>0.115</v>
      </c>
      <c r="P12">
        <f>(16/200)</f>
        <v>0.08</v>
      </c>
      <c r="Q12">
        <f>(18/200)</f>
        <v>0.09</v>
      </c>
      <c r="R12">
        <f>(18/200)</f>
        <v>0.09</v>
      </c>
      <c r="S12" s="1">
        <f>(16/200)</f>
        <v>0.08</v>
      </c>
      <c r="U12">
        <f>0.06+0.08</f>
        <v>0.14000000000000001</v>
      </c>
      <c r="V12">
        <f>0.05+0.09</f>
        <v>0.14000000000000001</v>
      </c>
      <c r="W12" s="1">
        <f>0.06+0.09</f>
        <v>0.15</v>
      </c>
      <c r="X12" s="1">
        <f>0.115+0.08</f>
        <v>0.19500000000000001</v>
      </c>
      <c r="Z12">
        <f>SQRT((ABS($A$13-$A$12)^2+(ABS($B$13-$B$12)^2)))</f>
        <v>12.871520191860796</v>
      </c>
      <c r="AA12">
        <f>SQRT((ABS($C$13-$C$12)^2+(ABS($D$13-$D$12)^2)))</f>
        <v>11.033423367870423</v>
      </c>
      <c r="AB12" s="1">
        <f>SQRT((ABS($E$13-$E$12)^2+(ABS($F$13-$F$12)^2)))</f>
        <v>10.739832497408523</v>
      </c>
      <c r="AC12" s="1">
        <f>SQRT((ABS($G$13-$G$12)^2+(ABS($H$13-$H$12)^2)))</f>
        <v>13.677719170735493</v>
      </c>
      <c r="AJ12">
        <f>1/0.14</f>
        <v>7.1428571428571423</v>
      </c>
      <c r="AK12">
        <f>1/0.14</f>
        <v>7.1428571428571423</v>
      </c>
      <c r="AL12" s="1">
        <f>1/0.15</f>
        <v>6.666666666666667</v>
      </c>
      <c r="AM12" s="1">
        <f>1/0.195</f>
        <v>5.1282051282051277</v>
      </c>
      <c r="AO12">
        <f t="shared" si="0"/>
        <v>91.939429941862826</v>
      </c>
      <c r="AP12">
        <f t="shared" si="1"/>
        <v>78.810166913360163</v>
      </c>
      <c r="AQ12" s="1">
        <f t="shared" si="2"/>
        <v>71.598883316056828</v>
      </c>
      <c r="AR12" s="1">
        <f t="shared" si="3"/>
        <v>70.142149593515342</v>
      </c>
      <c r="AV12">
        <f>((0.06/0.14)*100)</f>
        <v>42.857142857142847</v>
      </c>
      <c r="AW12">
        <f>((0.05/0.14)*100)</f>
        <v>35.714285714285715</v>
      </c>
      <c r="AX12" s="1">
        <f>((0.06/0.15)*100)</f>
        <v>40</v>
      </c>
      <c r="AY12" s="1">
        <f>((0.115/0.195)*100)</f>
        <v>58.974358974358978</v>
      </c>
      <c r="BA12">
        <f>((0.08/0.14)*100)</f>
        <v>57.142857142857139</v>
      </c>
      <c r="BB12">
        <f>((0.09/0.14)*100)</f>
        <v>64.285714285714278</v>
      </c>
      <c r="BC12" s="1">
        <f>((0.09/0.15)*100)</f>
        <v>60</v>
      </c>
      <c r="BD12" s="1">
        <f>((0.08/0.195)*100)</f>
        <v>41.025641025641022</v>
      </c>
      <c r="BF12">
        <f>ABS($B$12-$D$12)</f>
        <v>2.9831120000000002</v>
      </c>
      <c r="BG12" s="1">
        <f>ABS($F$12-$H$12)</f>
        <v>3.1954579999999995</v>
      </c>
      <c r="BM12" s="1">
        <f>SQRT((ABS($C$12-$G$11)^2+(ABS($D$12-$H$11)^2)))</f>
        <v>11.065927492078096</v>
      </c>
      <c r="BO12" s="1">
        <f>SQRT((ABS($A$12-$G$12)^2+(ABS($B$12-$H$12)^2)))</f>
        <v>11.939896540207078</v>
      </c>
      <c r="BP12">
        <f>SQRT((ABS($C$12-$E$12)^2+(ABS($D$12-$F$12)^2)))</f>
        <v>3.8915238734876079</v>
      </c>
      <c r="BR12">
        <f>DEGREES(ACOS((8.52571982729083^2+10.7398324974085^2-4.01440100115023^2)/(2*8.52571982729083*10.7398324974085)))</f>
        <v>20.154076607624354</v>
      </c>
      <c r="BU12">
        <v>12</v>
      </c>
      <c r="BV12">
        <v>0</v>
      </c>
      <c r="BW12">
        <v>11</v>
      </c>
      <c r="BX12">
        <v>0</v>
      </c>
      <c r="BY12">
        <v>10</v>
      </c>
      <c r="BZ12">
        <v>0</v>
      </c>
      <c r="CA12">
        <v>2</v>
      </c>
      <c r="CB12">
        <v>8</v>
      </c>
      <c r="CC12">
        <v>12</v>
      </c>
      <c r="CD12">
        <v>5</v>
      </c>
      <c r="CE12">
        <v>3</v>
      </c>
      <c r="CF12">
        <v>0</v>
      </c>
      <c r="CG12">
        <v>23</v>
      </c>
      <c r="CH12">
        <v>10</v>
      </c>
      <c r="CI12">
        <v>6</v>
      </c>
      <c r="CJ12">
        <v>6</v>
      </c>
      <c r="CL12">
        <v>16</v>
      </c>
      <c r="CM12">
        <v>6</v>
      </c>
      <c r="CN12">
        <v>16</v>
      </c>
      <c r="CO12">
        <v>0</v>
      </c>
      <c r="CP12">
        <v>18</v>
      </c>
      <c r="CQ12">
        <v>6</v>
      </c>
      <c r="CR12">
        <v>4</v>
      </c>
      <c r="CS12">
        <v>15</v>
      </c>
      <c r="CT12">
        <v>18</v>
      </c>
      <c r="CU12">
        <v>12</v>
      </c>
      <c r="CV12">
        <v>10</v>
      </c>
      <c r="CW12">
        <v>0</v>
      </c>
      <c r="CX12">
        <v>16</v>
      </c>
      <c r="CY12">
        <v>11</v>
      </c>
      <c r="CZ12">
        <v>9</v>
      </c>
      <c r="DA12">
        <v>4</v>
      </c>
      <c r="DC12">
        <f>((0/12)*100)</f>
        <v>0</v>
      </c>
      <c r="DD12">
        <f>((11/12)*100)</f>
        <v>91.666666666666657</v>
      </c>
      <c r="DE12">
        <f>((0/12)*100)</f>
        <v>0</v>
      </c>
      <c r="DF12">
        <f>((0/10)*100)</f>
        <v>0</v>
      </c>
      <c r="DG12">
        <f>((2/10)*100)</f>
        <v>20</v>
      </c>
      <c r="DH12">
        <f>((8/10)*100)</f>
        <v>80</v>
      </c>
      <c r="DI12">
        <f>((5/12)*100)</f>
        <v>41.666666666666671</v>
      </c>
      <c r="DJ12">
        <f>((3/12)*100)</f>
        <v>25</v>
      </c>
      <c r="DK12">
        <f>((0/12)*100)</f>
        <v>0</v>
      </c>
      <c r="DL12">
        <f>((10/23)*100)</f>
        <v>43.478260869565219</v>
      </c>
      <c r="DM12">
        <f>((6/23)*100)</f>
        <v>26.086956521739129</v>
      </c>
      <c r="DN12">
        <f>((6/23)*100)</f>
        <v>26.086956521739129</v>
      </c>
      <c r="DP12">
        <f>((6/16)*100)</f>
        <v>37.5</v>
      </c>
      <c r="DQ12">
        <f>((16/16)*100)</f>
        <v>100</v>
      </c>
      <c r="DR12">
        <f>((0/16)*100)</f>
        <v>0</v>
      </c>
      <c r="DS12">
        <f>((6/18)*100)</f>
        <v>33.333333333333329</v>
      </c>
      <c r="DT12">
        <f>((4/18)*100)</f>
        <v>22.222222222222221</v>
      </c>
      <c r="DU12">
        <f>((15/18)*100)</f>
        <v>83.333333333333343</v>
      </c>
      <c r="DV12">
        <f>((12/18)*100)</f>
        <v>66.666666666666657</v>
      </c>
      <c r="DW12">
        <f>((10/18)*100)</f>
        <v>55.555555555555557</v>
      </c>
      <c r="DX12">
        <f>((0/18)*100)</f>
        <v>0</v>
      </c>
      <c r="DY12">
        <f>((11/16)*100)</f>
        <v>68.75</v>
      </c>
      <c r="DZ12">
        <f>((9/16)*100)</f>
        <v>56.25</v>
      </c>
      <c r="EA12">
        <f>((4/16)*100)</f>
        <v>25</v>
      </c>
    </row>
    <row r="13" spans="1:131" x14ac:dyDescent="0.25">
      <c r="A13">
        <v>76.209286000000006</v>
      </c>
      <c r="B13">
        <v>7.9672960000000002</v>
      </c>
      <c r="C13">
        <v>71.777194000000009</v>
      </c>
      <c r="D13">
        <v>10.7425</v>
      </c>
      <c r="E13" s="1">
        <v>74.783877000000004</v>
      </c>
      <c r="F13" s="1">
        <v>7.8011739999999996</v>
      </c>
      <c r="G13" s="1">
        <v>64.025810000000007</v>
      </c>
      <c r="H13" s="1">
        <v>9.0845140000000004</v>
      </c>
      <c r="K13">
        <f>(11/200)</f>
        <v>5.5E-2</v>
      </c>
      <c r="L13">
        <f>(13/200)</f>
        <v>6.5000000000000002E-2</v>
      </c>
      <c r="M13" s="1">
        <f>(2/200)</f>
        <v>0.01</v>
      </c>
      <c r="N13" s="1">
        <f>(22/200)</f>
        <v>0.11</v>
      </c>
      <c r="P13">
        <f>(17/200)</f>
        <v>8.5000000000000006E-2</v>
      </c>
      <c r="Q13">
        <f>(19/200)</f>
        <v>9.5000000000000001E-2</v>
      </c>
      <c r="R13" s="1">
        <f>(4/200)</f>
        <v>0.02</v>
      </c>
      <c r="S13" s="1">
        <f>(18/200)</f>
        <v>0.09</v>
      </c>
      <c r="U13">
        <f>0.055+0.085</f>
        <v>0.14000000000000001</v>
      </c>
      <c r="V13">
        <f>0.065+0.095</f>
        <v>0.16</v>
      </c>
      <c r="W13" s="1">
        <f>0.01+0.02</f>
        <v>0.03</v>
      </c>
      <c r="X13" s="1">
        <f>0.11+0.09</f>
        <v>0.2</v>
      </c>
      <c r="Z13">
        <f>SQRT((ABS($A$14-$A$13)^2+(ABS($B$14-$B$13)^2)))</f>
        <v>12.358938223364529</v>
      </c>
      <c r="AA13">
        <f>SQRT((ABS($C$14-$C$13)^2+(ABS($D$14-$D$13)^2)))</f>
        <v>15.784002251455266</v>
      </c>
      <c r="AB13" s="1">
        <f>SQRT((ABS($E$14-$E$13)^2+(ABS($F$14-$F$13)^2)))</f>
        <v>1.239079323228742</v>
      </c>
      <c r="AC13" s="1">
        <f>SQRT((ABS($G$14-$G$13)^2+(ABS($H$14-$H$13)^2)))</f>
        <v>17.896994449538525</v>
      </c>
      <c r="AJ13">
        <f>1/0.14</f>
        <v>7.1428571428571423</v>
      </c>
      <c r="AK13">
        <f>1/0.16</f>
        <v>6.25</v>
      </c>
      <c r="AL13" s="1">
        <f>1/0.03</f>
        <v>33.333333333333336</v>
      </c>
      <c r="AM13" s="1">
        <f>1/0.2</f>
        <v>5</v>
      </c>
      <c r="AO13">
        <f t="shared" si="0"/>
        <v>88.278130166889483</v>
      </c>
      <c r="AP13">
        <f t="shared" si="1"/>
        <v>98.650014071595407</v>
      </c>
      <c r="AQ13" s="1">
        <f t="shared" si="2"/>
        <v>41.302644107624737</v>
      </c>
      <c r="AR13" s="1">
        <f t="shared" si="3"/>
        <v>89.484972247692625</v>
      </c>
      <c r="AV13">
        <f>((0.055/0.14)*100)</f>
        <v>39.285714285714285</v>
      </c>
      <c r="AW13">
        <f>((0.065/0.16)*100)</f>
        <v>40.625</v>
      </c>
      <c r="AX13" s="1">
        <f>((0.01/0.03)*100)</f>
        <v>33.333333333333336</v>
      </c>
      <c r="AY13" s="1">
        <f>((0.11/0.2)*100)</f>
        <v>54.999999999999993</v>
      </c>
      <c r="BA13">
        <f>((0.085/0.14)*100)</f>
        <v>60.714285714285708</v>
      </c>
      <c r="BB13">
        <f>((0.095/0.16)*100)</f>
        <v>59.375</v>
      </c>
      <c r="BC13" s="1">
        <f>((0.02/0.03)*100)</f>
        <v>66.666666666666671</v>
      </c>
      <c r="BD13" s="1">
        <f>((0.09/0.2)*100)</f>
        <v>44.999999999999993</v>
      </c>
      <c r="BF13">
        <f>ABS($B$13-$D$13)</f>
        <v>2.7752039999999996</v>
      </c>
      <c r="BG13" s="1">
        <f>ABS($F$13-$H$13)</f>
        <v>1.2833400000000008</v>
      </c>
      <c r="BL13" s="1">
        <f>SQRT((ABS($A$13-$E$12)^2+(ABS($B$13-$F$12)^2)))</f>
        <v>9.3229754240062821</v>
      </c>
      <c r="BM13" s="1">
        <f>SQRT((ABS($C$13-$G$12)^2+(ABS($D$13-$H$12)^2)))</f>
        <v>5.8373912152101877</v>
      </c>
      <c r="BO13" s="1">
        <f>SQRT((ABS($A$13-$G$13)^2+(ABS($B$13-$H$13)^2)))</f>
        <v>12.234592902998449</v>
      </c>
      <c r="BP13" s="1">
        <f>SQRT((ABS($C$13-$E$13)^2+(ABS($D$13-$F$13)^2)))</f>
        <v>4.2061313936638944</v>
      </c>
      <c r="BR13">
        <f>DEGREES(ACOS((10.8343420258034^2+1.23907932322874^2-9.90650883899065^2)/(2*10.8343420258034*1.23907932322874)))</f>
        <v>39.29203943472816</v>
      </c>
      <c r="BU13">
        <v>11</v>
      </c>
      <c r="BV13">
        <v>0</v>
      </c>
      <c r="BW13">
        <v>5</v>
      </c>
      <c r="BX13">
        <v>6</v>
      </c>
      <c r="BY13">
        <v>13</v>
      </c>
      <c r="BZ13">
        <v>0</v>
      </c>
      <c r="CA13">
        <v>5</v>
      </c>
      <c r="CB13">
        <v>6</v>
      </c>
      <c r="CC13">
        <v>2</v>
      </c>
      <c r="CD13">
        <v>0</v>
      </c>
      <c r="CE13">
        <v>2</v>
      </c>
      <c r="CF13">
        <v>2</v>
      </c>
      <c r="CG13">
        <v>22</v>
      </c>
      <c r="CH13">
        <v>15</v>
      </c>
      <c r="CI13">
        <v>0</v>
      </c>
      <c r="CJ13">
        <v>0</v>
      </c>
      <c r="CL13">
        <v>17</v>
      </c>
      <c r="CM13">
        <v>7</v>
      </c>
      <c r="CN13">
        <v>12</v>
      </c>
      <c r="CO13">
        <v>5</v>
      </c>
      <c r="CP13">
        <v>19</v>
      </c>
      <c r="CQ13">
        <v>8</v>
      </c>
      <c r="CR13">
        <v>10</v>
      </c>
      <c r="CS13">
        <v>9</v>
      </c>
      <c r="CT13">
        <v>4</v>
      </c>
      <c r="CU13">
        <v>4</v>
      </c>
      <c r="CV13">
        <v>0</v>
      </c>
      <c r="CW13">
        <v>4</v>
      </c>
      <c r="CX13">
        <v>18</v>
      </c>
      <c r="CY13">
        <v>18</v>
      </c>
      <c r="CZ13">
        <v>8</v>
      </c>
      <c r="DA13">
        <v>0</v>
      </c>
      <c r="DC13">
        <f>((0/11)*100)</f>
        <v>0</v>
      </c>
      <c r="DD13">
        <f>((5/11)*100)</f>
        <v>45.454545454545453</v>
      </c>
      <c r="DE13">
        <f>((6/11)*100)</f>
        <v>54.54545454545454</v>
      </c>
      <c r="DF13">
        <f>((0/13)*100)</f>
        <v>0</v>
      </c>
      <c r="DG13">
        <f>((5/13)*100)</f>
        <v>38.461538461538467</v>
      </c>
      <c r="DH13">
        <f>((6/13)*100)</f>
        <v>46.153846153846153</v>
      </c>
      <c r="DI13">
        <f>((0/2)*100)</f>
        <v>0</v>
      </c>
      <c r="DJ13">
        <f>((2/2)*100)</f>
        <v>100</v>
      </c>
      <c r="DK13">
        <f>((2/2)*100)</f>
        <v>100</v>
      </c>
      <c r="DL13">
        <f>((15/22)*100)</f>
        <v>68.181818181818173</v>
      </c>
      <c r="DM13">
        <f>((0/22)*100)</f>
        <v>0</v>
      </c>
      <c r="DN13">
        <f>((0/22)*100)</f>
        <v>0</v>
      </c>
      <c r="DP13">
        <f>((7/17)*100)</f>
        <v>41.17647058823529</v>
      </c>
      <c r="DQ13">
        <f>((12/17)*100)</f>
        <v>70.588235294117652</v>
      </c>
      <c r="DR13">
        <f>((5/17)*100)</f>
        <v>29.411764705882355</v>
      </c>
      <c r="DS13">
        <f>((8/19)*100)</f>
        <v>42.105263157894733</v>
      </c>
      <c r="DT13">
        <f>((10/19)*100)</f>
        <v>52.631578947368418</v>
      </c>
      <c r="DU13">
        <f>((9/19)*100)</f>
        <v>47.368421052631575</v>
      </c>
      <c r="DV13">
        <f>((4/4)*100)</f>
        <v>100</v>
      </c>
      <c r="DW13">
        <f>((0/4)*100)</f>
        <v>0</v>
      </c>
      <c r="DX13">
        <f>((4/4)*100)</f>
        <v>100</v>
      </c>
      <c r="DY13">
        <f>((18/18)*100)</f>
        <v>100</v>
      </c>
      <c r="DZ13">
        <f>((8/18)*100)</f>
        <v>44.444444444444443</v>
      </c>
      <c r="EA13">
        <f>((0/18)*100)</f>
        <v>0</v>
      </c>
    </row>
    <row r="14" spans="1:131" x14ac:dyDescent="0.25">
      <c r="A14">
        <v>63.917465000000014</v>
      </c>
      <c r="B14">
        <v>6.6810260000000001</v>
      </c>
      <c r="C14">
        <v>56.082286000000011</v>
      </c>
      <c r="D14">
        <v>9.0678090000000005</v>
      </c>
      <c r="E14" s="1">
        <v>73.738724000000005</v>
      </c>
      <c r="F14" s="1">
        <v>7.1356120000000001</v>
      </c>
      <c r="G14">
        <v>46.146583000000014</v>
      </c>
      <c r="H14">
        <v>8.287236</v>
      </c>
      <c r="K14">
        <f>(10/200)</f>
        <v>0.05</v>
      </c>
      <c r="L14">
        <f>(10/200)</f>
        <v>0.05</v>
      </c>
      <c r="M14" s="1">
        <f>(22/200)</f>
        <v>0.11</v>
      </c>
      <c r="P14">
        <f>(20/200)</f>
        <v>0.1</v>
      </c>
      <c r="Q14">
        <f>(23/200)</f>
        <v>0.115</v>
      </c>
      <c r="R14" s="1">
        <f>(17/200)</f>
        <v>8.5000000000000006E-2</v>
      </c>
      <c r="S14">
        <f>(19/200)</f>
        <v>9.5000000000000001E-2</v>
      </c>
      <c r="U14">
        <f>0.05+0.1</f>
        <v>0.15000000000000002</v>
      </c>
      <c r="V14">
        <f>0.05+0.115</f>
        <v>0.16500000000000001</v>
      </c>
      <c r="W14" s="1">
        <f>0.11+0.085</f>
        <v>0.19500000000000001</v>
      </c>
      <c r="Z14">
        <f>SQRT((ABS($A$15-$A$14)^2+(ABS($B$15-$B$14)^2)))</f>
        <v>12.753079469454745</v>
      </c>
      <c r="AA14">
        <f>SQRT((ABS($C$15-$C$14)^2+(ABS($D$15-$D$14)^2)))</f>
        <v>13.419688671822238</v>
      </c>
      <c r="AB14" s="1">
        <f>SQRT((ABS($E$15-$E$14)^2+(ABS($F$15-$F$14)^2)))</f>
        <v>18.204207551761897</v>
      </c>
      <c r="AJ14">
        <f>1/0.15</f>
        <v>6.666666666666667</v>
      </c>
      <c r="AK14">
        <f>1/0.165</f>
        <v>6.0606060606060606</v>
      </c>
      <c r="AL14" s="1">
        <f>1/0.195</f>
        <v>5.1282051282051277</v>
      </c>
      <c r="AO14">
        <f t="shared" si="0"/>
        <v>85.020529796364954</v>
      </c>
      <c r="AP14">
        <f t="shared" si="1"/>
        <v>81.331446495892351</v>
      </c>
      <c r="AQ14" s="1">
        <f t="shared" si="2"/>
        <v>93.354910521855885</v>
      </c>
      <c r="AV14">
        <f>((0.05/0.15)*100)</f>
        <v>33.333333333333336</v>
      </c>
      <c r="AW14">
        <f>((0.05/0.165)*100)</f>
        <v>30.303030303030305</v>
      </c>
      <c r="AX14" s="1">
        <f>((0.11/0.195)*100)</f>
        <v>56.410256410256409</v>
      </c>
      <c r="BA14">
        <f>((0.1/0.15)*100)</f>
        <v>66.666666666666671</v>
      </c>
      <c r="BB14">
        <f>((0.115/0.165)*100)</f>
        <v>69.696969696969703</v>
      </c>
      <c r="BC14" s="1">
        <f>((0.085/0.195)*100)</f>
        <v>43.589743589743591</v>
      </c>
      <c r="BF14">
        <f>ABS($B$14-$D$14)</f>
        <v>2.3867830000000003</v>
      </c>
      <c r="BG14" s="1">
        <f>ABS($F$14-$H$14)</f>
        <v>1.151624</v>
      </c>
      <c r="BI14">
        <v>5.1492904999999993</v>
      </c>
      <c r="BJ14" s="1">
        <v>5.5210979999999994</v>
      </c>
      <c r="BL14" s="1">
        <f>SQRT((ABS($A$14-$E$13)^2+(ABS($B$14-$F$13)^2)))</f>
        <v>10.923993834474997</v>
      </c>
      <c r="BM14">
        <f>SQRT((ABS($C$14-$G$13)^2+(ABS($D$14-$H$13)^2)))</f>
        <v>7.9435415650452121</v>
      </c>
      <c r="BO14">
        <f>SQRT((ABS($A$14-$G$14)^2+(ABS($B$14-$H$14)^2)))</f>
        <v>17.843322493919789</v>
      </c>
      <c r="BP14" s="1">
        <f>SQRT((ABS($C$14-$E$15)^2+(ABS($D$14-$F$15)^2)))</f>
        <v>4.9658568188454657</v>
      </c>
      <c r="BR14">
        <f>DEGREES(ACOS((10.5067832073915^2+20.9052912510364^2-11.9368246694323^2)/(2*10.5067832073915*20.9052912510364)))</f>
        <v>22.81134256279417</v>
      </c>
      <c r="BS14">
        <f>DEGREES(ACOS((6.24363613078093^2+13.726895940696^2-9.00023677841228^2)/(2*6.24363613078093*13.726895940696)))</f>
        <v>31.3370763787138</v>
      </c>
      <c r="BU14">
        <v>10</v>
      </c>
      <c r="BV14">
        <v>0</v>
      </c>
      <c r="BW14">
        <v>0</v>
      </c>
      <c r="BX14">
        <v>10</v>
      </c>
      <c r="BY14">
        <v>10</v>
      </c>
      <c r="BZ14">
        <v>0</v>
      </c>
      <c r="CA14">
        <v>10</v>
      </c>
      <c r="CB14">
        <v>0</v>
      </c>
      <c r="CC14">
        <v>22</v>
      </c>
      <c r="CD14">
        <v>0</v>
      </c>
      <c r="CE14">
        <v>10</v>
      </c>
      <c r="CF14">
        <v>4</v>
      </c>
      <c r="CL14">
        <v>20</v>
      </c>
      <c r="CM14">
        <v>7</v>
      </c>
      <c r="CN14">
        <v>11</v>
      </c>
      <c r="CO14">
        <v>11</v>
      </c>
      <c r="CP14">
        <v>23</v>
      </c>
      <c r="CQ14">
        <v>13</v>
      </c>
      <c r="CR14">
        <v>13</v>
      </c>
      <c r="CS14">
        <v>6</v>
      </c>
      <c r="CT14">
        <v>17</v>
      </c>
      <c r="CU14">
        <v>7</v>
      </c>
      <c r="CV14">
        <v>13</v>
      </c>
      <c r="CW14">
        <v>0</v>
      </c>
      <c r="CX14">
        <v>19</v>
      </c>
      <c r="CY14">
        <v>17</v>
      </c>
      <c r="CZ14">
        <v>4</v>
      </c>
      <c r="DA14">
        <v>2</v>
      </c>
      <c r="DC14">
        <f>((0/10)*100)</f>
        <v>0</v>
      </c>
      <c r="DD14">
        <f>((0/10)*100)</f>
        <v>0</v>
      </c>
      <c r="DE14">
        <f>((10/10)*100)</f>
        <v>100</v>
      </c>
      <c r="DF14">
        <f>((0/10)*100)</f>
        <v>0</v>
      </c>
      <c r="DG14">
        <f>((10/10)*100)</f>
        <v>100</v>
      </c>
      <c r="DH14">
        <f>((0/10)*100)</f>
        <v>0</v>
      </c>
      <c r="DI14">
        <f>((0/22)*100)</f>
        <v>0</v>
      </c>
      <c r="DJ14">
        <f>((10/22)*100)</f>
        <v>45.454545454545453</v>
      </c>
      <c r="DK14">
        <f>((4/22)*100)</f>
        <v>18.181818181818183</v>
      </c>
      <c r="DP14">
        <f>((7/20)*100)</f>
        <v>35</v>
      </c>
      <c r="DQ14">
        <f>((11/20)*100)</f>
        <v>55.000000000000007</v>
      </c>
      <c r="DR14">
        <f>((11/20)*100)</f>
        <v>55.000000000000007</v>
      </c>
      <c r="DS14">
        <f>((13/23)*100)</f>
        <v>56.521739130434781</v>
      </c>
      <c r="DT14">
        <f>((13/23)*100)</f>
        <v>56.521739130434781</v>
      </c>
      <c r="DU14">
        <f>((6/23)*100)</f>
        <v>26.086956521739129</v>
      </c>
      <c r="DV14">
        <f>((7/17)*100)</f>
        <v>41.17647058823529</v>
      </c>
      <c r="DW14">
        <f>((13/17)*100)</f>
        <v>76.470588235294116</v>
      </c>
      <c r="DX14">
        <f>((0/17)*100)</f>
        <v>0</v>
      </c>
      <c r="DY14">
        <f>((17/19)*100)</f>
        <v>89.473684210526315</v>
      </c>
      <c r="DZ14">
        <f>((4/19)*100)</f>
        <v>21.052631578947366</v>
      </c>
      <c r="EA14">
        <f>((2/19)*100)</f>
        <v>10.526315789473683</v>
      </c>
    </row>
    <row r="15" spans="1:131" x14ac:dyDescent="0.25">
      <c r="A15">
        <v>51.25631700000001</v>
      </c>
      <c r="B15">
        <v>5.1525080000000001</v>
      </c>
      <c r="C15">
        <v>42.662731000000008</v>
      </c>
      <c r="D15">
        <v>9.1277059999999999</v>
      </c>
      <c r="E15">
        <v>55.787593000000008</v>
      </c>
      <c r="F15">
        <v>4.1107040000000001</v>
      </c>
      <c r="K15">
        <f>(15/200)</f>
        <v>7.4999999999999997E-2</v>
      </c>
      <c r="L15">
        <f>(15/200)</f>
        <v>7.4999999999999997E-2</v>
      </c>
      <c r="M15">
        <f>(18/200)</f>
        <v>0.09</v>
      </c>
      <c r="P15">
        <f>(24/200)</f>
        <v>0.12</v>
      </c>
      <c r="Q15">
        <f>(24/200)</f>
        <v>0.12</v>
      </c>
      <c r="R15">
        <f>(24/200)</f>
        <v>0.12</v>
      </c>
      <c r="U15">
        <f>0.075+0.12</f>
        <v>0.19500000000000001</v>
      </c>
      <c r="V15">
        <f>0.075+0.12</f>
        <v>0.19500000000000001</v>
      </c>
      <c r="W15">
        <f>0.09+0.12</f>
        <v>0.21</v>
      </c>
      <c r="Z15">
        <f>SQRT((ABS($A$16-$A$15)^2+(ABS($B$16-$B$15)^2)))</f>
        <v>17.898637085571071</v>
      </c>
      <c r="AA15">
        <f>SQRT((ABS($C$16-$C$15)^2+(ABS($D$16-$D$15)^2)))</f>
        <v>18.322763891580333</v>
      </c>
      <c r="AB15">
        <f>SQRT((ABS($E$16-$E$15)^2+(ABS($F$16-$F$15)^2)))</f>
        <v>20.905291251036424</v>
      </c>
      <c r="AJ15">
        <f>1/0.195</f>
        <v>5.1282051282051277</v>
      </c>
      <c r="AK15">
        <f>1/0.195</f>
        <v>5.1282051282051277</v>
      </c>
      <c r="AL15">
        <f>1/0.21</f>
        <v>4.7619047619047619</v>
      </c>
      <c r="AO15">
        <f t="shared" si="0"/>
        <v>91.787882490108046</v>
      </c>
      <c r="AP15">
        <f t="shared" si="1"/>
        <v>93.962891751694016</v>
      </c>
      <c r="AQ15">
        <f t="shared" si="2"/>
        <v>99.549005957316311</v>
      </c>
      <c r="AV15">
        <f>((0.075/0.195)*100)</f>
        <v>38.46153846153846</v>
      </c>
      <c r="AW15">
        <f>((0.075/0.195)*100)</f>
        <v>38.46153846153846</v>
      </c>
      <c r="AX15">
        <f>((0.09/0.21)*100)</f>
        <v>42.857142857142854</v>
      </c>
      <c r="BA15">
        <f>((0.12/0.195)*100)</f>
        <v>61.538461538461533</v>
      </c>
      <c r="BB15">
        <f>((0.12/0.195)*100)</f>
        <v>61.538461538461533</v>
      </c>
      <c r="BC15">
        <f>((0.12/0.21)*100)</f>
        <v>57.142857142857139</v>
      </c>
      <c r="BF15">
        <f>ABS($B$15-$D$15)</f>
        <v>3.9751979999999998</v>
      </c>
      <c r="BL15">
        <f>SQRT((ABS($A$15-$E$15)^2+(ABS($B$15-$F$15)^2)))</f>
        <v>4.6494965063533478</v>
      </c>
      <c r="BP15">
        <f>SQRT((ABS($C$15-$E$15)^2+(ABS($D$15-$F$15)^2)))</f>
        <v>14.051060870519635</v>
      </c>
      <c r="BS15">
        <f>DEGREES(ACOS((6.51541834240633^2+13.9330310909676^2-8.95206146048093^2)/(2*6.51541834240633*13.9330310909676)))</f>
        <v>30.49747981010961</v>
      </c>
      <c r="BU15">
        <v>15</v>
      </c>
      <c r="BV15">
        <v>0</v>
      </c>
      <c r="BW15">
        <v>0</v>
      </c>
      <c r="BX15">
        <v>15</v>
      </c>
      <c r="BY15">
        <v>15</v>
      </c>
      <c r="BZ15">
        <v>0</v>
      </c>
      <c r="CA15">
        <v>13</v>
      </c>
      <c r="CB15">
        <v>0</v>
      </c>
      <c r="CC15">
        <v>18</v>
      </c>
      <c r="CD15">
        <v>3</v>
      </c>
      <c r="CE15">
        <v>13</v>
      </c>
      <c r="CF15">
        <v>1</v>
      </c>
      <c r="CL15">
        <v>24</v>
      </c>
      <c r="CM15">
        <v>14</v>
      </c>
      <c r="CN15">
        <v>2</v>
      </c>
      <c r="CO15">
        <v>18</v>
      </c>
      <c r="CP15">
        <v>24</v>
      </c>
      <c r="CQ15">
        <v>9</v>
      </c>
      <c r="CR15">
        <v>22</v>
      </c>
      <c r="CS15">
        <v>2</v>
      </c>
      <c r="CT15">
        <v>24</v>
      </c>
      <c r="CU15">
        <v>9</v>
      </c>
      <c r="CV15">
        <v>22</v>
      </c>
      <c r="CW15">
        <v>2</v>
      </c>
      <c r="DC15">
        <f>((0/15)*100)</f>
        <v>0</v>
      </c>
      <c r="DD15">
        <f>((0/15)*100)</f>
        <v>0</v>
      </c>
      <c r="DE15">
        <f>((15/15)*100)</f>
        <v>100</v>
      </c>
      <c r="DF15">
        <f>((0/15)*100)</f>
        <v>0</v>
      </c>
      <c r="DG15">
        <f>((13/15)*100)</f>
        <v>86.666666666666671</v>
      </c>
      <c r="DH15">
        <f>((0/15)*100)</f>
        <v>0</v>
      </c>
      <c r="DI15">
        <f>((3/18)*100)</f>
        <v>16.666666666666664</v>
      </c>
      <c r="DJ15">
        <f>((13/18)*100)</f>
        <v>72.222222222222214</v>
      </c>
      <c r="DK15">
        <f>((1/18)*100)</f>
        <v>5.5555555555555554</v>
      </c>
      <c r="DP15">
        <f>((14/24)*100)</f>
        <v>58.333333333333336</v>
      </c>
      <c r="DQ15">
        <f>((2/24)*100)</f>
        <v>8.3333333333333321</v>
      </c>
      <c r="DR15">
        <f>((18/24)*100)</f>
        <v>75</v>
      </c>
      <c r="DS15">
        <f>((9/24)*100)</f>
        <v>37.5</v>
      </c>
      <c r="DT15">
        <f>((22/24)*100)</f>
        <v>91.666666666666657</v>
      </c>
      <c r="DU15">
        <f>((2/24)*100)</f>
        <v>8.3333333333333321</v>
      </c>
      <c r="DV15">
        <f>((9/24)*100)</f>
        <v>37.5</v>
      </c>
      <c r="DW15">
        <f>((22/24)*100)</f>
        <v>91.666666666666657</v>
      </c>
      <c r="DX15">
        <f>((2/24)*100)</f>
        <v>8.3333333333333321</v>
      </c>
    </row>
    <row r="16" spans="1:131" x14ac:dyDescent="0.25">
      <c r="A16">
        <v>33.452075000000008</v>
      </c>
      <c r="B16">
        <v>6.9883119999999996</v>
      </c>
      <c r="C16">
        <v>24.350181000000006</v>
      </c>
      <c r="D16">
        <v>8.5159959999999995</v>
      </c>
      <c r="E16">
        <v>34.883491000000006</v>
      </c>
      <c r="F16">
        <v>4.3336880000000004</v>
      </c>
      <c r="P16">
        <f>(22/200)</f>
        <v>0.11</v>
      </c>
      <c r="BF16">
        <f>ABS($B$16-$D$16)</f>
        <v>1.5276839999999998</v>
      </c>
      <c r="BP16">
        <f>SQRT((ABS($C$16-$E$16)^2+(ABS($D$16-$F$16)^2)))</f>
        <v>11.333239596998027</v>
      </c>
      <c r="BS16">
        <f>DEGREES(ACOS((5.36683694295272^2+11.177350904368^2-6.96211333536914^2)/(2*5.36683694295272*11.177350904368)))</f>
        <v>28.669831739610718</v>
      </c>
      <c r="CL16">
        <v>22</v>
      </c>
      <c r="CM16">
        <v>7</v>
      </c>
      <c r="CN16">
        <v>7</v>
      </c>
      <c r="CO16">
        <v>17</v>
      </c>
      <c r="DP16">
        <f>((7/22)*100)</f>
        <v>31.818181818181817</v>
      </c>
      <c r="DQ16">
        <f>((7/22)*100)</f>
        <v>31.818181818181817</v>
      </c>
      <c r="DR16">
        <f>((17/22)*100)</f>
        <v>77.272727272727266</v>
      </c>
    </row>
    <row r="17" spans="1:131" x14ac:dyDescent="0.25">
      <c r="A17" t="s">
        <v>22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BR17">
        <f>DEGREES(ACOS((9.01082311285494^2+13.3166395196978^2-6.24363613078093^2)/(2*9.01082311285494*13.3166395196978)))</f>
        <v>23.820283074982065</v>
      </c>
      <c r="BS17">
        <f>DEGREES(ACOS((6.92400144656723^2+15.4646713559713^2-10.3799544897352^2)/(2*6.92400144656723*15.4646713559713)))</f>
        <v>33.123065296624013</v>
      </c>
    </row>
    <row r="18" spans="1:131" x14ac:dyDescent="0.25">
      <c r="A18">
        <v>234.03983700000001</v>
      </c>
      <c r="B18">
        <v>7.2188429999999997</v>
      </c>
      <c r="C18">
        <v>242.24476200000001</v>
      </c>
      <c r="D18">
        <v>10.720668</v>
      </c>
      <c r="E18">
        <v>255.24602899999999</v>
      </c>
      <c r="F18">
        <v>4.2875560000000004</v>
      </c>
      <c r="G18" s="1">
        <v>247.31098900000001</v>
      </c>
      <c r="H18" s="1">
        <v>8.5572250000000007</v>
      </c>
      <c r="K18">
        <f>(13/200)</f>
        <v>6.5000000000000002E-2</v>
      </c>
      <c r="L18">
        <f>(9/200)</f>
        <v>4.4999999999999998E-2</v>
      </c>
      <c r="M18">
        <f>(18/200)</f>
        <v>0.09</v>
      </c>
      <c r="N18" s="1">
        <f>(19/200)</f>
        <v>9.5000000000000001E-2</v>
      </c>
      <c r="P18">
        <f>(30/200)</f>
        <v>0.15</v>
      </c>
      <c r="Q18">
        <f>(33/200)</f>
        <v>0.16500000000000001</v>
      </c>
      <c r="R18">
        <f>(24/200)</f>
        <v>0.12</v>
      </c>
      <c r="S18" s="1">
        <f>(31/200)</f>
        <v>0.155</v>
      </c>
      <c r="U18">
        <f>0.065+0.15</f>
        <v>0.215</v>
      </c>
      <c r="V18">
        <f>0.045+0.165</f>
        <v>0.21000000000000002</v>
      </c>
      <c r="W18">
        <f>0.09+0.12</f>
        <v>0.21</v>
      </c>
      <c r="X18" s="1">
        <f>0.095+0.155</f>
        <v>0.25</v>
      </c>
      <c r="Z18">
        <f>SQRT((ABS($A$19-$A$18)^2+(ABS($B$19-$B$18)^2)))</f>
        <v>11.133241951906587</v>
      </c>
      <c r="AA18">
        <f>SQRT((ABS($C$19-$C$18)^2+(ABS($D$19-$D$18)^2)))</f>
        <v>12.477448514382516</v>
      </c>
      <c r="AB18">
        <f>SQRT((ABS($E$19-$E$18)^2+(ABS($F$19-$F$18)^2)))</f>
        <v>13.316639519697825</v>
      </c>
      <c r="AC18" s="1">
        <f>SQRT((ABS($G$19-$G$18)^2+(ABS($H$19-$H$18)^2)))</f>
        <v>13.726895940696002</v>
      </c>
      <c r="AJ18">
        <f>1/0.215</f>
        <v>4.6511627906976747</v>
      </c>
      <c r="AK18">
        <f>1/0.21</f>
        <v>4.7619047619047619</v>
      </c>
      <c r="AL18">
        <f>1/0.21</f>
        <v>4.7619047619047619</v>
      </c>
      <c r="AM18" s="1">
        <f>1/0.25</f>
        <v>4</v>
      </c>
      <c r="AO18">
        <f t="shared" ref="AO18:AO34" si="4">$Z18/$U18</f>
        <v>51.782520706542265</v>
      </c>
      <c r="AP18">
        <f t="shared" ref="AP18:AP35" si="5">$AA18/$V18</f>
        <v>59.416421497059595</v>
      </c>
      <c r="AQ18">
        <f t="shared" ref="AQ18:AQ33" si="6">$AB18/$W18</f>
        <v>63.412569141418217</v>
      </c>
      <c r="AR18" s="1">
        <f t="shared" ref="AR18:AR34" si="7">$AC18/$X18</f>
        <v>54.907583762784007</v>
      </c>
      <c r="AV18">
        <f>((0.065/0.215)*100)</f>
        <v>30.232558139534888</v>
      </c>
      <c r="AW18">
        <f>((0.045/0.21)*100)</f>
        <v>21.428571428571427</v>
      </c>
      <c r="AX18">
        <f>((0.09/0.21)*100)</f>
        <v>42.857142857142854</v>
      </c>
      <c r="AY18" s="1">
        <f>((0.095/0.25)*100)</f>
        <v>38</v>
      </c>
      <c r="BA18">
        <f>((0.15/0.215)*100)</f>
        <v>69.767441860465112</v>
      </c>
      <c r="BB18">
        <f>((0.165/0.21)*100)</f>
        <v>78.571428571428584</v>
      </c>
      <c r="BC18">
        <f>((0.12/0.21)*100)</f>
        <v>57.142857142857139</v>
      </c>
      <c r="BD18" s="1">
        <f>((0.155/0.25)*100)</f>
        <v>62</v>
      </c>
      <c r="BF18">
        <f>ABS($B$18-$D$18)</f>
        <v>3.5018250000000002</v>
      </c>
      <c r="BG18" s="1">
        <f>ABS($F$18-$H$18)</f>
        <v>4.2696690000000004</v>
      </c>
      <c r="BL18">
        <f>SQRT((ABS($A$18-$E$19)^2+(ABS($B$18-$F$19)^2)))</f>
        <v>8.1532059980243865</v>
      </c>
      <c r="BM18" s="1">
        <f>SQRT((ABS($C$18-$G$18)^2+(ABS($D$18-$H$18)^2)))</f>
        <v>5.5088239788341378</v>
      </c>
      <c r="BO18" s="1">
        <f>SQRT((ABS($A$18-$G$18)^2+(ABS($B$18-$H$18)^2)))</f>
        <v>13.338468494734618</v>
      </c>
      <c r="BP18">
        <f>SQRT((ABS($C$18-$E$18)^2+(ABS($D$18-$F$18)^2)))</f>
        <v>14.50578759012528</v>
      </c>
      <c r="BR18">
        <f>DEGREES(ACOS((9.00023677841228^2+13.8786798665597^2-6.51541834240633^2)/(2*9.00023677841228*13.8786798665597)))</f>
        <v>22.280137406015498</v>
      </c>
      <c r="BS18">
        <f>DEGREES(ACOS((3.18781219066995^2+9.2654964450089^2-9.1337109800009^2)/(2*3.18781219066995*9.2654964450089)))</f>
        <v>77.697536694589203</v>
      </c>
      <c r="BU18">
        <v>13</v>
      </c>
      <c r="BV18">
        <v>0</v>
      </c>
      <c r="BW18">
        <v>0</v>
      </c>
      <c r="BX18">
        <v>5</v>
      </c>
      <c r="BY18">
        <v>9</v>
      </c>
      <c r="BZ18">
        <v>0</v>
      </c>
      <c r="CA18">
        <v>9</v>
      </c>
      <c r="CB18">
        <v>0</v>
      </c>
      <c r="CC18">
        <v>18</v>
      </c>
      <c r="CD18">
        <v>0</v>
      </c>
      <c r="CE18">
        <v>9</v>
      </c>
      <c r="CF18">
        <v>0</v>
      </c>
      <c r="CG18">
        <v>19</v>
      </c>
      <c r="CH18">
        <v>5</v>
      </c>
      <c r="CI18">
        <v>4</v>
      </c>
      <c r="CJ18">
        <v>0</v>
      </c>
      <c r="CL18">
        <v>30</v>
      </c>
      <c r="CM18">
        <v>21</v>
      </c>
      <c r="CN18">
        <v>12</v>
      </c>
      <c r="CO18">
        <v>23</v>
      </c>
      <c r="CP18">
        <v>33</v>
      </c>
      <c r="CQ18">
        <v>10</v>
      </c>
      <c r="CR18">
        <v>24</v>
      </c>
      <c r="CS18">
        <v>3</v>
      </c>
      <c r="CT18">
        <v>24</v>
      </c>
      <c r="CU18">
        <v>8</v>
      </c>
      <c r="CV18">
        <v>24</v>
      </c>
      <c r="CW18">
        <v>1</v>
      </c>
      <c r="CX18">
        <v>31</v>
      </c>
      <c r="CY18">
        <v>23</v>
      </c>
      <c r="CZ18">
        <v>22</v>
      </c>
      <c r="DA18">
        <v>13</v>
      </c>
      <c r="DC18">
        <f>((0/13)*100)</f>
        <v>0</v>
      </c>
      <c r="DD18">
        <f>((0/13)*100)</f>
        <v>0</v>
      </c>
      <c r="DE18">
        <f>((5/13)*100)</f>
        <v>38.461538461538467</v>
      </c>
      <c r="DF18">
        <f>((0/9)*100)</f>
        <v>0</v>
      </c>
      <c r="DG18">
        <f>((9/9)*100)</f>
        <v>100</v>
      </c>
      <c r="DH18">
        <f>((0/9)*100)</f>
        <v>0</v>
      </c>
      <c r="DI18">
        <f>((0/18)*100)</f>
        <v>0</v>
      </c>
      <c r="DJ18">
        <f>((9/18)*100)</f>
        <v>50</v>
      </c>
      <c r="DK18">
        <f>((0/18)*100)</f>
        <v>0</v>
      </c>
      <c r="DL18">
        <f>((5/19)*100)</f>
        <v>26.315789473684209</v>
      </c>
      <c r="DM18">
        <f>((4/19)*100)</f>
        <v>21.052631578947366</v>
      </c>
      <c r="DN18">
        <f>((0/19)*100)</f>
        <v>0</v>
      </c>
      <c r="DP18">
        <f>((21/30)*100)</f>
        <v>70</v>
      </c>
      <c r="DQ18">
        <f>((12/30)*100)</f>
        <v>40</v>
      </c>
      <c r="DR18">
        <f>((23/30)*100)</f>
        <v>76.666666666666671</v>
      </c>
      <c r="DS18">
        <f>((10/33)*100)</f>
        <v>30.303030303030305</v>
      </c>
      <c r="DT18">
        <f>((24/33)*100)</f>
        <v>72.727272727272734</v>
      </c>
      <c r="DU18">
        <f>((3/33)*100)</f>
        <v>9.0909090909090917</v>
      </c>
      <c r="DV18">
        <f>((8/24)*100)</f>
        <v>33.333333333333329</v>
      </c>
      <c r="DW18">
        <f>((24/24)*100)</f>
        <v>100</v>
      </c>
      <c r="DX18">
        <f>((1/24)*100)</f>
        <v>4.1666666666666661</v>
      </c>
      <c r="DY18">
        <f>((23/31)*100)</f>
        <v>74.193548387096769</v>
      </c>
      <c r="DZ18">
        <f>((22/31)*100)</f>
        <v>70.967741935483872</v>
      </c>
      <c r="EA18">
        <f>((13/31)*100)</f>
        <v>41.935483870967744</v>
      </c>
    </row>
    <row r="19" spans="1:131" x14ac:dyDescent="0.25">
      <c r="A19">
        <v>222.91099500000001</v>
      </c>
      <c r="B19">
        <v>6.9058700000000002</v>
      </c>
      <c r="C19">
        <v>229.76820699999999</v>
      </c>
      <c r="D19">
        <v>10.869989</v>
      </c>
      <c r="E19">
        <v>241.969776</v>
      </c>
      <c r="F19">
        <v>5.323893</v>
      </c>
      <c r="G19" s="1">
        <v>233.58413899999999</v>
      </c>
      <c r="H19" s="1">
        <v>8.5927389999999999</v>
      </c>
      <c r="K19">
        <f>(11/200)</f>
        <v>5.5E-2</v>
      </c>
      <c r="L19">
        <f>(9/200)</f>
        <v>4.4999999999999998E-2</v>
      </c>
      <c r="M19">
        <f>(20/200)</f>
        <v>0.1</v>
      </c>
      <c r="N19" s="1">
        <f>(23/200)</f>
        <v>0.115</v>
      </c>
      <c r="P19">
        <f>(34/200)</f>
        <v>0.17</v>
      </c>
      <c r="Q19">
        <f>(34/200)</f>
        <v>0.17</v>
      </c>
      <c r="R19">
        <f>(33/200)</f>
        <v>0.16500000000000001</v>
      </c>
      <c r="S19" s="1">
        <f>(29/200)</f>
        <v>0.14499999999999999</v>
      </c>
      <c r="U19">
        <f>0.055+0.17</f>
        <v>0.22500000000000001</v>
      </c>
      <c r="V19">
        <f>0.045+0.17</f>
        <v>0.21500000000000002</v>
      </c>
      <c r="W19">
        <f>0.1+0.165</f>
        <v>0.26500000000000001</v>
      </c>
      <c r="X19" s="1">
        <f>0.115+0.145</f>
        <v>0.26</v>
      </c>
      <c r="Z19">
        <f>SQRT((ABS($A$20-$A$19)^2+(ABS($B$20-$B$19)^2)))</f>
        <v>9.2286944315916148</v>
      </c>
      <c r="AA19">
        <f>SQRT((ABS($C$20-$C$19)^2+(ABS($D$20-$D$19)^2)))</f>
        <v>10.974678027846922</v>
      </c>
      <c r="AB19">
        <f>SQRT((ABS($E$20-$E$19)^2+(ABS($F$20-$F$19)^2)))</f>
        <v>13.878679866559709</v>
      </c>
      <c r="AC19" s="1">
        <f>SQRT((ABS($G$20-$G$19)^2+(ABS($H$20-$H$19)^2)))</f>
        <v>13.933031090967562</v>
      </c>
      <c r="AJ19">
        <f>1/0.225</f>
        <v>4.4444444444444446</v>
      </c>
      <c r="AK19">
        <f>1/0.215</f>
        <v>4.6511627906976747</v>
      </c>
      <c r="AL19">
        <f>1/0.265</f>
        <v>3.773584905660377</v>
      </c>
      <c r="AM19" s="1">
        <f>1/0.26</f>
        <v>3.8461538461538458</v>
      </c>
      <c r="AO19">
        <f t="shared" si="4"/>
        <v>41.016419695962732</v>
      </c>
      <c r="AP19">
        <f t="shared" si="5"/>
        <v>51.045014083008937</v>
      </c>
      <c r="AQ19">
        <f t="shared" si="6"/>
        <v>52.372376854942296</v>
      </c>
      <c r="AR19" s="1">
        <f t="shared" si="7"/>
        <v>53.588581119106003</v>
      </c>
      <c r="AV19">
        <f>((0.055/0.225)*100)</f>
        <v>24.444444444444443</v>
      </c>
      <c r="AW19">
        <f>((0.045/0.215)*100)</f>
        <v>20.930232558139533</v>
      </c>
      <c r="AX19">
        <f>((0.1/0.265)*100)</f>
        <v>37.735849056603776</v>
      </c>
      <c r="AY19" s="1">
        <f>((0.115/0.26)*100)</f>
        <v>44.230769230769226</v>
      </c>
      <c r="BA19">
        <f>((0.17/0.225)*100)</f>
        <v>75.555555555555557</v>
      </c>
      <c r="BB19">
        <f>((0.17/0.215)*100)</f>
        <v>79.069767441860478</v>
      </c>
      <c r="BC19">
        <f>((0.165/0.265)*100)</f>
        <v>62.264150943396224</v>
      </c>
      <c r="BD19" s="1">
        <f>((0.145/0.26)*100)</f>
        <v>55.769230769230759</v>
      </c>
      <c r="BF19">
        <f>ABS($B$19-$D$19)</f>
        <v>3.9641190000000002</v>
      </c>
      <c r="BG19" s="1">
        <f>ABS($F$19-$H$19)</f>
        <v>3.2688459999999999</v>
      </c>
      <c r="BL19">
        <f>SQRT((ABS($A$19-$E$20)^2+(ABS($B$19-$F$20)^2)))</f>
        <v>5.492522998610009</v>
      </c>
      <c r="BM19" s="1">
        <f>SQRT((ABS($C$19-$G$19)^2+(ABS($D$19-$H$19)^2)))</f>
        <v>4.4437826894577137</v>
      </c>
      <c r="BO19" s="1">
        <f>SQRT((ABS($A$19-$G$19)^2+(ABS($B$19-$H$19)^2)))</f>
        <v>10.805624917971961</v>
      </c>
      <c r="BP19">
        <f>SQRT((ABS($C$19-$E$19)^2+(ABS($D$19-$F$19)^2)))</f>
        <v>13.402890244383006</v>
      </c>
      <c r="BR19">
        <f>DEGREES(ACOS((8.95206146048093^2+12.9799912248051^2-5.36683694295272^2)/(2*8.95206146048093*12.9799912248051)))</f>
        <v>18.937418349638566</v>
      </c>
      <c r="BS19">
        <f>DEGREES(ACOS((7.21617263300001^2+14.8122259278929^2-9.97196012643417^2)/(2*7.21617263300001*14.8122259278929)))</f>
        <v>36.414045698759175</v>
      </c>
      <c r="BU19">
        <v>11</v>
      </c>
      <c r="BV19">
        <v>0</v>
      </c>
      <c r="BW19">
        <v>2</v>
      </c>
      <c r="BX19">
        <v>2</v>
      </c>
      <c r="BY19">
        <v>9</v>
      </c>
      <c r="BZ19">
        <v>0</v>
      </c>
      <c r="CA19">
        <v>3</v>
      </c>
      <c r="CB19">
        <v>4</v>
      </c>
      <c r="CC19">
        <v>20</v>
      </c>
      <c r="CD19">
        <v>2</v>
      </c>
      <c r="CE19">
        <v>3</v>
      </c>
      <c r="CF19">
        <v>0</v>
      </c>
      <c r="CG19">
        <v>23</v>
      </c>
      <c r="CH19">
        <v>2</v>
      </c>
      <c r="CI19">
        <v>9</v>
      </c>
      <c r="CJ19">
        <v>0</v>
      </c>
      <c r="CL19">
        <v>34</v>
      </c>
      <c r="CM19">
        <v>25</v>
      </c>
      <c r="CN19">
        <v>16</v>
      </c>
      <c r="CO19">
        <v>20</v>
      </c>
      <c r="CP19">
        <v>34</v>
      </c>
      <c r="CQ19">
        <v>21</v>
      </c>
      <c r="CR19">
        <v>27</v>
      </c>
      <c r="CS19">
        <v>19</v>
      </c>
      <c r="CT19">
        <v>33</v>
      </c>
      <c r="CU19">
        <v>20</v>
      </c>
      <c r="CV19">
        <v>27</v>
      </c>
      <c r="CW19">
        <v>14</v>
      </c>
      <c r="CX19">
        <v>29</v>
      </c>
      <c r="CY19">
        <v>20</v>
      </c>
      <c r="CZ19">
        <v>24</v>
      </c>
      <c r="DA19">
        <v>9</v>
      </c>
      <c r="DC19">
        <f>((0/11)*100)</f>
        <v>0</v>
      </c>
      <c r="DD19">
        <f>((2/11)*100)</f>
        <v>18.181818181818183</v>
      </c>
      <c r="DE19">
        <f>((2/11)*100)</f>
        <v>18.181818181818183</v>
      </c>
      <c r="DF19">
        <f>((0/9)*100)</f>
        <v>0</v>
      </c>
      <c r="DG19">
        <f>((3/9)*100)</f>
        <v>33.333333333333329</v>
      </c>
      <c r="DH19">
        <f>((4/9)*100)</f>
        <v>44.444444444444443</v>
      </c>
      <c r="DI19">
        <f>((2/20)*100)</f>
        <v>10</v>
      </c>
      <c r="DJ19">
        <f>((3/20)*100)</f>
        <v>15</v>
      </c>
      <c r="DK19">
        <f>((0/20)*100)</f>
        <v>0</v>
      </c>
      <c r="DL19">
        <f>((2/23)*100)</f>
        <v>8.695652173913043</v>
      </c>
      <c r="DM19">
        <f>((9/23)*100)</f>
        <v>39.130434782608695</v>
      </c>
      <c r="DN19">
        <f>((0/23)*100)</f>
        <v>0</v>
      </c>
      <c r="DP19">
        <f>((25/34)*100)</f>
        <v>73.529411764705884</v>
      </c>
      <c r="DQ19">
        <f>((16/34)*100)</f>
        <v>47.058823529411761</v>
      </c>
      <c r="DR19">
        <f>((20/34)*100)</f>
        <v>58.82352941176471</v>
      </c>
      <c r="DS19">
        <f>((21/34)*100)</f>
        <v>61.764705882352942</v>
      </c>
      <c r="DT19">
        <f>((27/34)*100)</f>
        <v>79.411764705882348</v>
      </c>
      <c r="DU19">
        <f>((19/34)*100)</f>
        <v>55.882352941176471</v>
      </c>
      <c r="DV19">
        <f>((20/33)*100)</f>
        <v>60.606060606060609</v>
      </c>
      <c r="DW19">
        <f>((27/33)*100)</f>
        <v>81.818181818181827</v>
      </c>
      <c r="DX19">
        <f>((14/33)*100)</f>
        <v>42.424242424242422</v>
      </c>
      <c r="DY19">
        <f>((20/29)*100)</f>
        <v>68.965517241379317</v>
      </c>
      <c r="DZ19">
        <f>((24/29)*100)</f>
        <v>82.758620689655174</v>
      </c>
      <c r="EA19">
        <f>((9/29)*100)</f>
        <v>31.03448275862069</v>
      </c>
    </row>
    <row r="20" spans="1:131" x14ac:dyDescent="0.25">
      <c r="A20">
        <v>213.70107200000001</v>
      </c>
      <c r="B20">
        <v>6.3175509999999999</v>
      </c>
      <c r="C20">
        <v>218.81884199999999</v>
      </c>
      <c r="D20">
        <v>10.125030000000001</v>
      </c>
      <c r="E20">
        <v>228.093141</v>
      </c>
      <c r="F20">
        <v>5.0856579999999996</v>
      </c>
      <c r="G20" s="1">
        <v>219.660189</v>
      </c>
      <c r="H20" s="1">
        <v>8.0897760000000005</v>
      </c>
      <c r="K20">
        <f>(10/200)</f>
        <v>0.05</v>
      </c>
      <c r="L20">
        <f>(9/200)</f>
        <v>4.4999999999999998E-2</v>
      </c>
      <c r="M20">
        <f>(19/200)</f>
        <v>9.5000000000000001E-2</v>
      </c>
      <c r="N20" s="1">
        <f>(18/200)</f>
        <v>0.09</v>
      </c>
      <c r="P20">
        <f>(29/200)</f>
        <v>0.14499999999999999</v>
      </c>
      <c r="Q20">
        <f>(36/200)</f>
        <v>0.18</v>
      </c>
      <c r="R20">
        <f>(30/200)</f>
        <v>0.15</v>
      </c>
      <c r="S20" s="1">
        <f>(27/200)</f>
        <v>0.13500000000000001</v>
      </c>
      <c r="U20">
        <f>0.05+0.145</f>
        <v>0.19500000000000001</v>
      </c>
      <c r="V20">
        <f>0.045+0.18</f>
        <v>0.22499999999999998</v>
      </c>
      <c r="W20">
        <f>0.095+0.15</f>
        <v>0.245</v>
      </c>
      <c r="X20" s="1">
        <f>0.09+0.135</f>
        <v>0.22500000000000001</v>
      </c>
      <c r="Z20">
        <f>SQRT((ABS($A$21-$A$20)^2+(ABS($B$21-$B$20)^2)))</f>
        <v>11.814690174512249</v>
      </c>
      <c r="AA20">
        <f>SQRT((ABS($C$21-$C$20)^2+(ABS($D$21-$D$20)^2)))</f>
        <v>11.343574191748282</v>
      </c>
      <c r="AB20">
        <f>SQRT((ABS($E$21-$E$20)^2+(ABS($F$21-$F$20)^2)))</f>
        <v>12.979991224805133</v>
      </c>
      <c r="AC20" s="1">
        <f>SQRT((ABS($G$21-$G$20)^2+(ABS($H$21-$H$20)^2)))</f>
        <v>11.177350904368033</v>
      </c>
      <c r="AJ20">
        <f>1/0.195</f>
        <v>5.1282051282051277</v>
      </c>
      <c r="AK20">
        <f>1/0.225</f>
        <v>4.4444444444444446</v>
      </c>
      <c r="AL20">
        <f>1/0.245</f>
        <v>4.0816326530612246</v>
      </c>
      <c r="AM20" s="1">
        <f>1/0.225</f>
        <v>4.4444444444444446</v>
      </c>
      <c r="AO20">
        <f t="shared" si="4"/>
        <v>60.588154741088452</v>
      </c>
      <c r="AP20">
        <f t="shared" si="5"/>
        <v>50.415885296659035</v>
      </c>
      <c r="AQ20">
        <f t="shared" si="6"/>
        <v>52.979556019612787</v>
      </c>
      <c r="AR20" s="1">
        <f t="shared" si="7"/>
        <v>49.677115130524591</v>
      </c>
      <c r="AV20">
        <f>((0.05/0.195)*100)</f>
        <v>25.641025641025646</v>
      </c>
      <c r="AW20">
        <f>((0.045/0.225)*100)</f>
        <v>20</v>
      </c>
      <c r="AX20">
        <f>((0.095/0.245)*100)</f>
        <v>38.775510204081634</v>
      </c>
      <c r="AY20" s="1">
        <f>((0.09/0.225)*100)</f>
        <v>40</v>
      </c>
      <c r="BA20">
        <f>((0.145/0.195)*100)</f>
        <v>74.358974358974351</v>
      </c>
      <c r="BB20">
        <f>((0.18/0.225)*100)</f>
        <v>80</v>
      </c>
      <c r="BC20">
        <f>((0.15/0.245)*100)</f>
        <v>61.224489795918366</v>
      </c>
      <c r="BD20" s="1">
        <f>((0.135/0.225)*100)</f>
        <v>60</v>
      </c>
      <c r="BF20">
        <f>ABS($B$20-$D$20)</f>
        <v>3.8074790000000007</v>
      </c>
      <c r="BG20" s="1">
        <f>ABS($F$20-$H$20)</f>
        <v>3.004118000000001</v>
      </c>
      <c r="BM20" s="1"/>
      <c r="BO20" s="1">
        <f>SQRT((ABS($A$20-$G$20)^2+(ABS($B$20-$H$20)^2)))</f>
        <v>6.2170617553884657</v>
      </c>
      <c r="BP20">
        <f>SQRT((ABS($C$20-$E$20)^2+(ABS($D$20-$F$20)^2)))</f>
        <v>10.554993704203961</v>
      </c>
      <c r="BR20">
        <f>DEGREES(ACOS((6.96211333536914^2+12.6207218485414^2-6.92400144656723^2)/(2*6.96211333536914*12.6207218485414)))</f>
        <v>24.577796651096246</v>
      </c>
      <c r="BS20">
        <f>DEGREES(ACOS((4.34307508988965^2+2.32831827563028^2-4.85305984938677^2)/(2*4.34307508988965*2.32831827563028)))</f>
        <v>87.928092686260911</v>
      </c>
      <c r="BU20">
        <v>10</v>
      </c>
      <c r="BV20">
        <v>0</v>
      </c>
      <c r="BW20">
        <v>10</v>
      </c>
      <c r="BX20">
        <v>0</v>
      </c>
      <c r="BY20">
        <v>9</v>
      </c>
      <c r="BZ20">
        <v>0</v>
      </c>
      <c r="CA20">
        <v>0</v>
      </c>
      <c r="CB20">
        <v>9</v>
      </c>
      <c r="CC20">
        <v>19</v>
      </c>
      <c r="CD20">
        <v>10</v>
      </c>
      <c r="CE20">
        <v>0</v>
      </c>
      <c r="CF20">
        <v>0</v>
      </c>
      <c r="CG20">
        <v>18</v>
      </c>
      <c r="CH20">
        <v>0</v>
      </c>
      <c r="CI20">
        <v>9</v>
      </c>
      <c r="CJ20">
        <v>0</v>
      </c>
      <c r="CL20">
        <v>29</v>
      </c>
      <c r="CM20">
        <v>20</v>
      </c>
      <c r="CN20">
        <v>21</v>
      </c>
      <c r="CO20">
        <v>8</v>
      </c>
      <c r="CP20">
        <v>36</v>
      </c>
      <c r="CQ20">
        <v>25</v>
      </c>
      <c r="CR20">
        <v>19</v>
      </c>
      <c r="CS20">
        <v>24</v>
      </c>
      <c r="CT20">
        <v>30</v>
      </c>
      <c r="CU20">
        <v>21</v>
      </c>
      <c r="CV20">
        <v>21</v>
      </c>
      <c r="CW20">
        <v>7</v>
      </c>
      <c r="CX20">
        <v>27</v>
      </c>
      <c r="CY20">
        <v>17</v>
      </c>
      <c r="CZ20">
        <v>27</v>
      </c>
      <c r="DA20">
        <v>8</v>
      </c>
      <c r="DC20">
        <f>((0/10)*100)</f>
        <v>0</v>
      </c>
      <c r="DD20">
        <f>((10/10)*100)</f>
        <v>100</v>
      </c>
      <c r="DE20">
        <f>((0/10)*100)</f>
        <v>0</v>
      </c>
      <c r="DF20">
        <f>((0/9)*100)</f>
        <v>0</v>
      </c>
      <c r="DG20">
        <f>((0/9)*100)</f>
        <v>0</v>
      </c>
      <c r="DH20">
        <f>((9/9)*100)</f>
        <v>100</v>
      </c>
      <c r="DI20">
        <f>((10/19)*100)</f>
        <v>52.631578947368418</v>
      </c>
      <c r="DJ20">
        <f>((0/19)*100)</f>
        <v>0</v>
      </c>
      <c r="DK20">
        <f>((0/19)*100)</f>
        <v>0</v>
      </c>
      <c r="DL20">
        <f>((0/18)*100)</f>
        <v>0</v>
      </c>
      <c r="DM20">
        <f>((9/18)*100)</f>
        <v>50</v>
      </c>
      <c r="DN20">
        <f>((0/18)*100)</f>
        <v>0</v>
      </c>
      <c r="DP20">
        <f>((20/29)*100)</f>
        <v>68.965517241379317</v>
      </c>
      <c r="DQ20">
        <f>((21/29)*100)</f>
        <v>72.41379310344827</v>
      </c>
      <c r="DR20">
        <f>((8/29)*100)</f>
        <v>27.586206896551722</v>
      </c>
      <c r="DS20">
        <f>((25/36)*100)</f>
        <v>69.444444444444443</v>
      </c>
      <c r="DT20">
        <f>((19/36)*100)</f>
        <v>52.777777777777779</v>
      </c>
      <c r="DU20">
        <f>((24/36)*100)</f>
        <v>66.666666666666657</v>
      </c>
      <c r="DV20">
        <f>((21/30)*100)</f>
        <v>70</v>
      </c>
      <c r="DW20">
        <f>((21/30)*100)</f>
        <v>70</v>
      </c>
      <c r="DX20">
        <f>((7/30)*100)</f>
        <v>23.333333333333332</v>
      </c>
      <c r="DY20">
        <f>((17/27)*100)</f>
        <v>62.962962962962962</v>
      </c>
      <c r="DZ20">
        <f>((27/27)*100)</f>
        <v>100</v>
      </c>
      <c r="EA20">
        <f>((8/27)*100)</f>
        <v>29.629629629629626</v>
      </c>
    </row>
    <row r="21" spans="1:131" x14ac:dyDescent="0.25">
      <c r="A21">
        <v>201.914176</v>
      </c>
      <c r="B21">
        <v>5.5076210000000003</v>
      </c>
      <c r="C21">
        <v>207.583369</v>
      </c>
      <c r="D21">
        <v>8.5627169999999992</v>
      </c>
      <c r="E21">
        <v>215.11403799999999</v>
      </c>
      <c r="F21">
        <v>5.2375049999999996</v>
      </c>
      <c r="G21" s="1">
        <v>208.50291300000001</v>
      </c>
      <c r="H21" s="1">
        <v>7.4201750000000004</v>
      </c>
      <c r="K21">
        <f>(13/200)</f>
        <v>6.5000000000000002E-2</v>
      </c>
      <c r="L21">
        <f>(9/200)</f>
        <v>4.4999999999999998E-2</v>
      </c>
      <c r="M21">
        <f>(17/200)</f>
        <v>8.5000000000000006E-2</v>
      </c>
      <c r="N21" s="1">
        <f>(17/200)</f>
        <v>8.5000000000000006E-2</v>
      </c>
      <c r="P21">
        <f>(32/200)</f>
        <v>0.16</v>
      </c>
      <c r="Q21">
        <f>(32/200)</f>
        <v>0.16</v>
      </c>
      <c r="R21">
        <f>(33/200)</f>
        <v>0.16500000000000001</v>
      </c>
      <c r="S21" s="1">
        <f>(35/200)</f>
        <v>0.17499999999999999</v>
      </c>
      <c r="U21">
        <f>0.065+0.16</f>
        <v>0.22500000000000001</v>
      </c>
      <c r="V21">
        <f>0.045+0.16</f>
        <v>0.20500000000000002</v>
      </c>
      <c r="W21">
        <f>0.085+0.165</f>
        <v>0.25</v>
      </c>
      <c r="X21" s="1">
        <f>0.085+0.175</f>
        <v>0.26</v>
      </c>
      <c r="Z21">
        <f>SQRT((ABS($A$22-$A$21)^2+(ABS($B$22-$B$21)^2)))</f>
        <v>11.804990156302718</v>
      </c>
      <c r="AA21">
        <f>SQRT((ABS($C$22-$C$21)^2+(ABS($D$22-$D$21)^2)))</f>
        <v>10.186841125751211</v>
      </c>
      <c r="AB21">
        <f>SQRT((ABS($E$22-$E$21)^2+(ABS($F$22-$F$21)^2)))</f>
        <v>12.620721848541384</v>
      </c>
      <c r="AC21" s="1">
        <f>SQRT((ABS($G$22-$G$21)^2+(ABS($H$22-$H$21)^2)))</f>
        <v>15.46467135597134</v>
      </c>
      <c r="AJ21">
        <f>1/0.225</f>
        <v>4.4444444444444446</v>
      </c>
      <c r="AK21">
        <f>1/0.205</f>
        <v>4.8780487804878048</v>
      </c>
      <c r="AL21">
        <f>1/0.25</f>
        <v>4</v>
      </c>
      <c r="AM21" s="1">
        <f>1/0.26</f>
        <v>3.8461538461538458</v>
      </c>
      <c r="AO21">
        <f t="shared" si="4"/>
        <v>52.466622916900967</v>
      </c>
      <c r="AP21">
        <f t="shared" si="5"/>
        <v>49.691907930493713</v>
      </c>
      <c r="AQ21">
        <f t="shared" si="6"/>
        <v>50.482887394165537</v>
      </c>
      <c r="AR21" s="1">
        <f t="shared" si="7"/>
        <v>59.479505215274386</v>
      </c>
      <c r="AV21">
        <f>((0.065/0.225)*100)</f>
        <v>28.888888888888893</v>
      </c>
      <c r="AW21">
        <f>((0.045/0.205)*100)</f>
        <v>21.951219512195124</v>
      </c>
      <c r="AX21">
        <f>((0.085/0.25)*100)</f>
        <v>34</v>
      </c>
      <c r="AY21" s="1">
        <f>((0.085/0.26)*100)</f>
        <v>32.692307692307693</v>
      </c>
      <c r="BA21">
        <f>((0.16/0.225)*100)</f>
        <v>71.111111111111114</v>
      </c>
      <c r="BB21">
        <f>((0.16/0.205)*100)</f>
        <v>78.048780487804876</v>
      </c>
      <c r="BC21">
        <f>((0.165/0.25)*100)</f>
        <v>66</v>
      </c>
      <c r="BD21" s="1">
        <f>((0.175/0.26)*100)</f>
        <v>67.307692307692307</v>
      </c>
      <c r="BF21">
        <f>ABS($B$21-$D$21)</f>
        <v>3.0550959999999989</v>
      </c>
      <c r="BG21" s="1">
        <f>ABS($F$21-$H$21)</f>
        <v>2.1826700000000008</v>
      </c>
      <c r="BL21">
        <f>SQRT((ABS($A$21-$E$21)^2+(ABS($B$21-$F$21)^2)))</f>
        <v>13.202625476491404</v>
      </c>
      <c r="BM21" s="1">
        <f>SQRT((ABS($C$21-$G$20)^2+(ABS($D$21-$H$20)^2)))</f>
        <v>12.08607688631348</v>
      </c>
      <c r="BO21" s="1">
        <f>SQRT((ABS($A$21-$G$21)^2+(ABS($B$21-$H$21)^2)))</f>
        <v>6.860708276707669</v>
      </c>
      <c r="BP21">
        <f>SQRT((ABS($C$21-$E$21)^2+(ABS($D$21-$F$21)^2)))</f>
        <v>8.2321327997369451</v>
      </c>
      <c r="BR21">
        <f>DEGREES(ACOS((10.3799544897352^2+10.4289585193453^2-3.18781219066995^2)/(2*10.3799544897352*10.4289585193453)))</f>
        <v>17.622153010767004</v>
      </c>
      <c r="BS21">
        <f>DEGREES(ACOS((4.44735781676312^2+22.3852173750213^2-21.9091732038904^2)/(2*4.44735781676312*22.3852173750213)))</f>
        <v>78.15653582296612</v>
      </c>
      <c r="BU21">
        <v>13</v>
      </c>
      <c r="BV21">
        <v>0</v>
      </c>
      <c r="BW21">
        <v>11</v>
      </c>
      <c r="BX21">
        <v>0</v>
      </c>
      <c r="BY21">
        <v>9</v>
      </c>
      <c r="BZ21">
        <v>0</v>
      </c>
      <c r="CA21">
        <v>0</v>
      </c>
      <c r="CB21">
        <v>9</v>
      </c>
      <c r="CC21">
        <v>17</v>
      </c>
      <c r="CD21">
        <v>11</v>
      </c>
      <c r="CE21">
        <v>0</v>
      </c>
      <c r="CF21">
        <v>0</v>
      </c>
      <c r="CG21">
        <v>17</v>
      </c>
      <c r="CH21">
        <v>6</v>
      </c>
      <c r="CI21">
        <v>3</v>
      </c>
      <c r="CJ21">
        <v>0</v>
      </c>
      <c r="CL21">
        <v>32</v>
      </c>
      <c r="CM21">
        <v>23</v>
      </c>
      <c r="CN21">
        <v>31</v>
      </c>
      <c r="CO21">
        <v>14</v>
      </c>
      <c r="CP21">
        <v>32</v>
      </c>
      <c r="CQ21">
        <v>22</v>
      </c>
      <c r="CR21">
        <v>13</v>
      </c>
      <c r="CS21">
        <v>27</v>
      </c>
      <c r="CT21">
        <v>33</v>
      </c>
      <c r="CU21">
        <v>31</v>
      </c>
      <c r="CV21">
        <v>24</v>
      </c>
      <c r="CW21">
        <v>15</v>
      </c>
      <c r="CX21">
        <v>35</v>
      </c>
      <c r="CY21">
        <v>22</v>
      </c>
      <c r="CZ21">
        <v>25</v>
      </c>
      <c r="DA21">
        <v>18</v>
      </c>
      <c r="DC21">
        <f>((0/13)*100)</f>
        <v>0</v>
      </c>
      <c r="DD21">
        <f>((11/13)*100)</f>
        <v>84.615384615384613</v>
      </c>
      <c r="DE21">
        <f>((0/13)*100)</f>
        <v>0</v>
      </c>
      <c r="DF21">
        <f>((0/9)*100)</f>
        <v>0</v>
      </c>
      <c r="DG21">
        <f>((0/9)*100)</f>
        <v>0</v>
      </c>
      <c r="DH21">
        <f>((9/9)*100)</f>
        <v>100</v>
      </c>
      <c r="DI21">
        <f>((11/17)*100)</f>
        <v>64.705882352941174</v>
      </c>
      <c r="DJ21">
        <f>((0/17)*100)</f>
        <v>0</v>
      </c>
      <c r="DK21">
        <f>((0/17)*100)</f>
        <v>0</v>
      </c>
      <c r="DL21">
        <f>((6/17)*100)</f>
        <v>35.294117647058826</v>
      </c>
      <c r="DM21">
        <f>((3/17)*100)</f>
        <v>17.647058823529413</v>
      </c>
      <c r="DN21">
        <f>((0/17)*100)</f>
        <v>0</v>
      </c>
      <c r="DP21">
        <f>((23/32)*100)</f>
        <v>71.875</v>
      </c>
      <c r="DQ21">
        <f>((31/32)*100)</f>
        <v>96.875</v>
      </c>
      <c r="DR21">
        <f>((14/32)*100)</f>
        <v>43.75</v>
      </c>
      <c r="DS21">
        <f>((22/32)*100)</f>
        <v>68.75</v>
      </c>
      <c r="DT21">
        <f>((13/32)*100)</f>
        <v>40.625</v>
      </c>
      <c r="DU21">
        <f>((27/32)*100)</f>
        <v>84.375</v>
      </c>
      <c r="DV21">
        <f>((31/33)*100)</f>
        <v>93.939393939393938</v>
      </c>
      <c r="DW21">
        <f>((24/33)*100)</f>
        <v>72.727272727272734</v>
      </c>
      <c r="DX21">
        <f>((15/33)*100)</f>
        <v>45.454545454545453</v>
      </c>
      <c r="DY21">
        <f>((22/35)*100)</f>
        <v>62.857142857142854</v>
      </c>
      <c r="DZ21">
        <f>((25/35)*100)</f>
        <v>71.428571428571431</v>
      </c>
      <c r="EA21">
        <f>((18/35)*100)</f>
        <v>51.428571428571423</v>
      </c>
    </row>
    <row r="22" spans="1:131" x14ac:dyDescent="0.25">
      <c r="A22">
        <v>190.11509599999999</v>
      </c>
      <c r="B22">
        <v>5.8811229999999997</v>
      </c>
      <c r="C22">
        <v>197.39660499999999</v>
      </c>
      <c r="D22">
        <v>8.5230770000000007</v>
      </c>
      <c r="E22">
        <v>202.569705</v>
      </c>
      <c r="F22">
        <v>3.8510239999999998</v>
      </c>
      <c r="G22" s="1">
        <v>193.04856699999999</v>
      </c>
      <c r="H22" s="1">
        <v>7.9851970000000003</v>
      </c>
      <c r="K22">
        <f>(9/200)</f>
        <v>4.4999999999999998E-2</v>
      </c>
      <c r="L22">
        <f>(13/200)</f>
        <v>6.5000000000000002E-2</v>
      </c>
      <c r="M22" s="1">
        <f>(10/200)</f>
        <v>0.05</v>
      </c>
      <c r="N22" s="1">
        <f>(29/200)</f>
        <v>0.14499999999999999</v>
      </c>
      <c r="P22">
        <f>(28/200)</f>
        <v>0.14000000000000001</v>
      </c>
      <c r="Q22">
        <f>(31/200)</f>
        <v>0.155</v>
      </c>
      <c r="R22">
        <f>(30/200)</f>
        <v>0.15</v>
      </c>
      <c r="S22" s="1">
        <f>(11/200)</f>
        <v>5.5E-2</v>
      </c>
      <c r="U22">
        <f>0.045+0.14</f>
        <v>0.185</v>
      </c>
      <c r="V22">
        <f>0.065+0.155</f>
        <v>0.22</v>
      </c>
      <c r="W22" s="1">
        <f>0.05+0.15</f>
        <v>0.2</v>
      </c>
      <c r="X22" s="1">
        <f>0.145+0.055</f>
        <v>0.19999999999999998</v>
      </c>
      <c r="Z22">
        <f>SQRT((ABS($A$23-$A$22)^2+(ABS($B$23-$B$22)^2)))</f>
        <v>12.336933114892037</v>
      </c>
      <c r="AA22">
        <f>SQRT((ABS($C$23-$C$22)^2+(ABS($D$23-$D$22)^2)))</f>
        <v>13.204783810168935</v>
      </c>
      <c r="AB22" s="1">
        <f>SQRT((ABS($E$23-$E$22)^2+(ABS($F$23-$F$22)^2)))</f>
        <v>10.42895851934529</v>
      </c>
      <c r="AC22" s="1">
        <f>SQRT((ABS($G$23-$G$22)^2+(ABS($H$23-$H$22)^2)))</f>
        <v>9.2654964450089015</v>
      </c>
      <c r="AJ22">
        <f>1/0.185</f>
        <v>5.4054054054054053</v>
      </c>
      <c r="AK22">
        <f>1/0.22</f>
        <v>4.5454545454545459</v>
      </c>
      <c r="AL22" s="1">
        <f>1/0.2</f>
        <v>5</v>
      </c>
      <c r="AM22" s="1">
        <f>1/0.2</f>
        <v>5</v>
      </c>
      <c r="AO22">
        <f t="shared" si="4"/>
        <v>66.686124945362366</v>
      </c>
      <c r="AP22">
        <f t="shared" si="5"/>
        <v>60.021744591676978</v>
      </c>
      <c r="AQ22" s="1">
        <f t="shared" si="6"/>
        <v>52.144792596726447</v>
      </c>
      <c r="AR22" s="1">
        <f t="shared" si="7"/>
        <v>46.327482225044513</v>
      </c>
      <c r="AV22">
        <f>((0.045/0.185)*100)</f>
        <v>24.324324324324323</v>
      </c>
      <c r="AW22">
        <f>((0.065/0.22)*100)</f>
        <v>29.545454545454547</v>
      </c>
      <c r="AX22" s="1">
        <f>((0.05/0.2)*100)</f>
        <v>25</v>
      </c>
      <c r="AY22" s="1">
        <f>((0.145/0.2)*100)</f>
        <v>72.499999999999986</v>
      </c>
      <c r="BA22">
        <f>((0.14/0.185)*100)</f>
        <v>75.675675675675677</v>
      </c>
      <c r="BB22">
        <f>((0.155/0.22)*100)</f>
        <v>70.454545454545453</v>
      </c>
      <c r="BC22" s="1">
        <f>((0.15/0.2)*100)</f>
        <v>74.999999999999986</v>
      </c>
      <c r="BD22" s="1">
        <f>((0.055/0.2)*100)</f>
        <v>27.499999999999996</v>
      </c>
      <c r="BF22">
        <f>ABS($B$22-$D$22)</f>
        <v>2.641954000000001</v>
      </c>
      <c r="BG22" s="1">
        <f>ABS($F$22-$H$22)</f>
        <v>4.1341730000000005</v>
      </c>
      <c r="BL22">
        <f>SQRT((ABS($A$22-$E$22)^2+(ABS($B$22-$F$22)^2)))</f>
        <v>12.618977268094357</v>
      </c>
      <c r="BM22" s="1">
        <f>SQRT((ABS($C$22-$G$21)^2+(ABS($D$22-$H$21)^2)))</f>
        <v>11.160935006193176</v>
      </c>
      <c r="BO22" s="1">
        <f>SQRT((ABS($A$22-$G$22)^2+(ABS($B$22-$H$22)^2)))</f>
        <v>3.6100387124402125</v>
      </c>
      <c r="BP22">
        <f>SQRT((ABS($C$22-$E$22)^2+(ABS($D$22-$F$22)^2)))</f>
        <v>6.9705841107334079</v>
      </c>
      <c r="BR22">
        <f>DEGREES(ACOS((9.1337109800009^2+14.4001464421945^2-7.21617263300001^2)/(2*9.1337109800009*14.4001464421945)))</f>
        <v>24.840650340785945</v>
      </c>
      <c r="BS22">
        <f>DEGREES(ACOS((8.66473205195636^2+16.1517625809837^2-8.78418008317936^2)/(2*8.66473205195636*16.1517625809837)))</f>
        <v>22.392759723313322</v>
      </c>
      <c r="BU22">
        <v>9</v>
      </c>
      <c r="BV22">
        <v>0</v>
      </c>
      <c r="BW22">
        <v>1</v>
      </c>
      <c r="BX22">
        <v>6</v>
      </c>
      <c r="BY22">
        <v>13</v>
      </c>
      <c r="BZ22">
        <v>0</v>
      </c>
      <c r="CA22">
        <v>0</v>
      </c>
      <c r="CB22">
        <v>3</v>
      </c>
      <c r="CC22">
        <v>10</v>
      </c>
      <c r="CD22">
        <v>1</v>
      </c>
      <c r="CE22">
        <v>0</v>
      </c>
      <c r="CF22">
        <v>1</v>
      </c>
      <c r="CG22">
        <v>29</v>
      </c>
      <c r="CH22">
        <v>3</v>
      </c>
      <c r="CI22">
        <v>8</v>
      </c>
      <c r="CJ22">
        <v>2</v>
      </c>
      <c r="CL22">
        <v>28</v>
      </c>
      <c r="CM22">
        <v>15</v>
      </c>
      <c r="CN22">
        <v>22</v>
      </c>
      <c r="CO22">
        <v>17</v>
      </c>
      <c r="CP22">
        <v>31</v>
      </c>
      <c r="CQ22">
        <v>18</v>
      </c>
      <c r="CR22">
        <v>14</v>
      </c>
      <c r="CS22">
        <v>25</v>
      </c>
      <c r="CT22">
        <v>30</v>
      </c>
      <c r="CU22">
        <v>22</v>
      </c>
      <c r="CV22">
        <v>17</v>
      </c>
      <c r="CW22">
        <v>13</v>
      </c>
      <c r="CX22">
        <v>11</v>
      </c>
      <c r="CY22">
        <v>8</v>
      </c>
      <c r="CZ22">
        <v>11</v>
      </c>
      <c r="DA22">
        <v>2</v>
      </c>
      <c r="DC22">
        <f>((0/9)*100)</f>
        <v>0</v>
      </c>
      <c r="DD22">
        <f>((1/9)*100)</f>
        <v>11.111111111111111</v>
      </c>
      <c r="DE22">
        <f>((6/9)*100)</f>
        <v>66.666666666666657</v>
      </c>
      <c r="DF22">
        <f>((0/13)*100)</f>
        <v>0</v>
      </c>
      <c r="DG22">
        <f>((0/13)*100)</f>
        <v>0</v>
      </c>
      <c r="DH22">
        <f>((3/13)*100)</f>
        <v>23.076923076923077</v>
      </c>
      <c r="DI22">
        <f>((1/10)*100)</f>
        <v>10</v>
      </c>
      <c r="DJ22">
        <f>((0/10)*100)</f>
        <v>0</v>
      </c>
      <c r="DK22">
        <f>((1/10)*100)</f>
        <v>10</v>
      </c>
      <c r="DL22">
        <f>((3/29)*100)</f>
        <v>10.344827586206897</v>
      </c>
      <c r="DM22">
        <f>((8/29)*100)</f>
        <v>27.586206896551722</v>
      </c>
      <c r="DN22">
        <f>((2/29)*100)</f>
        <v>6.8965517241379306</v>
      </c>
      <c r="DP22">
        <f>((15/28)*100)</f>
        <v>53.571428571428569</v>
      </c>
      <c r="DQ22">
        <f>((22/28)*100)</f>
        <v>78.571428571428569</v>
      </c>
      <c r="DR22">
        <f>((17/28)*100)</f>
        <v>60.714285714285708</v>
      </c>
      <c r="DS22">
        <f>((18/31)*100)</f>
        <v>58.064516129032263</v>
      </c>
      <c r="DT22">
        <f>((14/31)*100)</f>
        <v>45.161290322580641</v>
      </c>
      <c r="DU22">
        <f>((25/31)*100)</f>
        <v>80.645161290322577</v>
      </c>
      <c r="DV22">
        <f>((22/30)*100)</f>
        <v>73.333333333333329</v>
      </c>
      <c r="DW22">
        <f>((17/30)*100)</f>
        <v>56.666666666666664</v>
      </c>
      <c r="DX22">
        <f>((13/30)*100)</f>
        <v>43.333333333333336</v>
      </c>
      <c r="DY22">
        <f>((8/11)*100)</f>
        <v>72.727272727272734</v>
      </c>
      <c r="DZ22">
        <f>((11/11)*100)</f>
        <v>100</v>
      </c>
      <c r="EA22">
        <f>((2/11)*100)</f>
        <v>18.181818181818183</v>
      </c>
    </row>
    <row r="23" spans="1:131" x14ac:dyDescent="0.25">
      <c r="A23">
        <v>177.804562</v>
      </c>
      <c r="B23">
        <v>5.0744809999999996</v>
      </c>
      <c r="C23">
        <v>184.19861900000001</v>
      </c>
      <c r="D23">
        <v>8.9467289999999995</v>
      </c>
      <c r="E23" s="1">
        <v>192.19503700000001</v>
      </c>
      <c r="F23" s="1">
        <v>4.9137750000000002</v>
      </c>
      <c r="G23" s="1">
        <v>183.79777000000001</v>
      </c>
      <c r="H23" s="1">
        <v>8.5069049999999997</v>
      </c>
      <c r="K23">
        <f>(8/200)</f>
        <v>0.04</v>
      </c>
      <c r="L23">
        <f>(8/200)</f>
        <v>0.04</v>
      </c>
      <c r="M23" s="1">
        <f>(16/200)</f>
        <v>0.08</v>
      </c>
      <c r="N23" s="1">
        <f>(16/200)</f>
        <v>0.08</v>
      </c>
      <c r="P23">
        <f>(34/200)</f>
        <v>0.17</v>
      </c>
      <c r="Q23">
        <f>(28/200)</f>
        <v>0.14000000000000001</v>
      </c>
      <c r="R23" s="1">
        <f>(27/200)</f>
        <v>0.13500000000000001</v>
      </c>
      <c r="S23" s="1">
        <f>(27/200)</f>
        <v>0.13500000000000001</v>
      </c>
      <c r="U23">
        <f>0.04+0.17</f>
        <v>0.21000000000000002</v>
      </c>
      <c r="V23">
        <f>0.04+0.14</f>
        <v>0.18000000000000002</v>
      </c>
      <c r="W23" s="1">
        <f>0.08+0.135</f>
        <v>0.21500000000000002</v>
      </c>
      <c r="X23" s="1">
        <f>0.08+0.135</f>
        <v>0.21500000000000002</v>
      </c>
      <c r="Z23">
        <f>SQRT((ABS($A$24-$A$23)^2+(ABS($B$24-$B$23)^2)))</f>
        <v>10.221397088665956</v>
      </c>
      <c r="AA23">
        <f>SQRT((ABS($C$24-$C$23)^2+(ABS($D$24-$D$23)^2)))</f>
        <v>10.63207453494803</v>
      </c>
      <c r="AB23" s="1">
        <f>SQRT((ABS($E$24-$E$23)^2+(ABS($F$24-$F$23)^2)))</f>
        <v>14.400146442194455</v>
      </c>
      <c r="AC23" s="1">
        <f>SQRT((ABS($G$24-$G$23)^2+(ABS($H$24-$H$23)^2)))</f>
        <v>14.812225927892857</v>
      </c>
      <c r="AJ23">
        <f>1/0.21</f>
        <v>4.7619047619047619</v>
      </c>
      <c r="AK23">
        <f>1/0.18</f>
        <v>5.5555555555555554</v>
      </c>
      <c r="AL23" s="1">
        <f>1/0.215</f>
        <v>4.6511627906976747</v>
      </c>
      <c r="AM23" s="1">
        <f>1/0.215</f>
        <v>4.6511627906976747</v>
      </c>
      <c r="AO23">
        <f t="shared" si="4"/>
        <v>48.673319469837878</v>
      </c>
      <c r="AP23">
        <f t="shared" si="5"/>
        <v>59.067080749711273</v>
      </c>
      <c r="AQ23" s="1">
        <f t="shared" si="6"/>
        <v>66.977425312532347</v>
      </c>
      <c r="AR23" s="1">
        <f t="shared" si="7"/>
        <v>68.894074083222591</v>
      </c>
      <c r="AV23">
        <f>((0.04/0.21)*100)</f>
        <v>19.047619047619051</v>
      </c>
      <c r="AW23">
        <f>((0.04/0.18)*100)</f>
        <v>22.222222222222225</v>
      </c>
      <c r="AX23" s="1">
        <f>((0.08/0.215)*100)</f>
        <v>37.209302325581397</v>
      </c>
      <c r="AY23" s="1">
        <f>((0.08/0.215)*100)</f>
        <v>37.209302325581397</v>
      </c>
      <c r="BA23">
        <f>((0.17/0.21)*100)</f>
        <v>80.952380952380963</v>
      </c>
      <c r="BB23">
        <f>((0.14/0.18)*100)</f>
        <v>77.777777777777786</v>
      </c>
      <c r="BC23" s="1">
        <f>((0.135/0.215)*100)</f>
        <v>62.790697674418603</v>
      </c>
      <c r="BD23" s="1">
        <f>((0.135/0.215)*100)</f>
        <v>62.790697674418603</v>
      </c>
      <c r="BF23">
        <f>ABS($B$23-$D$23)</f>
        <v>3.8722479999999999</v>
      </c>
      <c r="BG23" s="1">
        <f>ABS($F$23-$H$23)</f>
        <v>3.5931299999999995</v>
      </c>
      <c r="BL23" s="1">
        <f>SQRT((ABS($A$23-$E$23)^2+(ABS($B$23-$F$23)^2)))</f>
        <v>14.391372316219925</v>
      </c>
      <c r="BM23" s="1">
        <f>SQRT((ABS($C$23-$G$22)^2+(ABS($D$23-$H$22)^2)))</f>
        <v>8.9020291725947356</v>
      </c>
      <c r="BO23" s="1">
        <f>SQRT((ABS($A$23-$G$23)^2+(ABS($B$23-$H$23)^2)))</f>
        <v>6.9065242088216934</v>
      </c>
      <c r="BP23" s="1">
        <f>SQRT((ABS($C$23-$E$23)^2+(ABS($D$23-$F$23)^2)))</f>
        <v>8.9558594672337328</v>
      </c>
      <c r="BR23">
        <f>DEGREES(ACOS((9.97196012643417^2+9.24020116473537^2-4.34307508988965^2)/(2*9.97196012643417*9.24020116473537)))</f>
        <v>25.769259908605758</v>
      </c>
      <c r="BS23">
        <f>DEGREES(ACOS((10.7535607759098^2+20.1578434737017^2-10.6818068403458^2)/(2*10.7535607759098*20.1578434737017)))</f>
        <v>19.811732017511162</v>
      </c>
      <c r="BU23">
        <v>8</v>
      </c>
      <c r="BV23">
        <v>0</v>
      </c>
      <c r="BW23">
        <v>6</v>
      </c>
      <c r="BX23">
        <v>3</v>
      </c>
      <c r="BY23">
        <v>8</v>
      </c>
      <c r="BZ23">
        <v>0</v>
      </c>
      <c r="CA23">
        <v>0</v>
      </c>
      <c r="CB23">
        <v>8</v>
      </c>
      <c r="CC23">
        <v>16</v>
      </c>
      <c r="CD23">
        <v>6</v>
      </c>
      <c r="CE23">
        <v>0</v>
      </c>
      <c r="CF23">
        <v>1</v>
      </c>
      <c r="CG23">
        <v>16</v>
      </c>
      <c r="CH23">
        <v>10</v>
      </c>
      <c r="CI23">
        <v>0</v>
      </c>
      <c r="CJ23">
        <v>0</v>
      </c>
      <c r="CL23">
        <v>34</v>
      </c>
      <c r="CM23">
        <v>26</v>
      </c>
      <c r="CN23">
        <v>25</v>
      </c>
      <c r="CO23">
        <v>8</v>
      </c>
      <c r="CP23">
        <v>28</v>
      </c>
      <c r="CQ23">
        <v>19</v>
      </c>
      <c r="CR23">
        <v>18</v>
      </c>
      <c r="CS23">
        <v>11</v>
      </c>
      <c r="CT23">
        <v>27</v>
      </c>
      <c r="CU23">
        <v>25</v>
      </c>
      <c r="CV23">
        <v>19</v>
      </c>
      <c r="CW23">
        <v>0</v>
      </c>
      <c r="CX23">
        <v>27</v>
      </c>
      <c r="CY23">
        <v>22</v>
      </c>
      <c r="CZ23">
        <v>19</v>
      </c>
      <c r="DA23">
        <v>12</v>
      </c>
      <c r="DC23">
        <f>((0/8)*100)</f>
        <v>0</v>
      </c>
      <c r="DD23">
        <f>((6/8)*100)</f>
        <v>75</v>
      </c>
      <c r="DE23">
        <f>((3/8)*100)</f>
        <v>37.5</v>
      </c>
      <c r="DF23">
        <f>((0/8)*100)</f>
        <v>0</v>
      </c>
      <c r="DG23">
        <f>((0/8)*100)</f>
        <v>0</v>
      </c>
      <c r="DH23">
        <f>((8/8)*100)</f>
        <v>100</v>
      </c>
      <c r="DI23">
        <f>((6/16)*100)</f>
        <v>37.5</v>
      </c>
      <c r="DJ23">
        <f>((0/16)*100)</f>
        <v>0</v>
      </c>
      <c r="DK23">
        <f>((1/16)*100)</f>
        <v>6.25</v>
      </c>
      <c r="DL23">
        <f>((10/16)*100)</f>
        <v>62.5</v>
      </c>
      <c r="DM23">
        <f>((0/16)*100)</f>
        <v>0</v>
      </c>
      <c r="DN23">
        <f>((0/16)*100)</f>
        <v>0</v>
      </c>
      <c r="DP23">
        <f>((26/34)*100)</f>
        <v>76.470588235294116</v>
      </c>
      <c r="DQ23">
        <f>((25/34)*100)</f>
        <v>73.529411764705884</v>
      </c>
      <c r="DR23">
        <f>((8/34)*100)</f>
        <v>23.52941176470588</v>
      </c>
      <c r="DS23">
        <f>((19/28)*100)</f>
        <v>67.857142857142861</v>
      </c>
      <c r="DT23">
        <f>((18/28)*100)</f>
        <v>64.285714285714292</v>
      </c>
      <c r="DU23">
        <f>((11/28)*100)</f>
        <v>39.285714285714285</v>
      </c>
      <c r="DV23">
        <f>((25/27)*100)</f>
        <v>92.592592592592595</v>
      </c>
      <c r="DW23">
        <f>((19/27)*100)</f>
        <v>70.370370370370367</v>
      </c>
      <c r="DX23">
        <f>((0/27)*100)</f>
        <v>0</v>
      </c>
      <c r="DY23">
        <f>((22/27)*100)</f>
        <v>81.481481481481481</v>
      </c>
      <c r="DZ23">
        <f>((19/27)*100)</f>
        <v>70.370370370370367</v>
      </c>
      <c r="EA23">
        <f>((12/27)*100)</f>
        <v>44.444444444444443</v>
      </c>
    </row>
    <row r="24" spans="1:131" x14ac:dyDescent="0.25">
      <c r="A24">
        <v>167.69677200000001</v>
      </c>
      <c r="B24">
        <v>6.5941979999999996</v>
      </c>
      <c r="C24">
        <v>173.58947599999999</v>
      </c>
      <c r="D24">
        <v>9.6446500000000004</v>
      </c>
      <c r="E24">
        <v>177.80104299999999</v>
      </c>
      <c r="F24">
        <v>4.4928780000000001</v>
      </c>
      <c r="G24" s="1">
        <v>169.000991</v>
      </c>
      <c r="H24" s="1">
        <v>9.1831949999999996</v>
      </c>
      <c r="K24">
        <f>(10/200)</f>
        <v>0.05</v>
      </c>
      <c r="L24">
        <f>(8/200)</f>
        <v>0.04</v>
      </c>
      <c r="M24" s="1">
        <f>(10/200)</f>
        <v>0.05</v>
      </c>
      <c r="N24" s="1">
        <f>(3/200)</f>
        <v>1.4999999999999999E-2</v>
      </c>
      <c r="P24">
        <f>(27/200)</f>
        <v>0.13500000000000001</v>
      </c>
      <c r="Q24">
        <f>(35/200)</f>
        <v>0.17499999999999999</v>
      </c>
      <c r="R24">
        <f>(30/200)</f>
        <v>0.15</v>
      </c>
      <c r="S24" s="1">
        <f>(7/200)</f>
        <v>3.5000000000000003E-2</v>
      </c>
      <c r="U24">
        <f>0.05+0.135</f>
        <v>0.185</v>
      </c>
      <c r="V24">
        <f>0.04+0.175</f>
        <v>0.215</v>
      </c>
      <c r="W24" s="1">
        <f>0.05+0.15</f>
        <v>0.2</v>
      </c>
      <c r="X24" s="1">
        <f>0.015+0.035</f>
        <v>0.05</v>
      </c>
      <c r="Z24">
        <f>SQRT((ABS($A$25-$A$24)^2+(ABS($B$25-$B$24)^2)))</f>
        <v>10.267989841035535</v>
      </c>
      <c r="AA24">
        <f>SQRT((ABS($C$25-$C$24)^2+(ABS($D$25-$D$24)^2)))</f>
        <v>10.967641771541082</v>
      </c>
      <c r="AB24" s="1">
        <f>SQRT((ABS($E$25-$E$24)^2+(ABS($F$25-$F$24)^2)))</f>
        <v>9.2402011647353675</v>
      </c>
      <c r="AC24" s="1">
        <f>SQRT((ABS($G$25-$G$24)^2+(ABS($H$25-$H$24)^2)))</f>
        <v>2.3283182756302798</v>
      </c>
      <c r="AJ24">
        <f>1/0.185</f>
        <v>5.4054054054054053</v>
      </c>
      <c r="AK24">
        <f>1/0.215</f>
        <v>4.6511627906976747</v>
      </c>
      <c r="AL24" s="1">
        <f>1/0.2</f>
        <v>5</v>
      </c>
      <c r="AM24" s="1">
        <f>1/0.05</f>
        <v>20</v>
      </c>
      <c r="AO24">
        <f t="shared" si="4"/>
        <v>55.502647789381271</v>
      </c>
      <c r="AP24">
        <f t="shared" si="5"/>
        <v>51.012287309493409</v>
      </c>
      <c r="AQ24" s="1">
        <f t="shared" si="6"/>
        <v>46.201005823676837</v>
      </c>
      <c r="AR24" s="1">
        <f t="shared" si="7"/>
        <v>46.566365512605593</v>
      </c>
      <c r="AV24">
        <f>((0.05/0.185)*100)</f>
        <v>27.027027027027028</v>
      </c>
      <c r="AW24">
        <f>((0.04/0.215)*100)</f>
        <v>18.604651162790699</v>
      </c>
      <c r="AX24" s="1">
        <f>((0.05/0.2)*100)</f>
        <v>25</v>
      </c>
      <c r="AY24" s="1">
        <f>((0.015/0.05)*100)</f>
        <v>30</v>
      </c>
      <c r="BA24">
        <f>((0.135/0.185)*100)</f>
        <v>72.972972972972983</v>
      </c>
      <c r="BB24">
        <f>((0.175/0.215)*100)</f>
        <v>81.395348837209298</v>
      </c>
      <c r="BC24" s="1">
        <f>((0.15/0.2)*100)</f>
        <v>74.999999999999986</v>
      </c>
      <c r="BD24" s="1">
        <f>((0.035/0.05)*100)</f>
        <v>70</v>
      </c>
      <c r="BF24">
        <f>ABS($B$24-$D$24)</f>
        <v>3.0504520000000008</v>
      </c>
      <c r="BG24" s="1">
        <f>ABS($F$24-$H$24)</f>
        <v>4.6903169999999994</v>
      </c>
      <c r="BL24">
        <f>SQRT((ABS($A$24-$E$24)^2+(ABS($B$24-$F$24)^2)))</f>
        <v>10.320457266218423</v>
      </c>
      <c r="BM24" s="1">
        <f>SQRT((ABS($C$24-$G$23)^2+(ABS($D$24-$H$23)^2)))</f>
        <v>10.271500867714586</v>
      </c>
      <c r="BO24" s="1">
        <f>SQRT((ABS($A$24-$G$24)^2+(ABS($B$24-$H$24)^2)))</f>
        <v>2.8989468201348521</v>
      </c>
      <c r="BP24">
        <f>SQRT((ABS($C$24-$E$24)^2+(ABS($D$24-$F$24)^2)))</f>
        <v>6.6541754812653551</v>
      </c>
      <c r="BR24">
        <f>DEGREES(ACOS((11.260769832103^2+9.98265502918949^2-4.44735781676312^2)/(2*11.260769832103*9.98265502918949)))</f>
        <v>23.17737092353731</v>
      </c>
      <c r="BS24">
        <f>DEGREES(ACOS((6.57341114709928^2+3.09743399811279^2-4.36999092673223^2)/(2*6.57341114709928*3.09743399811279)))</f>
        <v>34.132053314015913</v>
      </c>
      <c r="BU24">
        <v>10</v>
      </c>
      <c r="BV24">
        <v>0</v>
      </c>
      <c r="BW24">
        <v>0</v>
      </c>
      <c r="BX24">
        <v>10</v>
      </c>
      <c r="BY24">
        <v>8</v>
      </c>
      <c r="BZ24">
        <v>0</v>
      </c>
      <c r="CA24">
        <v>0</v>
      </c>
      <c r="CB24">
        <v>0</v>
      </c>
      <c r="CC24">
        <v>10</v>
      </c>
      <c r="CD24">
        <v>0</v>
      </c>
      <c r="CE24">
        <v>3</v>
      </c>
      <c r="CF24">
        <v>3</v>
      </c>
      <c r="CG24">
        <v>3</v>
      </c>
      <c r="CH24">
        <v>0</v>
      </c>
      <c r="CI24">
        <v>1</v>
      </c>
      <c r="CJ24">
        <v>3</v>
      </c>
      <c r="CL24">
        <v>27</v>
      </c>
      <c r="CM24">
        <v>19</v>
      </c>
      <c r="CN24">
        <v>17</v>
      </c>
      <c r="CO24">
        <v>22</v>
      </c>
      <c r="CP24">
        <v>35</v>
      </c>
      <c r="CQ24">
        <v>27</v>
      </c>
      <c r="CR24">
        <v>19</v>
      </c>
      <c r="CS24">
        <v>17</v>
      </c>
      <c r="CT24">
        <v>30</v>
      </c>
      <c r="CU24">
        <v>20</v>
      </c>
      <c r="CV24">
        <v>22</v>
      </c>
      <c r="CW24">
        <v>14</v>
      </c>
      <c r="CX24">
        <v>7</v>
      </c>
      <c r="CY24">
        <v>7</v>
      </c>
      <c r="CZ24">
        <v>7</v>
      </c>
      <c r="DA24">
        <v>2</v>
      </c>
      <c r="DC24">
        <f>((0/10)*100)</f>
        <v>0</v>
      </c>
      <c r="DD24">
        <f>((0/10)*100)</f>
        <v>0</v>
      </c>
      <c r="DE24">
        <f>((10/10)*100)</f>
        <v>100</v>
      </c>
      <c r="DF24">
        <f>((0/8)*100)</f>
        <v>0</v>
      </c>
      <c r="DG24">
        <f>((0/8)*100)</f>
        <v>0</v>
      </c>
      <c r="DH24">
        <f>((0/8)*100)</f>
        <v>0</v>
      </c>
      <c r="DI24">
        <f>((0/10)*100)</f>
        <v>0</v>
      </c>
      <c r="DJ24">
        <f>((3/10)*100)</f>
        <v>30</v>
      </c>
      <c r="DK24">
        <f>((3/10)*100)</f>
        <v>30</v>
      </c>
      <c r="DL24">
        <f>((0/3)*100)</f>
        <v>0</v>
      </c>
      <c r="DM24">
        <f>((1/3)*100)</f>
        <v>33.333333333333329</v>
      </c>
      <c r="DN24">
        <f>((3/3)*100)</f>
        <v>100</v>
      </c>
      <c r="DP24">
        <f>((19/27)*100)</f>
        <v>70.370370370370367</v>
      </c>
      <c r="DQ24">
        <f>((17/27)*100)</f>
        <v>62.962962962962962</v>
      </c>
      <c r="DR24">
        <f>((22/27)*100)</f>
        <v>81.481481481481481</v>
      </c>
      <c r="DS24">
        <f>((27/35)*100)</f>
        <v>77.142857142857153</v>
      </c>
      <c r="DT24">
        <f>((19/35)*100)</f>
        <v>54.285714285714285</v>
      </c>
      <c r="DU24">
        <f>((17/35)*100)</f>
        <v>48.571428571428569</v>
      </c>
      <c r="DV24">
        <f>((20/30)*100)</f>
        <v>66.666666666666657</v>
      </c>
      <c r="DW24">
        <f>((22/30)*100)</f>
        <v>73.333333333333329</v>
      </c>
      <c r="DX24">
        <f>((14/30)*100)</f>
        <v>46.666666666666664</v>
      </c>
      <c r="DY24">
        <f>((7/7)*100)</f>
        <v>100</v>
      </c>
      <c r="DZ24">
        <f>((7/7)*100)</f>
        <v>100</v>
      </c>
      <c r="EA24">
        <f>((2/7)*100)</f>
        <v>28.571428571428569</v>
      </c>
    </row>
    <row r="25" spans="1:131" x14ac:dyDescent="0.25">
      <c r="A25">
        <v>157.44791900000001</v>
      </c>
      <c r="B25">
        <v>7.2207980000000003</v>
      </c>
      <c r="C25">
        <v>162.641323</v>
      </c>
      <c r="D25">
        <v>10.298188</v>
      </c>
      <c r="E25" s="1">
        <v>168.568207</v>
      </c>
      <c r="F25" s="1">
        <v>4.8617369999999998</v>
      </c>
      <c r="G25" s="1">
        <v>166.67738800000001</v>
      </c>
      <c r="H25" s="1">
        <v>9.3313000000000006</v>
      </c>
      <c r="K25">
        <f>(7/200)</f>
        <v>3.5000000000000003E-2</v>
      </c>
      <c r="L25">
        <f>(9/200)</f>
        <v>4.4999999999999998E-2</v>
      </c>
      <c r="M25" s="1">
        <f>(15/200)</f>
        <v>7.4999999999999997E-2</v>
      </c>
      <c r="N25" s="1">
        <f>(15/200)</f>
        <v>7.4999999999999997E-2</v>
      </c>
      <c r="P25">
        <f>(35/200)</f>
        <v>0.17499999999999999</v>
      </c>
      <c r="Q25">
        <f>(27/200)</f>
        <v>0.13500000000000001</v>
      </c>
      <c r="R25" s="1">
        <f>(26/200)</f>
        <v>0.13</v>
      </c>
      <c r="S25" s="1">
        <f>(22/200)</f>
        <v>0.11</v>
      </c>
      <c r="U25">
        <f>0.035+0.175</f>
        <v>0.21</v>
      </c>
      <c r="V25">
        <f>0.045+0.135</f>
        <v>0.18</v>
      </c>
      <c r="W25" s="1">
        <f>0.075+0.13</f>
        <v>0.20500000000000002</v>
      </c>
      <c r="X25" s="1">
        <f>0.075+0.11</f>
        <v>0.185</v>
      </c>
      <c r="Z25">
        <f>SQRT((ABS($A$26-$A$25)^2+(ABS($B$26-$B$25)^2)))</f>
        <v>6.5033886542193748</v>
      </c>
      <c r="AA25">
        <f>SQRT((ABS($C$26-$C$25)^2+(ABS($D$26-$D$25)^2)))</f>
        <v>8.4783310167820911</v>
      </c>
      <c r="AB25" s="1">
        <f>SQRT((ABS($E$26-$E$25)^2+(ABS($F$26-$F$25)^2)))</f>
        <v>9.9826550291894911</v>
      </c>
      <c r="AC25" s="1">
        <f>SQRT((ABS($G$26-$G$25)^2+(ABS($H$26-$H$25)^2)))</f>
        <v>7.7316837363839452</v>
      </c>
      <c r="AJ25">
        <f>1/0.21</f>
        <v>4.7619047619047619</v>
      </c>
      <c r="AK25">
        <f>1/0.18</f>
        <v>5.5555555555555554</v>
      </c>
      <c r="AL25" s="1">
        <f>1/0.205</f>
        <v>4.8780487804878048</v>
      </c>
      <c r="AM25" s="1">
        <f>1/0.185</f>
        <v>5.4054054054054053</v>
      </c>
      <c r="AO25">
        <f t="shared" si="4"/>
        <v>30.968517401044643</v>
      </c>
      <c r="AP25">
        <f t="shared" si="5"/>
        <v>47.101838982122729</v>
      </c>
      <c r="AQ25" s="1">
        <f t="shared" si="6"/>
        <v>48.695878191168248</v>
      </c>
      <c r="AR25" s="1">
        <f t="shared" si="7"/>
        <v>41.79288506153484</v>
      </c>
      <c r="AV25">
        <f>((0.035/0.21)*100)</f>
        <v>16.666666666666668</v>
      </c>
      <c r="AW25">
        <f>((0.045/0.18)*100)</f>
        <v>25</v>
      </c>
      <c r="AX25" s="1">
        <f>((0.075/0.205)*100)</f>
        <v>36.585365853658537</v>
      </c>
      <c r="AY25" s="1">
        <f>((0.075/0.185)*100)</f>
        <v>40.54054054054054</v>
      </c>
      <c r="BA25">
        <f>((0.175/0.21)*100)</f>
        <v>83.333333333333329</v>
      </c>
      <c r="BB25">
        <f>((0.135/0.18)*100)</f>
        <v>75.000000000000014</v>
      </c>
      <c r="BC25" s="1">
        <f>((0.13/0.205)*100)</f>
        <v>63.414634146341463</v>
      </c>
      <c r="BD25" s="1">
        <f>((0.11/0.185)*100)</f>
        <v>59.45945945945946</v>
      </c>
      <c r="BF25">
        <f>ABS($B$25-$D$25)</f>
        <v>3.0773899999999994</v>
      </c>
      <c r="BG25" s="1">
        <f>ABS($F$25-$H$25)</f>
        <v>4.4695630000000008</v>
      </c>
      <c r="BL25" s="1">
        <f>SQRT((ABS($A$25-$E$25)^2+(ABS($B$25-$F$25)^2)))</f>
        <v>11.367760289725709</v>
      </c>
      <c r="BM25" s="1">
        <f>SQRT((ABS($C$25-$G$24)^2+(ABS($D$25-$H$24)^2)))</f>
        <v>6.4566699203438453</v>
      </c>
      <c r="BO25" s="1">
        <f>SQRT((ABS($A$25-$G$25)^2+(ABS($B$25-$H$25)^2)))</f>
        <v>9.4676985964892708</v>
      </c>
      <c r="BP25" s="1">
        <f>SQRT((ABS($C$25-$E$25)^2+(ABS($D$25-$F$25)^2)))</f>
        <v>8.0425713192272674</v>
      </c>
      <c r="BR25">
        <f>DEGREES(ACOS((21.9091732038904^2+6.43550881353952^2-15.4738516142572^2)/(2*21.9091732038904*6.43550881353952)))</f>
        <v>0.36729286023506469</v>
      </c>
      <c r="BS25">
        <f>DEGREES(ACOS((7.48908245828986^2+12.7984965981482^2-7.02575462331136^2)/(2*7.48908245828986*12.7984965981482)))</f>
        <v>27.182137374131489</v>
      </c>
      <c r="BU25">
        <v>7</v>
      </c>
      <c r="BV25">
        <v>0</v>
      </c>
      <c r="BW25">
        <v>3</v>
      </c>
      <c r="BX25">
        <v>7</v>
      </c>
      <c r="BY25">
        <v>9</v>
      </c>
      <c r="BZ25">
        <v>0</v>
      </c>
      <c r="CA25">
        <v>3</v>
      </c>
      <c r="CB25">
        <v>1</v>
      </c>
      <c r="CC25">
        <v>15</v>
      </c>
      <c r="CD25">
        <v>3</v>
      </c>
      <c r="CE25">
        <v>0</v>
      </c>
      <c r="CF25">
        <v>9</v>
      </c>
      <c r="CG25">
        <v>15</v>
      </c>
      <c r="CH25">
        <v>7</v>
      </c>
      <c r="CI25">
        <v>0</v>
      </c>
      <c r="CJ25">
        <v>9</v>
      </c>
      <c r="CL25">
        <v>35</v>
      </c>
      <c r="CM25">
        <v>26</v>
      </c>
      <c r="CN25">
        <v>25</v>
      </c>
      <c r="CO25">
        <v>29</v>
      </c>
      <c r="CP25">
        <v>27</v>
      </c>
      <c r="CQ25">
        <v>17</v>
      </c>
      <c r="CR25">
        <v>20</v>
      </c>
      <c r="CS25">
        <v>9</v>
      </c>
      <c r="CT25">
        <v>26</v>
      </c>
      <c r="CU25">
        <v>22</v>
      </c>
      <c r="CV25">
        <v>20</v>
      </c>
      <c r="CW25">
        <v>20</v>
      </c>
      <c r="CX25">
        <v>22</v>
      </c>
      <c r="CY25">
        <v>22</v>
      </c>
      <c r="CZ25">
        <v>14</v>
      </c>
      <c r="DA25">
        <v>20</v>
      </c>
      <c r="DC25">
        <f>((0/7)*100)</f>
        <v>0</v>
      </c>
      <c r="DD25">
        <f>((3/7)*100)</f>
        <v>42.857142857142854</v>
      </c>
      <c r="DE25">
        <f>((7/7)*100)</f>
        <v>100</v>
      </c>
      <c r="DF25">
        <f>((0/9)*100)</f>
        <v>0</v>
      </c>
      <c r="DG25">
        <f>((3/9)*100)</f>
        <v>33.333333333333329</v>
      </c>
      <c r="DH25">
        <f>((1/9)*100)</f>
        <v>11.111111111111111</v>
      </c>
      <c r="DI25">
        <f>((3/15)*100)</f>
        <v>20</v>
      </c>
      <c r="DJ25">
        <f>((0/15)*100)</f>
        <v>0</v>
      </c>
      <c r="DK25">
        <f>((9/15)*100)</f>
        <v>60</v>
      </c>
      <c r="DL25">
        <f>((7/15)*100)</f>
        <v>46.666666666666664</v>
      </c>
      <c r="DM25">
        <f>((0/15)*100)</f>
        <v>0</v>
      </c>
      <c r="DN25">
        <f>((9/15)*100)</f>
        <v>60</v>
      </c>
      <c r="DP25">
        <f>((26/35)*100)</f>
        <v>74.285714285714292</v>
      </c>
      <c r="DQ25">
        <f>((25/35)*100)</f>
        <v>71.428571428571431</v>
      </c>
      <c r="DR25">
        <f>((29/35)*100)</f>
        <v>82.857142857142861</v>
      </c>
      <c r="DS25">
        <f>((17/27)*100)</f>
        <v>62.962962962962962</v>
      </c>
      <c r="DT25">
        <f>((20/27)*100)</f>
        <v>74.074074074074076</v>
      </c>
      <c r="DU25">
        <f>((9/27)*100)</f>
        <v>33.333333333333329</v>
      </c>
      <c r="DV25">
        <f>((22/26)*100)</f>
        <v>84.615384615384613</v>
      </c>
      <c r="DW25">
        <f>((20/26)*100)</f>
        <v>76.923076923076934</v>
      </c>
      <c r="DX25">
        <f>((20/26)*100)</f>
        <v>76.923076923076934</v>
      </c>
      <c r="DY25">
        <f>((22/22)*100)</f>
        <v>100</v>
      </c>
      <c r="DZ25">
        <f>((14/22)*100)</f>
        <v>63.636363636363633</v>
      </c>
      <c r="EA25">
        <f>((20/22)*100)</f>
        <v>90.909090909090907</v>
      </c>
    </row>
    <row r="26" spans="1:131" x14ac:dyDescent="0.25">
      <c r="A26">
        <v>150.94621699999999</v>
      </c>
      <c r="B26">
        <v>7.0726930000000001</v>
      </c>
      <c r="C26">
        <v>154.16834599999999</v>
      </c>
      <c r="D26">
        <v>10.599448000000001</v>
      </c>
      <c r="E26" s="1">
        <v>158.73300599999999</v>
      </c>
      <c r="F26" s="1">
        <v>6.5711880000000003</v>
      </c>
      <c r="G26" s="1">
        <v>159.12813800000001</v>
      </c>
      <c r="H26" s="1">
        <v>11.000958000000001</v>
      </c>
      <c r="K26">
        <f>(11/200)</f>
        <v>5.5E-2</v>
      </c>
      <c r="L26">
        <f>(11/200)</f>
        <v>5.5E-2</v>
      </c>
      <c r="M26" s="1">
        <f>(9/200)</f>
        <v>4.4999999999999998E-2</v>
      </c>
      <c r="N26" s="1">
        <f>(21/200)</f>
        <v>0.105</v>
      </c>
      <c r="P26">
        <f>(35/200)</f>
        <v>0.17499999999999999</v>
      </c>
      <c r="Q26">
        <f>(40/200)</f>
        <v>0.2</v>
      </c>
      <c r="R26" s="1">
        <f>(22/200)</f>
        <v>0.11</v>
      </c>
      <c r="S26" s="1">
        <f>(36/200)</f>
        <v>0.18</v>
      </c>
      <c r="U26">
        <f>0.055+0.175</f>
        <v>0.22999999999999998</v>
      </c>
      <c r="V26">
        <f>0.055+0.2</f>
        <v>0.255</v>
      </c>
      <c r="W26" s="1">
        <f>0.045+0.11</f>
        <v>0.155</v>
      </c>
      <c r="X26" s="1">
        <f>0.105+0.18</f>
        <v>0.28499999999999998</v>
      </c>
      <c r="Z26">
        <f>SQRT((ABS($A$27-$A$26)^2+(ABS($B$27-$B$26)^2)))</f>
        <v>21.167369839043484</v>
      </c>
      <c r="AA26">
        <f>SQRT((ABS($C$27-$C$26)^2+(ABS($D$27-$D$26)^2)))</f>
        <v>19.636809204334497</v>
      </c>
      <c r="AB26" s="1">
        <f>SQRT((ABS($E$27-$E$26)^2+(ABS($F$27-$F$26)^2)))</f>
        <v>6.4355088135395215</v>
      </c>
      <c r="AC26" s="1">
        <f>SQRT((ABS($G$27-$G$26)^2+(ABS($H$27-$H$26)^2)))</f>
        <v>22.385217375021259</v>
      </c>
      <c r="AJ26">
        <f>1/0.23</f>
        <v>4.3478260869565215</v>
      </c>
      <c r="AK26">
        <f>1/0.255</f>
        <v>3.9215686274509802</v>
      </c>
      <c r="AL26" s="1">
        <f>1/0.155</f>
        <v>6.4516129032258069</v>
      </c>
      <c r="AM26" s="1">
        <f>1/0.285</f>
        <v>3.5087719298245617</v>
      </c>
      <c r="AO26">
        <f t="shared" si="4"/>
        <v>92.032042778449934</v>
      </c>
      <c r="AP26">
        <f t="shared" si="5"/>
        <v>77.007094918958813</v>
      </c>
      <c r="AQ26" s="1">
        <f t="shared" si="6"/>
        <v>41.519411700254977</v>
      </c>
      <c r="AR26" s="1">
        <f t="shared" si="7"/>
        <v>78.544622368495652</v>
      </c>
      <c r="AV26">
        <f>((0.055/0.23)*100)</f>
        <v>23.913043478260867</v>
      </c>
      <c r="AW26">
        <f>((0.055/0.255)*100)</f>
        <v>21.568627450980394</v>
      </c>
      <c r="AX26" s="1">
        <f>((0.045/0.155)*100)</f>
        <v>29.032258064516125</v>
      </c>
      <c r="AY26" s="1">
        <f>((0.105/0.285)*100)</f>
        <v>36.842105263157897</v>
      </c>
      <c r="BA26">
        <f>((0.175/0.23)*100)</f>
        <v>76.086956521739125</v>
      </c>
      <c r="BB26">
        <f>((0.2/0.255)*100)</f>
        <v>78.431372549019613</v>
      </c>
      <c r="BC26" s="1">
        <f>((0.11/0.155)*100)</f>
        <v>70.967741935483872</v>
      </c>
      <c r="BD26" s="1">
        <f>((0.18/0.285)*100)</f>
        <v>63.15789473684211</v>
      </c>
      <c r="BF26">
        <f>ABS($B$26-$D$26)</f>
        <v>3.5267550000000005</v>
      </c>
      <c r="BG26" s="1">
        <f>ABS($F$26-$H$26)</f>
        <v>4.4297700000000004</v>
      </c>
      <c r="BL26" s="1">
        <f>SQRT((ABS($A$26-$E$26)^2+(ABS($B$26-$F$26)^2)))</f>
        <v>7.8029219011563855</v>
      </c>
      <c r="BM26" s="1">
        <f>SQRT((ABS($C$26-$G$26)^2+(ABS($D$26-$H$26)^2)))</f>
        <v>4.9760171787649821</v>
      </c>
      <c r="BO26" s="1">
        <f>SQRT((ABS($A$26-$G$26)^2+(ABS($B$26-$H$26)^2)))</f>
        <v>9.0760727828982439</v>
      </c>
      <c r="BP26" s="1">
        <f>SQRT((ABS($C$26-$E$26)^2+(ABS($D$26-$F$26)^2)))</f>
        <v>6.0879388583657796</v>
      </c>
      <c r="BR26">
        <f>DEGREES(ACOS((10.6818068403458^2+15.289636207121^2-6.57341114709928^2)/(2*10.6818068403458*15.289636207121)))</f>
        <v>21.137709821919955</v>
      </c>
      <c r="BS26">
        <f>DEGREES(ACOS((7.65056237955943^2+14.4190917217967^2-8.58593395748302^2)/(2*7.65056237955943*14.4190917217967)))</f>
        <v>29.129808848822449</v>
      </c>
      <c r="BU26">
        <v>11</v>
      </c>
      <c r="BV26">
        <v>0</v>
      </c>
      <c r="BW26">
        <v>8</v>
      </c>
      <c r="BX26">
        <v>4</v>
      </c>
      <c r="BY26">
        <v>11</v>
      </c>
      <c r="BZ26">
        <v>0</v>
      </c>
      <c r="CA26">
        <v>0</v>
      </c>
      <c r="CB26">
        <v>0</v>
      </c>
      <c r="CC26">
        <v>9</v>
      </c>
      <c r="CD26">
        <v>8</v>
      </c>
      <c r="CE26">
        <v>0</v>
      </c>
      <c r="CF26">
        <v>1</v>
      </c>
      <c r="CG26">
        <v>21</v>
      </c>
      <c r="CH26">
        <v>4</v>
      </c>
      <c r="CI26">
        <v>4</v>
      </c>
      <c r="CJ26">
        <v>1</v>
      </c>
      <c r="CL26">
        <v>35</v>
      </c>
      <c r="CM26">
        <v>24</v>
      </c>
      <c r="CN26">
        <v>22</v>
      </c>
      <c r="CO26">
        <v>29</v>
      </c>
      <c r="CP26">
        <v>40</v>
      </c>
      <c r="CQ26">
        <v>33</v>
      </c>
      <c r="CR26">
        <v>25</v>
      </c>
      <c r="CS26">
        <v>25</v>
      </c>
      <c r="CT26">
        <v>22</v>
      </c>
      <c r="CU26">
        <v>22</v>
      </c>
      <c r="CV26">
        <v>11</v>
      </c>
      <c r="CW26">
        <v>22</v>
      </c>
      <c r="CX26">
        <v>36</v>
      </c>
      <c r="CY26">
        <v>29</v>
      </c>
      <c r="CZ26">
        <v>25</v>
      </c>
      <c r="DA26">
        <v>22</v>
      </c>
      <c r="DC26">
        <f>((0/11)*100)</f>
        <v>0</v>
      </c>
      <c r="DD26">
        <f>((8/11)*100)</f>
        <v>72.727272727272734</v>
      </c>
      <c r="DE26">
        <f>((4/11)*100)</f>
        <v>36.363636363636367</v>
      </c>
      <c r="DF26">
        <f>((0/11)*100)</f>
        <v>0</v>
      </c>
      <c r="DG26">
        <f>((0/11)*100)</f>
        <v>0</v>
      </c>
      <c r="DH26">
        <f>((0/11)*100)</f>
        <v>0</v>
      </c>
      <c r="DI26">
        <f>((8/9)*100)</f>
        <v>88.888888888888886</v>
      </c>
      <c r="DJ26">
        <f>((0/9)*100)</f>
        <v>0</v>
      </c>
      <c r="DK26">
        <f>((1/9)*100)</f>
        <v>11.111111111111111</v>
      </c>
      <c r="DL26">
        <f>((4/21)*100)</f>
        <v>19.047619047619047</v>
      </c>
      <c r="DM26">
        <f>((4/21)*100)</f>
        <v>19.047619047619047</v>
      </c>
      <c r="DN26">
        <f>((1/21)*100)</f>
        <v>4.7619047619047619</v>
      </c>
      <c r="DP26">
        <f>((24/35)*100)</f>
        <v>68.571428571428569</v>
      </c>
      <c r="DQ26">
        <f>((22/35)*100)</f>
        <v>62.857142857142854</v>
      </c>
      <c r="DR26">
        <f>((29/35)*100)</f>
        <v>82.857142857142861</v>
      </c>
      <c r="DS26">
        <f>((33/40)*100)</f>
        <v>82.5</v>
      </c>
      <c r="DT26">
        <f>((25/40)*100)</f>
        <v>62.5</v>
      </c>
      <c r="DU26">
        <f>((25/40)*100)</f>
        <v>62.5</v>
      </c>
      <c r="DV26">
        <f>((22/22)*100)</f>
        <v>100</v>
      </c>
      <c r="DW26">
        <f>((11/22)*100)</f>
        <v>50</v>
      </c>
      <c r="DX26">
        <f>((22/22)*100)</f>
        <v>100</v>
      </c>
      <c r="DY26">
        <f>((29/36)*100)</f>
        <v>80.555555555555557</v>
      </c>
      <c r="DZ26">
        <f>((25/36)*100)</f>
        <v>69.444444444444443</v>
      </c>
      <c r="EA26">
        <f>((22/36)*100)</f>
        <v>61.111111111111114</v>
      </c>
    </row>
    <row r="27" spans="1:131" x14ac:dyDescent="0.25">
      <c r="A27">
        <v>129.82005700000002</v>
      </c>
      <c r="B27">
        <v>5.7525000000000004</v>
      </c>
      <c r="C27">
        <v>134.59607700000001</v>
      </c>
      <c r="D27">
        <v>9.0086739999999992</v>
      </c>
      <c r="E27" s="1">
        <v>152.322778</v>
      </c>
      <c r="F27" s="1">
        <v>7.141057</v>
      </c>
      <c r="G27">
        <v>136.89791099999999</v>
      </c>
      <c r="H27">
        <v>8.3713259999999998</v>
      </c>
      <c r="K27">
        <f>(12/200)</f>
        <v>0.06</v>
      </c>
      <c r="L27">
        <f>(11/200)</f>
        <v>5.5E-2</v>
      </c>
      <c r="M27" s="1">
        <f>(16/200)</f>
        <v>0.08</v>
      </c>
      <c r="N27">
        <f>(16/200)</f>
        <v>0.08</v>
      </c>
      <c r="P27">
        <f>(28/200)</f>
        <v>0.14000000000000001</v>
      </c>
      <c r="Q27">
        <f>(31/200)</f>
        <v>0.155</v>
      </c>
      <c r="R27" s="1">
        <f>(26/200)</f>
        <v>0.13</v>
      </c>
      <c r="S27">
        <f>(24/200)</f>
        <v>0.12</v>
      </c>
      <c r="U27">
        <f>0.06+0.14</f>
        <v>0.2</v>
      </c>
      <c r="V27">
        <f>0.055+0.155</f>
        <v>0.21</v>
      </c>
      <c r="W27" s="1">
        <f>0.08+0.13</f>
        <v>0.21000000000000002</v>
      </c>
      <c r="X27">
        <f>0.08+0.12</f>
        <v>0.2</v>
      </c>
      <c r="Z27">
        <f>SQRT((ABS($A$28-$A$27)^2+(ABS($B$28-$B$27)^2)))</f>
        <v>14.855659669759961</v>
      </c>
      <c r="AA27">
        <f>SQRT((ABS($C$28-$C$27)^2+(ABS($D$28-$D$27)^2)))</f>
        <v>12.315706768739348</v>
      </c>
      <c r="AB27" s="1">
        <f>SQRT((ABS($E$28-$E$27)^2+(ABS($F$28-$F$27)^2)))</f>
        <v>23.449064435188237</v>
      </c>
      <c r="AC27">
        <f>SQRT((ABS($G$28-$G$27)^2+(ABS($H$28-$H$27)^2)))</f>
        <v>16.151762580983686</v>
      </c>
      <c r="AJ27">
        <f>1/0.2</f>
        <v>5</v>
      </c>
      <c r="AK27">
        <f>1/0.21</f>
        <v>4.7619047619047619</v>
      </c>
      <c r="AL27" s="1">
        <f>1/0.21</f>
        <v>4.7619047619047619</v>
      </c>
      <c r="AM27">
        <f>1/0.2</f>
        <v>5</v>
      </c>
      <c r="AO27">
        <f t="shared" si="4"/>
        <v>74.278298348799794</v>
      </c>
      <c r="AP27">
        <f t="shared" si="5"/>
        <v>58.646222708282615</v>
      </c>
      <c r="AQ27" s="1">
        <f t="shared" si="6"/>
        <v>111.66221159613445</v>
      </c>
      <c r="AR27">
        <f t="shared" si="7"/>
        <v>80.758812904918429</v>
      </c>
      <c r="AV27">
        <f>((0.06/0.2)*100)</f>
        <v>30</v>
      </c>
      <c r="AW27">
        <f>((0.055/0.21)*100)</f>
        <v>26.190476190476193</v>
      </c>
      <c r="AX27" s="1">
        <f>((0.08/0.21)*100)</f>
        <v>38.095238095238102</v>
      </c>
      <c r="AY27">
        <f>((0.08/0.2)*100)</f>
        <v>40</v>
      </c>
      <c r="BA27">
        <f>((0.14/0.2)*100)</f>
        <v>70</v>
      </c>
      <c r="BB27">
        <f>((0.155/0.21)*100)</f>
        <v>73.80952380952381</v>
      </c>
      <c r="BC27" s="1">
        <f>((0.13/0.21)*100)</f>
        <v>61.904761904761905</v>
      </c>
      <c r="BD27">
        <f>((0.12/0.2)*100)</f>
        <v>60</v>
      </c>
      <c r="BF27">
        <f>ABS($B$27-$D$27)</f>
        <v>3.2561739999999988</v>
      </c>
      <c r="BG27" s="1">
        <f>ABS($F$27-$H$27)</f>
        <v>1.2302689999999998</v>
      </c>
      <c r="BL27" s="1">
        <f>SQRT((ABS($A$27-$E$28)^2+(ABS($B$27-$F$28)^2)))</f>
        <v>1.2384636092320314</v>
      </c>
      <c r="BM27">
        <f>SQRT((ABS($C$27-$G$27)^2+(ABS($D$27-$H$27)^2)))</f>
        <v>2.3884413822951425</v>
      </c>
      <c r="BO27">
        <f>SQRT((ABS($A$27-$G$27)^2+(ABS($B$27-$H$27)^2)))</f>
        <v>7.5468050765599894</v>
      </c>
      <c r="BP27" s="1">
        <f>SQRT((ABS($C$27-$E$27)^2+(ABS($D$27-$F$27)^2)))</f>
        <v>17.824811965406248</v>
      </c>
      <c r="BR27">
        <f>DEGREES(ACOS((11.6791302409179^2+17.0479051976401^2-7.48908245828986^2)/(2*11.6791302409179*17.0479051976401)))</f>
        <v>21.324313423141188</v>
      </c>
      <c r="BS27">
        <f>DEGREES(ACOS((3.72248614722432^2+5.0196811911469^2-5.32067352874775^2)/(2*3.72248614722432*5.0196811911469)))</f>
        <v>73.291237371245956</v>
      </c>
      <c r="BU27">
        <v>12</v>
      </c>
      <c r="BV27">
        <v>0</v>
      </c>
      <c r="BW27">
        <v>11</v>
      </c>
      <c r="BX27">
        <v>0</v>
      </c>
      <c r="BY27">
        <v>11</v>
      </c>
      <c r="BZ27">
        <v>0</v>
      </c>
      <c r="CA27">
        <v>1</v>
      </c>
      <c r="CB27">
        <v>4</v>
      </c>
      <c r="CC27">
        <v>16</v>
      </c>
      <c r="CD27">
        <v>11</v>
      </c>
      <c r="CE27">
        <v>1</v>
      </c>
      <c r="CF27">
        <v>0</v>
      </c>
      <c r="CG27">
        <v>16</v>
      </c>
      <c r="CH27">
        <v>0</v>
      </c>
      <c r="CI27">
        <v>11</v>
      </c>
      <c r="CJ27">
        <v>0</v>
      </c>
      <c r="CL27">
        <v>28</v>
      </c>
      <c r="CM27">
        <v>17</v>
      </c>
      <c r="CN27">
        <v>23</v>
      </c>
      <c r="CO27">
        <v>11</v>
      </c>
      <c r="CP27">
        <v>31</v>
      </c>
      <c r="CQ27">
        <v>20</v>
      </c>
      <c r="CR27">
        <v>22</v>
      </c>
      <c r="CS27">
        <v>14</v>
      </c>
      <c r="CT27">
        <v>26</v>
      </c>
      <c r="CU27">
        <v>23</v>
      </c>
      <c r="CV27">
        <v>16</v>
      </c>
      <c r="CW27">
        <v>6</v>
      </c>
      <c r="CX27">
        <v>24</v>
      </c>
      <c r="CY27">
        <v>12</v>
      </c>
      <c r="CZ27">
        <v>17</v>
      </c>
      <c r="DA27">
        <v>8</v>
      </c>
      <c r="DC27">
        <f>((0/12)*100)</f>
        <v>0</v>
      </c>
      <c r="DD27">
        <f>((11/12)*100)</f>
        <v>91.666666666666657</v>
      </c>
      <c r="DE27">
        <f>((0/12)*100)</f>
        <v>0</v>
      </c>
      <c r="DF27">
        <f>((0/11)*100)</f>
        <v>0</v>
      </c>
      <c r="DG27">
        <f>((1/11)*100)</f>
        <v>9.0909090909090917</v>
      </c>
      <c r="DH27">
        <f>((4/11)*100)</f>
        <v>36.363636363636367</v>
      </c>
      <c r="DI27">
        <f>((11/16)*100)</f>
        <v>68.75</v>
      </c>
      <c r="DJ27">
        <f>((1/16)*100)</f>
        <v>6.25</v>
      </c>
      <c r="DK27">
        <f>((0/16)*100)</f>
        <v>0</v>
      </c>
      <c r="DL27">
        <f>((0/16)*100)</f>
        <v>0</v>
      </c>
      <c r="DM27">
        <f>((11/16)*100)</f>
        <v>68.75</v>
      </c>
      <c r="DN27">
        <f>((0/16)*100)</f>
        <v>0</v>
      </c>
      <c r="DP27">
        <f>((17/28)*100)</f>
        <v>60.714285714285708</v>
      </c>
      <c r="DQ27">
        <f>((23/28)*100)</f>
        <v>82.142857142857139</v>
      </c>
      <c r="DR27">
        <f>((11/28)*100)</f>
        <v>39.285714285714285</v>
      </c>
      <c r="DS27">
        <f>((20/31)*100)</f>
        <v>64.516129032258064</v>
      </c>
      <c r="DT27">
        <f>((22/31)*100)</f>
        <v>70.967741935483872</v>
      </c>
      <c r="DU27">
        <f>((14/31)*100)</f>
        <v>45.161290322580641</v>
      </c>
      <c r="DV27">
        <f>((23/26)*100)</f>
        <v>88.461538461538453</v>
      </c>
      <c r="DW27">
        <f>((16/26)*100)</f>
        <v>61.53846153846154</v>
      </c>
      <c r="DX27">
        <f>((6/26)*100)</f>
        <v>23.076923076923077</v>
      </c>
      <c r="DY27">
        <f>((12/24)*100)</f>
        <v>50</v>
      </c>
      <c r="DZ27">
        <f>((17/24)*100)</f>
        <v>70.833333333333343</v>
      </c>
      <c r="EA27">
        <f>((8/24)*100)</f>
        <v>33.333333333333329</v>
      </c>
    </row>
    <row r="28" spans="1:131" x14ac:dyDescent="0.25">
      <c r="A28">
        <v>114.965103</v>
      </c>
      <c r="B28">
        <v>5.8972959999999999</v>
      </c>
      <c r="C28">
        <v>122.286991</v>
      </c>
      <c r="D28">
        <v>8.6048980000000004</v>
      </c>
      <c r="E28">
        <v>128.987301</v>
      </c>
      <c r="F28">
        <v>4.8358160000000003</v>
      </c>
      <c r="G28">
        <v>120.753163</v>
      </c>
      <c r="H28">
        <v>7.8953569999999997</v>
      </c>
      <c r="K28">
        <f>(9/200)</f>
        <v>4.4999999999999998E-2</v>
      </c>
      <c r="L28">
        <f>(11/200)</f>
        <v>5.5E-2</v>
      </c>
      <c r="M28">
        <f>(19/200)</f>
        <v>9.5000000000000001E-2</v>
      </c>
      <c r="N28" s="1">
        <f>(20/200)</f>
        <v>0.1</v>
      </c>
      <c r="P28">
        <f>(21/200)</f>
        <v>0.105</v>
      </c>
      <c r="Q28">
        <f>(22/200)</f>
        <v>0.11</v>
      </c>
      <c r="R28">
        <f>(20/200)</f>
        <v>0.1</v>
      </c>
      <c r="S28">
        <f>(22/200)</f>
        <v>0.11</v>
      </c>
      <c r="U28">
        <f>0.045+0.105</f>
        <v>0.15</v>
      </c>
      <c r="V28">
        <f>0.055+0.11</f>
        <v>0.16500000000000001</v>
      </c>
      <c r="W28">
        <f>0.095+0.1</f>
        <v>0.19500000000000001</v>
      </c>
      <c r="X28" s="1">
        <f>0.1+0.11</f>
        <v>0.21000000000000002</v>
      </c>
      <c r="Z28">
        <f>SQRT((ABS($A$29-$A$28)^2+(ABS($B$29-$B$28)^2)))</f>
        <v>15.249904092309679</v>
      </c>
      <c r="AA28">
        <f>SQRT((ABS($C$29-$C$28)^2+(ABS($D$29-$D$28)^2)))</f>
        <v>15.119861722789993</v>
      </c>
      <c r="AB28">
        <f>SQRT((ABS($E$29-$E$28)^2+(ABS($F$29-$F$28)^2)))</f>
        <v>18.562156263390197</v>
      </c>
      <c r="AC28" s="1">
        <f>SQRT((ABS($G$29-$G$28)^2+(ABS($H$29-$H$28)^2)))</f>
        <v>20.157843473701664</v>
      </c>
      <c r="AJ28">
        <f>1/0.15</f>
        <v>6.666666666666667</v>
      </c>
      <c r="AK28">
        <f>1/0.165</f>
        <v>6.0606060606060606</v>
      </c>
      <c r="AL28">
        <f>1/0.195</f>
        <v>5.1282051282051277</v>
      </c>
      <c r="AM28" s="1">
        <f>1/0.21</f>
        <v>4.7619047619047619</v>
      </c>
      <c r="AO28">
        <f t="shared" si="4"/>
        <v>101.66602728206453</v>
      </c>
      <c r="AP28">
        <f t="shared" si="5"/>
        <v>91.635525592666625</v>
      </c>
      <c r="AQ28">
        <f t="shared" si="6"/>
        <v>95.190544940462544</v>
      </c>
      <c r="AR28" s="1">
        <f t="shared" si="7"/>
        <v>95.98973082715078</v>
      </c>
      <c r="AV28">
        <f>((0.045/0.15)*100)</f>
        <v>30</v>
      </c>
      <c r="AW28">
        <f>((0.055/0.165)*100)</f>
        <v>33.333333333333329</v>
      </c>
      <c r="AX28">
        <f>((0.095/0.195)*100)</f>
        <v>48.717948717948715</v>
      </c>
      <c r="AY28" s="1">
        <f>((0.1/0.21)*100)</f>
        <v>47.61904761904762</v>
      </c>
      <c r="BA28">
        <f>((0.105/0.15)*100)</f>
        <v>70</v>
      </c>
      <c r="BB28">
        <f>((0.11/0.165)*100)</f>
        <v>66.666666666666657</v>
      </c>
      <c r="BC28">
        <f>((0.1/0.195)*100)</f>
        <v>51.282051282051292</v>
      </c>
      <c r="BD28" s="1">
        <f>((0.11/0.21)*100)</f>
        <v>52.380952380952387</v>
      </c>
      <c r="BF28">
        <f>ABS($B$28-$D$28)</f>
        <v>2.7076020000000005</v>
      </c>
      <c r="BG28">
        <f>ABS($F$28-$H$28)</f>
        <v>3.0595409999999994</v>
      </c>
      <c r="BO28">
        <f>SQRT((ABS($A$28-$G$28)^2+(ABS($B$28-$H$28)^2)))</f>
        <v>6.1232251570002729</v>
      </c>
      <c r="BP28">
        <f>SQRT((ABS($C$28-$E$28)^2+(ABS($D$28-$F$28)^2)))</f>
        <v>7.6876611019752961</v>
      </c>
      <c r="BR28">
        <f>DEGREES(ACOS((7.02575462331136^2+16.0521365667867^2-10.0071781863503^2)/(2*7.02575462331136*16.0521365667867)))</f>
        <v>23.474750571111297</v>
      </c>
      <c r="BU28">
        <v>9</v>
      </c>
      <c r="BV28">
        <v>0</v>
      </c>
      <c r="BW28">
        <v>9</v>
      </c>
      <c r="BX28">
        <v>0</v>
      </c>
      <c r="BY28">
        <v>11</v>
      </c>
      <c r="BZ28">
        <v>0</v>
      </c>
      <c r="CA28">
        <v>0</v>
      </c>
      <c r="CB28">
        <v>11</v>
      </c>
      <c r="CC28">
        <v>19</v>
      </c>
      <c r="CD28">
        <v>9</v>
      </c>
      <c r="CE28">
        <v>2</v>
      </c>
      <c r="CF28">
        <v>0</v>
      </c>
      <c r="CG28">
        <v>20</v>
      </c>
      <c r="CH28">
        <v>8</v>
      </c>
      <c r="CI28">
        <v>7</v>
      </c>
      <c r="CJ28">
        <v>2</v>
      </c>
      <c r="CL28">
        <v>21</v>
      </c>
      <c r="CM28">
        <v>10</v>
      </c>
      <c r="CN28">
        <v>19</v>
      </c>
      <c r="CO28">
        <v>5</v>
      </c>
      <c r="CP28">
        <v>22</v>
      </c>
      <c r="CQ28">
        <v>10</v>
      </c>
      <c r="CR28">
        <v>7</v>
      </c>
      <c r="CS28">
        <v>17</v>
      </c>
      <c r="CT28">
        <v>20</v>
      </c>
      <c r="CU28">
        <v>19</v>
      </c>
      <c r="CV28">
        <v>9</v>
      </c>
      <c r="CW28">
        <v>4</v>
      </c>
      <c r="CX28">
        <v>22</v>
      </c>
      <c r="CY28">
        <v>13</v>
      </c>
      <c r="CZ28">
        <v>19</v>
      </c>
      <c r="DA28">
        <v>3</v>
      </c>
      <c r="DC28">
        <f>((0/9)*100)</f>
        <v>0</v>
      </c>
      <c r="DD28">
        <f>((9/9)*100)</f>
        <v>100</v>
      </c>
      <c r="DE28">
        <f>((0/9)*100)</f>
        <v>0</v>
      </c>
      <c r="DF28">
        <f>((0/11)*100)</f>
        <v>0</v>
      </c>
      <c r="DG28">
        <f>((0/11)*100)</f>
        <v>0</v>
      </c>
      <c r="DH28">
        <f>((11/11)*100)</f>
        <v>100</v>
      </c>
      <c r="DI28">
        <f>((9/19)*100)</f>
        <v>47.368421052631575</v>
      </c>
      <c r="DJ28">
        <f>((2/19)*100)</f>
        <v>10.526315789473683</v>
      </c>
      <c r="DK28">
        <f>((0/19)*100)</f>
        <v>0</v>
      </c>
      <c r="DL28">
        <f>((8/20)*100)</f>
        <v>40</v>
      </c>
      <c r="DM28">
        <f>((7/20)*100)</f>
        <v>35</v>
      </c>
      <c r="DN28">
        <f>((2/20)*100)</f>
        <v>10</v>
      </c>
      <c r="DP28">
        <f>((10/21)*100)</f>
        <v>47.619047619047613</v>
      </c>
      <c r="DQ28">
        <f>((19/21)*100)</f>
        <v>90.476190476190482</v>
      </c>
      <c r="DR28">
        <f>((5/21)*100)</f>
        <v>23.809523809523807</v>
      </c>
      <c r="DS28">
        <f>((10/22)*100)</f>
        <v>45.454545454545453</v>
      </c>
      <c r="DT28">
        <f>((7/22)*100)</f>
        <v>31.818181818181817</v>
      </c>
      <c r="DU28">
        <f>((17/22)*100)</f>
        <v>77.272727272727266</v>
      </c>
      <c r="DV28">
        <f>((19/20)*100)</f>
        <v>95</v>
      </c>
      <c r="DW28">
        <f>((9/20)*100)</f>
        <v>45</v>
      </c>
      <c r="DX28">
        <f>((4/20)*100)</f>
        <v>20</v>
      </c>
      <c r="DY28">
        <f>((13/22)*100)</f>
        <v>59.090909090909093</v>
      </c>
      <c r="DZ28">
        <f>((19/22)*100)</f>
        <v>86.36363636363636</v>
      </c>
      <c r="EA28">
        <f>((3/22)*100)</f>
        <v>13.636363636363635</v>
      </c>
    </row>
    <row r="29" spans="1:131" x14ac:dyDescent="0.25">
      <c r="A29">
        <v>99.718113000000017</v>
      </c>
      <c r="B29">
        <v>6.1954079999999996</v>
      </c>
      <c r="C29">
        <v>107.167298</v>
      </c>
      <c r="D29">
        <v>8.6763270000000006</v>
      </c>
      <c r="E29">
        <v>110.42525500000001</v>
      </c>
      <c r="F29">
        <v>4.8997960000000003</v>
      </c>
      <c r="G29" s="1">
        <v>100.63592200000001</v>
      </c>
      <c r="H29" s="1">
        <v>9.1741329999999994</v>
      </c>
      <c r="K29">
        <f>(14/200)</f>
        <v>7.0000000000000007E-2</v>
      </c>
      <c r="L29">
        <f>(10/200)</f>
        <v>0.05</v>
      </c>
      <c r="M29">
        <f>(15/200)</f>
        <v>7.4999999999999997E-2</v>
      </c>
      <c r="N29" s="1">
        <f>(5/200)</f>
        <v>2.5000000000000001E-2</v>
      </c>
      <c r="P29">
        <f>(21/200)</f>
        <v>0.105</v>
      </c>
      <c r="Q29">
        <f>(19/200)</f>
        <v>9.5000000000000001E-2</v>
      </c>
      <c r="R29">
        <f>(19/200)</f>
        <v>9.5000000000000001E-2</v>
      </c>
      <c r="S29" s="1">
        <f>(8/200)</f>
        <v>0.04</v>
      </c>
      <c r="U29">
        <f>0.07+0.105</f>
        <v>0.17499999999999999</v>
      </c>
      <c r="V29">
        <f>0.05+0.095</f>
        <v>0.14500000000000002</v>
      </c>
      <c r="W29">
        <f>0.075+0.095</f>
        <v>0.16999999999999998</v>
      </c>
      <c r="X29" s="1">
        <f>0.025+0.04</f>
        <v>6.5000000000000002E-2</v>
      </c>
      <c r="Z29">
        <f>SQRT((ABS($A$30-$A$29)^2+(ABS($B$30-$B$29)^2)))</f>
        <v>15.193378095044046</v>
      </c>
      <c r="AA29">
        <f>SQRT((ABS($C$30-$C$29)^2+(ABS($D$30-$D$29)^2)))</f>
        <v>14.851020774348749</v>
      </c>
      <c r="AB29">
        <f>SQRT((ABS($E$30-$E$29)^2+(ABS($F$30-$F$29)^2)))</f>
        <v>15.289636207120985</v>
      </c>
      <c r="AC29" s="1">
        <f>SQRT((ABS($G$30-$G$29)^2+(ABS($H$30-$H$29)^2)))</f>
        <v>3.097433998112801</v>
      </c>
      <c r="AJ29">
        <f>1/0.175</f>
        <v>5.7142857142857144</v>
      </c>
      <c r="AK29">
        <f>1/0.145</f>
        <v>6.8965517241379315</v>
      </c>
      <c r="AL29">
        <f>1/0.17</f>
        <v>5.8823529411764701</v>
      </c>
      <c r="AM29" s="1">
        <f>1/0.065</f>
        <v>15.384615384615383</v>
      </c>
      <c r="AO29">
        <f t="shared" si="4"/>
        <v>86.819303400251698</v>
      </c>
      <c r="AP29">
        <f t="shared" si="5"/>
        <v>102.42083292654308</v>
      </c>
      <c r="AQ29">
        <f t="shared" si="6"/>
        <v>89.939036512476392</v>
      </c>
      <c r="AR29" s="1">
        <f t="shared" si="7"/>
        <v>47.652830740196933</v>
      </c>
      <c r="AV29">
        <f>((0.07/0.175)*100)</f>
        <v>40.000000000000007</v>
      </c>
      <c r="AW29">
        <f>((0.05/0.145)*100)</f>
        <v>34.482758620689658</v>
      </c>
      <c r="AX29">
        <f>((0.075/0.17)*100)</f>
        <v>44.117647058823522</v>
      </c>
      <c r="AY29" s="1">
        <f>((0.025/0.065)*100)</f>
        <v>38.461538461538467</v>
      </c>
      <c r="BA29">
        <f>((0.105/0.175)*100)</f>
        <v>60</v>
      </c>
      <c r="BB29">
        <f>((0.095/0.145)*100)</f>
        <v>65.517241379310349</v>
      </c>
      <c r="BC29">
        <f>((0.095/0.17)*100)</f>
        <v>55.882352941176471</v>
      </c>
      <c r="BD29" s="1">
        <f>((0.04/0.065)*100)</f>
        <v>61.53846153846154</v>
      </c>
      <c r="BF29">
        <f>ABS($B$29-$D$29)</f>
        <v>2.480919000000001</v>
      </c>
      <c r="BG29" s="1">
        <f>ABS($F$29-$H$29)</f>
        <v>4.2743369999999992</v>
      </c>
      <c r="BL29">
        <f>SQRT((ABS($A$29-$E$29)^2+(ABS($B$29-$F$29)^2)))</f>
        <v>10.785244562025833</v>
      </c>
      <c r="BM29" s="1"/>
      <c r="BO29" s="1">
        <f>SQRT((ABS($A$29-$G$29)^2+(ABS($B$29-$H$29)^2)))</f>
        <v>3.1169177060208026</v>
      </c>
      <c r="BP29">
        <f>SQRT((ABS($C$29-$E$29)^2+(ABS($D$29-$F$29)^2)))</f>
        <v>4.9876317233542853</v>
      </c>
      <c r="BR29">
        <f>DEGREES(ACOS((9.31445622619131^2+15.4260919993763^2-7.65056237955943^2)/(2*9.31445622619131*15.4260919993763)))</f>
        <v>22.13465856205983</v>
      </c>
      <c r="BU29">
        <v>14</v>
      </c>
      <c r="BV29">
        <v>0</v>
      </c>
      <c r="BW29">
        <v>8</v>
      </c>
      <c r="BX29">
        <v>8</v>
      </c>
      <c r="BY29">
        <v>10</v>
      </c>
      <c r="BZ29">
        <v>0</v>
      </c>
      <c r="CA29">
        <v>2</v>
      </c>
      <c r="CB29">
        <v>7</v>
      </c>
      <c r="CC29">
        <v>15</v>
      </c>
      <c r="CD29">
        <v>8</v>
      </c>
      <c r="CE29">
        <v>2</v>
      </c>
      <c r="CF29">
        <v>7</v>
      </c>
      <c r="CG29">
        <v>5</v>
      </c>
      <c r="CH29">
        <v>0</v>
      </c>
      <c r="CI29">
        <v>2</v>
      </c>
      <c r="CJ29">
        <v>5</v>
      </c>
      <c r="CL29">
        <v>21</v>
      </c>
      <c r="CM29">
        <v>11</v>
      </c>
      <c r="CN29">
        <v>13</v>
      </c>
      <c r="CO29">
        <v>9</v>
      </c>
      <c r="CP29">
        <v>19</v>
      </c>
      <c r="CQ29">
        <v>10</v>
      </c>
      <c r="CR29">
        <v>2</v>
      </c>
      <c r="CS29">
        <v>19</v>
      </c>
      <c r="CT29">
        <v>19</v>
      </c>
      <c r="CU29">
        <v>13</v>
      </c>
      <c r="CV29">
        <v>11</v>
      </c>
      <c r="CW29">
        <v>1</v>
      </c>
      <c r="CX29">
        <v>8</v>
      </c>
      <c r="CY29">
        <v>2</v>
      </c>
      <c r="CZ29">
        <v>8</v>
      </c>
      <c r="DA29">
        <v>0</v>
      </c>
      <c r="DC29">
        <f>((0/14)*100)</f>
        <v>0</v>
      </c>
      <c r="DD29">
        <f>((8/14)*100)</f>
        <v>57.142857142857139</v>
      </c>
      <c r="DE29">
        <f>((8/14)*100)</f>
        <v>57.142857142857139</v>
      </c>
      <c r="DF29">
        <f>((0/10)*100)</f>
        <v>0</v>
      </c>
      <c r="DG29">
        <f>((2/10)*100)</f>
        <v>20</v>
      </c>
      <c r="DH29">
        <f>((7/10)*100)</f>
        <v>70</v>
      </c>
      <c r="DI29">
        <f>((8/15)*100)</f>
        <v>53.333333333333336</v>
      </c>
      <c r="DJ29">
        <f>((2/15)*100)</f>
        <v>13.333333333333334</v>
      </c>
      <c r="DK29">
        <f>((7/15)*100)</f>
        <v>46.666666666666664</v>
      </c>
      <c r="DL29">
        <f>((0/5)*100)</f>
        <v>0</v>
      </c>
      <c r="DM29">
        <f>((2/5)*100)</f>
        <v>40</v>
      </c>
      <c r="DN29">
        <f>((5/5)*100)</f>
        <v>100</v>
      </c>
      <c r="DP29">
        <f>((11/21)*100)</f>
        <v>52.380952380952387</v>
      </c>
      <c r="DQ29">
        <f>((13/21)*100)</f>
        <v>61.904761904761905</v>
      </c>
      <c r="DR29">
        <f>((9/21)*100)</f>
        <v>42.857142857142854</v>
      </c>
      <c r="DS29">
        <f>((10/19)*100)</f>
        <v>52.631578947368418</v>
      </c>
      <c r="DT29">
        <f>((2/19)*100)</f>
        <v>10.526315789473683</v>
      </c>
      <c r="DU29">
        <f>((19/19)*100)</f>
        <v>100</v>
      </c>
      <c r="DV29">
        <f>((13/19)*100)</f>
        <v>68.421052631578945</v>
      </c>
      <c r="DW29">
        <f>((11/19)*100)</f>
        <v>57.894736842105267</v>
      </c>
      <c r="DX29">
        <f>((1/19)*100)</f>
        <v>5.2631578947368416</v>
      </c>
      <c r="DY29">
        <f>((2/8)*100)</f>
        <v>25</v>
      </c>
      <c r="DZ29">
        <f>((8/8)*100)</f>
        <v>100</v>
      </c>
      <c r="EA29">
        <f>((0/8)*100)</f>
        <v>0</v>
      </c>
    </row>
    <row r="30" spans="1:131" x14ac:dyDescent="0.25">
      <c r="A30">
        <v>84.751021000000009</v>
      </c>
      <c r="B30">
        <v>8.8078579999999995</v>
      </c>
      <c r="C30">
        <v>92.330714999999998</v>
      </c>
      <c r="D30">
        <v>9.3310200000000005</v>
      </c>
      <c r="E30">
        <v>95.149594000000008</v>
      </c>
      <c r="F30">
        <v>5.5533679999999999</v>
      </c>
      <c r="G30" s="1">
        <v>97.538724999999999</v>
      </c>
      <c r="H30" s="1">
        <v>9.2124489999999994</v>
      </c>
      <c r="K30">
        <f>(7/200)</f>
        <v>3.5000000000000003E-2</v>
      </c>
      <c r="L30">
        <f>(8/200)</f>
        <v>0.04</v>
      </c>
      <c r="M30">
        <f>(24/200)</f>
        <v>0.12</v>
      </c>
      <c r="N30" s="1">
        <f>(17/200)</f>
        <v>8.5000000000000006E-2</v>
      </c>
      <c r="P30">
        <f>(26/200)</f>
        <v>0.13</v>
      </c>
      <c r="Q30">
        <f>(24/200)</f>
        <v>0.12</v>
      </c>
      <c r="R30">
        <f>(33/200)</f>
        <v>0.16500000000000001</v>
      </c>
      <c r="S30" s="1">
        <f>(21/200)</f>
        <v>0.105</v>
      </c>
      <c r="U30">
        <f>0.035+0.13</f>
        <v>0.16500000000000001</v>
      </c>
      <c r="V30">
        <f>0.04+0.12</f>
        <v>0.16</v>
      </c>
      <c r="W30">
        <f>0.12+0.165</f>
        <v>0.28500000000000003</v>
      </c>
      <c r="X30" s="1">
        <f>0.085+0.105</f>
        <v>0.19</v>
      </c>
      <c r="Z30">
        <f>SQRT((ABS($A$31-$A$30)^2+(ABS($B$31-$B$30)^2)))</f>
        <v>8.3554436459784132</v>
      </c>
      <c r="AA30">
        <f>SQRT((ABS($C$31-$C$30)^2+(ABS($D$31-$D$30)^2)))</f>
        <v>10.415862411108343</v>
      </c>
      <c r="AB30">
        <f>SQRT((ABS($E$31-$E$30)^2+(ABS($F$31-$F$30)^2)))</f>
        <v>17.047905197640127</v>
      </c>
      <c r="AC30" s="1">
        <f>SQRT((ABS($G$31-$G$30)^2+(ABS($H$31-$H$30)^2)))</f>
        <v>13.164452974859293</v>
      </c>
      <c r="AJ30">
        <f>1/0.165</f>
        <v>6.0606060606060606</v>
      </c>
      <c r="AK30">
        <f>1/0.16</f>
        <v>6.25</v>
      </c>
      <c r="AL30">
        <f>1/0.285</f>
        <v>3.5087719298245617</v>
      </c>
      <c r="AM30" s="1">
        <f>1/0.19</f>
        <v>5.2631578947368425</v>
      </c>
      <c r="AO30">
        <f t="shared" si="4"/>
        <v>50.639052399869165</v>
      </c>
      <c r="AP30">
        <f t="shared" si="5"/>
        <v>65.099140069427136</v>
      </c>
      <c r="AQ30">
        <f t="shared" si="6"/>
        <v>59.817211219789911</v>
      </c>
      <c r="AR30" s="1">
        <f t="shared" si="7"/>
        <v>69.286594604522591</v>
      </c>
      <c r="AV30">
        <f>((0.035/0.165)*100)</f>
        <v>21.212121212121211</v>
      </c>
      <c r="AW30">
        <f>((0.04/0.16)*100)</f>
        <v>25</v>
      </c>
      <c r="AX30">
        <f>((0.12/0.285)*100)</f>
        <v>42.10526315789474</v>
      </c>
      <c r="AY30" s="1">
        <f>((0.085/0.19)*100)</f>
        <v>44.736842105263158</v>
      </c>
      <c r="BA30">
        <f>((0.13/0.165)*100)</f>
        <v>78.787878787878782</v>
      </c>
      <c r="BB30">
        <f>((0.12/0.16)*100)</f>
        <v>75</v>
      </c>
      <c r="BC30">
        <f>((0.165/0.285)*100)</f>
        <v>57.894736842105267</v>
      </c>
      <c r="BD30" s="1">
        <f>((0.105/0.19)*100)</f>
        <v>55.263157894736835</v>
      </c>
      <c r="BF30">
        <f>ABS($B$30-$D$30)</f>
        <v>0.52316200000000102</v>
      </c>
      <c r="BG30" s="1">
        <f>ABS($F$30-$H$30)</f>
        <v>3.6590809999999996</v>
      </c>
      <c r="BL30">
        <f>SQRT((ABS($A$30-$E$30)^2+(ABS($B$30-$F$30)^2)))</f>
        <v>10.895963729584867</v>
      </c>
      <c r="BM30" s="1">
        <f>SQRT((ABS($C$30-$G$29)^2+(ABS($D$30-$H$29)^2)))</f>
        <v>8.3066886810339877</v>
      </c>
      <c r="BO30" s="1">
        <f>SQRT((ABS($A$30-$G$30)^2+(ABS($B$30-$H$30)^2)))</f>
        <v>12.794102839546692</v>
      </c>
      <c r="BP30">
        <f>SQRT((ABS($C$30-$E$30)^2+(ABS($D$30-$F$30)^2)))</f>
        <v>4.7134629997216546</v>
      </c>
      <c r="BR30">
        <f>DEGREES(ACOS((8.58593395748302^2+8.32967086047396^2-3.72248614722432^2)/(2*8.58593395748302*8.32967086047396)))</f>
        <v>25.367013084146429</v>
      </c>
      <c r="BS30">
        <f>DEGREES(ACOS((8.56879282274633^2+18.0757435823383^2-10.5291426187847^2)/(2*8.56879282274633*18.0757435823383)))</f>
        <v>20.951242355738625</v>
      </c>
      <c r="BU30">
        <v>7</v>
      </c>
      <c r="BV30">
        <v>0</v>
      </c>
      <c r="BW30">
        <v>0</v>
      </c>
      <c r="BX30">
        <v>5</v>
      </c>
      <c r="BY30">
        <v>8</v>
      </c>
      <c r="BZ30">
        <v>0</v>
      </c>
      <c r="CA30">
        <v>2</v>
      </c>
      <c r="CB30">
        <v>2</v>
      </c>
      <c r="CC30">
        <v>24</v>
      </c>
      <c r="CD30">
        <v>3</v>
      </c>
      <c r="CE30">
        <v>14</v>
      </c>
      <c r="CF30">
        <v>5</v>
      </c>
      <c r="CG30">
        <v>17</v>
      </c>
      <c r="CH30">
        <v>5</v>
      </c>
      <c r="CI30">
        <v>5</v>
      </c>
      <c r="CJ30">
        <v>5</v>
      </c>
      <c r="CL30">
        <v>26</v>
      </c>
      <c r="CM30">
        <v>18</v>
      </c>
      <c r="CN30">
        <v>19</v>
      </c>
      <c r="CO30">
        <v>21</v>
      </c>
      <c r="CP30">
        <v>24</v>
      </c>
      <c r="CQ30">
        <v>10</v>
      </c>
      <c r="CR30">
        <v>11</v>
      </c>
      <c r="CS30">
        <v>8</v>
      </c>
      <c r="CT30">
        <v>33</v>
      </c>
      <c r="CU30">
        <v>26</v>
      </c>
      <c r="CV30">
        <v>27</v>
      </c>
      <c r="CW30">
        <v>21</v>
      </c>
      <c r="CX30">
        <v>21</v>
      </c>
      <c r="CY30">
        <v>19</v>
      </c>
      <c r="CZ30">
        <v>15</v>
      </c>
      <c r="DA30">
        <v>21</v>
      </c>
      <c r="DC30">
        <f>((0/7)*100)</f>
        <v>0</v>
      </c>
      <c r="DD30">
        <f>((0/7)*100)</f>
        <v>0</v>
      </c>
      <c r="DE30">
        <f>((5/7)*100)</f>
        <v>71.428571428571431</v>
      </c>
      <c r="DF30">
        <f>((0/8)*100)</f>
        <v>0</v>
      </c>
      <c r="DG30">
        <f>((2/8)*100)</f>
        <v>25</v>
      </c>
      <c r="DH30">
        <f>((2/8)*100)</f>
        <v>25</v>
      </c>
      <c r="DI30">
        <f>((3/24)*100)</f>
        <v>12.5</v>
      </c>
      <c r="DJ30">
        <f>((14/24)*100)</f>
        <v>58.333333333333336</v>
      </c>
      <c r="DK30">
        <f>((5/24)*100)</f>
        <v>20.833333333333336</v>
      </c>
      <c r="DL30">
        <f>((5/17)*100)</f>
        <v>29.411764705882355</v>
      </c>
      <c r="DM30">
        <f>((5/17)*100)</f>
        <v>29.411764705882355</v>
      </c>
      <c r="DN30">
        <f>((5/17)*100)</f>
        <v>29.411764705882355</v>
      </c>
      <c r="DP30">
        <f>((18/26)*100)</f>
        <v>69.230769230769226</v>
      </c>
      <c r="DQ30">
        <f>((19/26)*100)</f>
        <v>73.076923076923066</v>
      </c>
      <c r="DR30">
        <f>((21/26)*100)</f>
        <v>80.769230769230774</v>
      </c>
      <c r="DS30">
        <f>((10/24)*100)</f>
        <v>41.666666666666671</v>
      </c>
      <c r="DT30">
        <f>((11/24)*100)</f>
        <v>45.833333333333329</v>
      </c>
      <c r="DU30">
        <f>((8/24)*100)</f>
        <v>33.333333333333329</v>
      </c>
      <c r="DV30">
        <f>((26/33)*100)</f>
        <v>78.787878787878782</v>
      </c>
      <c r="DW30">
        <f>((27/33)*100)</f>
        <v>81.818181818181827</v>
      </c>
      <c r="DX30">
        <f>((21/33)*100)</f>
        <v>63.636363636363633</v>
      </c>
      <c r="DY30">
        <f>((19/21)*100)</f>
        <v>90.476190476190482</v>
      </c>
      <c r="DZ30">
        <f>((15/21)*100)</f>
        <v>71.428571428571431</v>
      </c>
      <c r="EA30">
        <f>((21/21)*100)</f>
        <v>100</v>
      </c>
    </row>
    <row r="31" spans="1:131" x14ac:dyDescent="0.25">
      <c r="A31">
        <v>76.420510000000007</v>
      </c>
      <c r="B31">
        <v>8.1628579999999999</v>
      </c>
      <c r="C31">
        <v>82.263571000000013</v>
      </c>
      <c r="D31">
        <v>12.003622</v>
      </c>
      <c r="E31">
        <v>78.109847000000002</v>
      </c>
      <c r="F31">
        <v>6.0807140000000004</v>
      </c>
      <c r="G31" s="1">
        <v>84.406634000000011</v>
      </c>
      <c r="H31" s="1">
        <v>10.13495</v>
      </c>
      <c r="K31">
        <f>(12/200)</f>
        <v>0.06</v>
      </c>
      <c r="L31">
        <f>(14/200)</f>
        <v>7.0000000000000007E-2</v>
      </c>
      <c r="M31">
        <f>(18/200)</f>
        <v>0.09</v>
      </c>
      <c r="N31" s="1">
        <f>(15/200)</f>
        <v>7.4999999999999997E-2</v>
      </c>
      <c r="P31">
        <f>(28/200)</f>
        <v>0.14000000000000001</v>
      </c>
      <c r="Q31">
        <f>(27/200)</f>
        <v>0.13500000000000001</v>
      </c>
      <c r="R31">
        <f>(24/200)</f>
        <v>0.12</v>
      </c>
      <c r="S31" s="1">
        <f>(26/200)</f>
        <v>0.13</v>
      </c>
      <c r="U31">
        <f>0.06+0.14</f>
        <v>0.2</v>
      </c>
      <c r="V31">
        <f>0.07+0.135</f>
        <v>0.20500000000000002</v>
      </c>
      <c r="W31">
        <f>0.09+0.12</f>
        <v>0.21</v>
      </c>
      <c r="X31" s="1">
        <f>0.075+0.13</f>
        <v>0.20500000000000002</v>
      </c>
      <c r="Z31">
        <f>SQRT((ABS($A$32-$A$31)^2+(ABS($B$32-$B$31)^2)))</f>
        <v>13.505316876401011</v>
      </c>
      <c r="AA31">
        <f>SQRT((ABS($C$32-$C$31)^2+(ABS($D$32-$D$31)^2)))</f>
        <v>11.447871206213719</v>
      </c>
      <c r="AB31">
        <f>SQRT((ABS($E$32-$E$31)^2+(ABS($F$32-$F$31)^2)))</f>
        <v>16.052136566786732</v>
      </c>
      <c r="AC31" s="1">
        <f>SQRT((ABS($G$32-$G$31)^2+(ABS($H$32-$H$31)^2)))</f>
        <v>12.798496598148166</v>
      </c>
      <c r="AJ31">
        <f>1/0.2</f>
        <v>5</v>
      </c>
      <c r="AK31">
        <f>1/0.205</f>
        <v>4.8780487804878048</v>
      </c>
      <c r="AL31">
        <f>1/0.21</f>
        <v>4.7619047619047619</v>
      </c>
      <c r="AM31" s="1">
        <f>1/0.205</f>
        <v>4.8780487804878048</v>
      </c>
      <c r="AO31">
        <f t="shared" si="4"/>
        <v>67.526584382005055</v>
      </c>
      <c r="AP31">
        <f t="shared" si="5"/>
        <v>55.843274176652287</v>
      </c>
      <c r="AQ31">
        <f t="shared" si="6"/>
        <v>76.438745556127301</v>
      </c>
      <c r="AR31" s="1">
        <f t="shared" si="7"/>
        <v>62.431690722673977</v>
      </c>
      <c r="AV31">
        <f>((0.06/0.2)*100)</f>
        <v>30</v>
      </c>
      <c r="AW31">
        <f>((0.07/0.205)*100)</f>
        <v>34.146341463414636</v>
      </c>
      <c r="AX31">
        <f>((0.09/0.21)*100)</f>
        <v>42.857142857142854</v>
      </c>
      <c r="AY31" s="1">
        <f>((0.075/0.205)*100)</f>
        <v>36.585365853658537</v>
      </c>
      <c r="BA31">
        <f>((0.14/0.2)*100)</f>
        <v>70</v>
      </c>
      <c r="BB31">
        <f>((0.135/0.205)*100)</f>
        <v>65.853658536585371</v>
      </c>
      <c r="BC31">
        <f>((0.12/0.21)*100)</f>
        <v>57.142857142857139</v>
      </c>
      <c r="BD31" s="1">
        <f>((0.13/0.205)*100)</f>
        <v>63.414634146341463</v>
      </c>
      <c r="BF31">
        <f>ABS($B$31-$D$31)</f>
        <v>3.8407640000000001</v>
      </c>
      <c r="BG31" s="1">
        <f>ABS($F$31-$H$31)</f>
        <v>4.0542359999999995</v>
      </c>
      <c r="BL31">
        <f>SQRT((ABS($A$31-$E$31)^2+(ABS($B$31-$F$31)^2)))</f>
        <v>2.6812652118552127</v>
      </c>
      <c r="BM31" s="1">
        <f>SQRT((ABS($C$31-$G$31)^2+(ABS($D$31-$H$31)^2)))</f>
        <v>2.8433526101335005</v>
      </c>
      <c r="BO31" s="1">
        <f>SQRT((ABS($A$31-$G$31)^2+(ABS($B$31-$H$31)^2)))</f>
        <v>8.2260150376619219</v>
      </c>
      <c r="BP31">
        <f>SQRT((ABS($C$31-$E$31)^2+(ABS($D$31-$F$31)^2)))</f>
        <v>7.2342423407458565</v>
      </c>
      <c r="BS31">
        <f>DEGREES(ACOS((6.32443744173731^2+9.42003905669398^2-5.37645289960558^2)/(2*6.32443744173731*9.42003905669398)))</f>
        <v>33.088737759444228</v>
      </c>
      <c r="BU31">
        <v>12</v>
      </c>
      <c r="BV31">
        <v>0</v>
      </c>
      <c r="BW31">
        <v>3</v>
      </c>
      <c r="BX31">
        <v>2</v>
      </c>
      <c r="BY31">
        <v>14</v>
      </c>
      <c r="BZ31">
        <v>0</v>
      </c>
      <c r="CA31">
        <v>14</v>
      </c>
      <c r="CB31">
        <v>5</v>
      </c>
      <c r="CC31">
        <v>18</v>
      </c>
      <c r="CD31">
        <v>10</v>
      </c>
      <c r="CE31">
        <v>2</v>
      </c>
      <c r="CF31">
        <v>0</v>
      </c>
      <c r="CG31">
        <v>15</v>
      </c>
      <c r="CH31">
        <v>2</v>
      </c>
      <c r="CI31">
        <v>6</v>
      </c>
      <c r="CJ31">
        <v>0</v>
      </c>
      <c r="CL31">
        <v>28</v>
      </c>
      <c r="CM31">
        <v>14</v>
      </c>
      <c r="CN31">
        <v>7</v>
      </c>
      <c r="CO31">
        <v>16</v>
      </c>
      <c r="CP31">
        <v>27</v>
      </c>
      <c r="CQ31">
        <v>20</v>
      </c>
      <c r="CR31">
        <v>27</v>
      </c>
      <c r="CS31">
        <v>15</v>
      </c>
      <c r="CT31">
        <v>24</v>
      </c>
      <c r="CU31">
        <v>15</v>
      </c>
      <c r="CV31">
        <v>16</v>
      </c>
      <c r="CW31">
        <v>9</v>
      </c>
      <c r="CX31">
        <v>26</v>
      </c>
      <c r="CY31">
        <v>16</v>
      </c>
      <c r="CZ31">
        <v>17</v>
      </c>
      <c r="DA31">
        <v>7</v>
      </c>
      <c r="DC31">
        <f>((0/12)*100)</f>
        <v>0</v>
      </c>
      <c r="DD31">
        <f>((3/12)*100)</f>
        <v>25</v>
      </c>
      <c r="DE31">
        <f>((2/12)*100)</f>
        <v>16.666666666666664</v>
      </c>
      <c r="DF31">
        <f>((0/14)*100)</f>
        <v>0</v>
      </c>
      <c r="DG31">
        <f>((14/14)*100)</f>
        <v>100</v>
      </c>
      <c r="DH31">
        <f>((5/14)*100)</f>
        <v>35.714285714285715</v>
      </c>
      <c r="DI31">
        <f>((10/18)*100)</f>
        <v>55.555555555555557</v>
      </c>
      <c r="DJ31">
        <f>((2/18)*100)</f>
        <v>11.111111111111111</v>
      </c>
      <c r="DK31">
        <f>((0/18)*100)</f>
        <v>0</v>
      </c>
      <c r="DL31">
        <f>((2/15)*100)</f>
        <v>13.333333333333334</v>
      </c>
      <c r="DM31">
        <f>((6/15)*100)</f>
        <v>40</v>
      </c>
      <c r="DN31">
        <f>((0/15)*100)</f>
        <v>0</v>
      </c>
      <c r="DP31">
        <f>((14/28)*100)</f>
        <v>50</v>
      </c>
      <c r="DQ31">
        <f>((7/28)*100)</f>
        <v>25</v>
      </c>
      <c r="DR31">
        <f>((16/28)*100)</f>
        <v>57.142857142857139</v>
      </c>
      <c r="DS31">
        <f>((20/27)*100)</f>
        <v>74.074074074074076</v>
      </c>
      <c r="DT31">
        <f>((27/27)*100)</f>
        <v>100</v>
      </c>
      <c r="DU31">
        <f>((15/27)*100)</f>
        <v>55.555555555555557</v>
      </c>
      <c r="DV31">
        <f>((15/24)*100)</f>
        <v>62.5</v>
      </c>
      <c r="DW31">
        <f>((16/24)*100)</f>
        <v>66.666666666666657</v>
      </c>
      <c r="DX31">
        <f>((9/24)*100)</f>
        <v>37.5</v>
      </c>
      <c r="DY31">
        <f>((16/26)*100)</f>
        <v>61.53846153846154</v>
      </c>
      <c r="DZ31">
        <f>((17/26)*100)</f>
        <v>65.384615384615387</v>
      </c>
      <c r="EA31">
        <f>((7/26)*100)</f>
        <v>26.923076923076923</v>
      </c>
    </row>
    <row r="32" spans="1:131" x14ac:dyDescent="0.25">
      <c r="A32">
        <v>63.105201000000008</v>
      </c>
      <c r="B32">
        <v>5.9053969999999998</v>
      </c>
      <c r="C32">
        <v>71.096275000000006</v>
      </c>
      <c r="D32">
        <v>9.4846430000000002</v>
      </c>
      <c r="E32">
        <v>62.05772300000001</v>
      </c>
      <c r="F32">
        <v>6.1007999999999996</v>
      </c>
      <c r="G32">
        <v>71.669081000000006</v>
      </c>
      <c r="H32">
        <v>8.8874490000000002</v>
      </c>
      <c r="K32">
        <f>(12/200)</f>
        <v>0.06</v>
      </c>
      <c r="L32">
        <f>(10/200)</f>
        <v>0.05</v>
      </c>
      <c r="M32" s="1">
        <f>(16/200)</f>
        <v>0.08</v>
      </c>
      <c r="N32" s="1">
        <f>(20/200)</f>
        <v>0.1</v>
      </c>
      <c r="P32">
        <f>(23/200)</f>
        <v>0.115</v>
      </c>
      <c r="Q32">
        <f>(26/200)</f>
        <v>0.13</v>
      </c>
      <c r="R32">
        <f>(22/200)</f>
        <v>0.11</v>
      </c>
      <c r="S32">
        <f>(22/200)</f>
        <v>0.11</v>
      </c>
      <c r="U32">
        <f>0.06+0.115</f>
        <v>0.17499999999999999</v>
      </c>
      <c r="V32">
        <f>0.05+0.13</f>
        <v>0.18</v>
      </c>
      <c r="W32" s="1">
        <f>0.08+0.11</f>
        <v>0.19</v>
      </c>
      <c r="X32" s="1">
        <f>0.1+0.11</f>
        <v>0.21000000000000002</v>
      </c>
      <c r="Z32">
        <f>SQRT((ABS($A$33-$A$32)^2+(ABS($B$33-$B$32)^2)))</f>
        <v>15.743386387036622</v>
      </c>
      <c r="AA32">
        <f>SQRT((ABS($C$33-$C$32)^2+(ABS($D$33-$D$32)^2)))</f>
        <v>14.860352972183291</v>
      </c>
      <c r="AB32" s="1">
        <f>SQRT((ABS($E$33-$E$32)^2+(ABS($F$33-$F$32)^2)))</f>
        <v>15.426091999376249</v>
      </c>
      <c r="AC32" s="1">
        <f>SQRT((ABS($G$33-$G$32)^2+(ABS($H$33-$H$32)^2)))</f>
        <v>18.285265455424067</v>
      </c>
      <c r="AJ32">
        <f>1/0.175</f>
        <v>5.7142857142857144</v>
      </c>
      <c r="AK32">
        <f>1/0.18</f>
        <v>5.5555555555555554</v>
      </c>
      <c r="AL32" s="1">
        <f>1/0.19</f>
        <v>5.2631578947368425</v>
      </c>
      <c r="AM32" s="1">
        <f>1/0.21</f>
        <v>4.7619047619047619</v>
      </c>
      <c r="AO32">
        <f t="shared" si="4"/>
        <v>89.962207925923565</v>
      </c>
      <c r="AP32">
        <f t="shared" si="5"/>
        <v>82.557516512129396</v>
      </c>
      <c r="AQ32" s="1">
        <f t="shared" si="6"/>
        <v>81.189957891453943</v>
      </c>
      <c r="AR32" s="1">
        <f t="shared" si="7"/>
        <v>87.072692644876497</v>
      </c>
      <c r="AV32">
        <f>((0.06/0.175)*100)</f>
        <v>34.285714285714285</v>
      </c>
      <c r="AW32">
        <f>((0.05/0.18)*100)</f>
        <v>27.777777777777779</v>
      </c>
      <c r="AX32" s="1">
        <f>((0.08/0.19)*100)</f>
        <v>42.105263157894733</v>
      </c>
      <c r="AY32" s="1">
        <f>((0.1/0.21)*100)</f>
        <v>47.61904761904762</v>
      </c>
      <c r="BA32">
        <f>((0.115/0.175)*100)</f>
        <v>65.714285714285722</v>
      </c>
      <c r="BB32">
        <f>((0.13/0.18)*100)</f>
        <v>72.222222222222229</v>
      </c>
      <c r="BC32" s="1">
        <f>((0.11/0.19)*100)</f>
        <v>57.894736842105267</v>
      </c>
      <c r="BD32" s="1">
        <f>((0.11/0.21)*100)</f>
        <v>52.380952380952387</v>
      </c>
      <c r="BF32">
        <f>ABS($B$32-$D$32)</f>
        <v>3.5792460000000004</v>
      </c>
      <c r="BG32">
        <f>ABS($F$32-$H$32)</f>
        <v>2.7866490000000006</v>
      </c>
      <c r="BL32">
        <f>SQRT((ABS($A$32-$E$32)^2+(ABS($B$32-$F$32)^2)))</f>
        <v>1.0655479777527599</v>
      </c>
      <c r="BM32">
        <f>SQRT((ABS($C$32-$G$32)^2+(ABS($D$32-$H$32)^2)))</f>
        <v>0.82749464486001356</v>
      </c>
      <c r="BO32">
        <f>SQRT((ABS($A$32-$G$32)^2+(ABS($B$32-$H$32)^2)))</f>
        <v>9.0682233532872338</v>
      </c>
      <c r="BP32">
        <f>SQRT((ABS($C$32-$E$32)^2+(ABS($D$32-$F$32)^2)))</f>
        <v>9.6512079920263307</v>
      </c>
      <c r="BS32">
        <f>DEGREES(ACOS((8.90504837172896^2+15.9954603893328^2-8.51614810914096^2)/(2*8.90504837172896*15.9954603893328)))</f>
        <v>22.795409598542602</v>
      </c>
      <c r="BU32">
        <v>12</v>
      </c>
      <c r="BV32">
        <v>0</v>
      </c>
      <c r="BW32">
        <v>10</v>
      </c>
      <c r="BX32">
        <v>0</v>
      </c>
      <c r="BY32">
        <v>10</v>
      </c>
      <c r="BZ32">
        <v>0</v>
      </c>
      <c r="CA32">
        <v>2</v>
      </c>
      <c r="CB32">
        <v>6</v>
      </c>
      <c r="CC32">
        <v>16</v>
      </c>
      <c r="CD32">
        <v>8</v>
      </c>
      <c r="CE32">
        <v>0</v>
      </c>
      <c r="CF32">
        <v>0</v>
      </c>
      <c r="CG32">
        <v>20</v>
      </c>
      <c r="CH32">
        <v>0</v>
      </c>
      <c r="CI32">
        <v>10</v>
      </c>
      <c r="CJ32">
        <v>0</v>
      </c>
      <c r="CL32">
        <v>23</v>
      </c>
      <c r="CM32">
        <v>13</v>
      </c>
      <c r="CN32">
        <v>15</v>
      </c>
      <c r="CO32">
        <v>10</v>
      </c>
      <c r="CP32">
        <v>26</v>
      </c>
      <c r="CQ32">
        <v>14</v>
      </c>
      <c r="CR32">
        <v>16</v>
      </c>
      <c r="CS32">
        <v>17</v>
      </c>
      <c r="CT32">
        <v>22</v>
      </c>
      <c r="CU32">
        <v>20</v>
      </c>
      <c r="CV32">
        <v>12</v>
      </c>
      <c r="CW32">
        <v>2</v>
      </c>
      <c r="CX32">
        <v>22</v>
      </c>
      <c r="CY32">
        <v>10</v>
      </c>
      <c r="CZ32">
        <v>18</v>
      </c>
      <c r="DA32">
        <v>4</v>
      </c>
      <c r="DC32">
        <f>((0/12)*100)</f>
        <v>0</v>
      </c>
      <c r="DD32">
        <f>((10/12)*100)</f>
        <v>83.333333333333343</v>
      </c>
      <c r="DE32">
        <f>((0/12)*100)</f>
        <v>0</v>
      </c>
      <c r="DF32">
        <f>((0/10)*100)</f>
        <v>0</v>
      </c>
      <c r="DG32">
        <f>((2/10)*100)</f>
        <v>20</v>
      </c>
      <c r="DH32">
        <f>((6/10)*100)</f>
        <v>60</v>
      </c>
      <c r="DI32">
        <f>((8/16)*100)</f>
        <v>50</v>
      </c>
      <c r="DJ32">
        <f>((0/16)*100)</f>
        <v>0</v>
      </c>
      <c r="DK32">
        <f>((0/16)*100)</f>
        <v>0</v>
      </c>
      <c r="DL32">
        <f>((0/20)*100)</f>
        <v>0</v>
      </c>
      <c r="DM32">
        <f>((10/20)*100)</f>
        <v>50</v>
      </c>
      <c r="DN32">
        <f>((0/20)*100)</f>
        <v>0</v>
      </c>
      <c r="DP32">
        <f>((13/23)*100)</f>
        <v>56.521739130434781</v>
      </c>
      <c r="DQ32">
        <f>((15/23)*100)</f>
        <v>65.217391304347828</v>
      </c>
      <c r="DR32">
        <f>((10/23)*100)</f>
        <v>43.478260869565219</v>
      </c>
      <c r="DS32">
        <f>((14/26)*100)</f>
        <v>53.846153846153847</v>
      </c>
      <c r="DT32">
        <f>((16/26)*100)</f>
        <v>61.53846153846154</v>
      </c>
      <c r="DU32">
        <f>((17/26)*100)</f>
        <v>65.384615384615387</v>
      </c>
      <c r="DV32">
        <f>((20/22)*100)</f>
        <v>90.909090909090907</v>
      </c>
      <c r="DW32">
        <f>((12/22)*100)</f>
        <v>54.54545454545454</v>
      </c>
      <c r="DX32">
        <f>((2/22)*100)</f>
        <v>9.0909090909090917</v>
      </c>
      <c r="DY32">
        <f>((10/22)*100)</f>
        <v>45.454545454545453</v>
      </c>
      <c r="DZ32">
        <f>((18/22)*100)</f>
        <v>81.818181818181827</v>
      </c>
      <c r="EA32">
        <f>((4/22)*100)</f>
        <v>18.181818181818183</v>
      </c>
    </row>
    <row r="33" spans="1:131" x14ac:dyDescent="0.25">
      <c r="A33">
        <v>47.415168000000008</v>
      </c>
      <c r="B33">
        <v>7.200418</v>
      </c>
      <c r="C33">
        <v>56.238189000000013</v>
      </c>
      <c r="D33">
        <v>9.7442019999999996</v>
      </c>
      <c r="E33" s="1">
        <v>46.632411000000012</v>
      </c>
      <c r="F33" s="1">
        <v>5.9456740000000003</v>
      </c>
      <c r="G33" s="1">
        <v>53.394878000000013</v>
      </c>
      <c r="H33" s="1">
        <v>9.5234030000000001</v>
      </c>
      <c r="K33">
        <f>(8/200)</f>
        <v>0.04</v>
      </c>
      <c r="L33">
        <f>(10/200)</f>
        <v>0.05</v>
      </c>
      <c r="M33" s="1">
        <f>(7/200)</f>
        <v>3.5000000000000003E-2</v>
      </c>
      <c r="N33" s="1">
        <f>(16/200)</f>
        <v>0.08</v>
      </c>
      <c r="P33">
        <f>(20/200)</f>
        <v>0.1</v>
      </c>
      <c r="Q33">
        <f>(21/200)</f>
        <v>0.105</v>
      </c>
      <c r="R33" s="1">
        <f>(21/200)</f>
        <v>0.105</v>
      </c>
      <c r="S33" s="1">
        <f>(23/200)</f>
        <v>0.115</v>
      </c>
      <c r="U33">
        <f>0.04+0.1</f>
        <v>0.14000000000000001</v>
      </c>
      <c r="V33">
        <f>0.05+0.105</f>
        <v>0.155</v>
      </c>
      <c r="W33" s="1">
        <f>0.035+0.105</f>
        <v>0.14000000000000001</v>
      </c>
      <c r="X33" s="1">
        <f>0.08+0.115</f>
        <v>0.19500000000000001</v>
      </c>
      <c r="Z33">
        <f>SQRT((ABS($A$34-$A$33)^2+(ABS($B$34-$B$33)^2)))</f>
        <v>12.562058522277191</v>
      </c>
      <c r="AA33">
        <f>SQRT((ABS($C$34-$C$33)^2+(ABS($D$34-$D$33)^2)))</f>
        <v>15.206434768329691</v>
      </c>
      <c r="AB33" s="1">
        <f>SQRT((ABS($E$34-$E$33)^2+(ABS($F$34-$F$33)^2)))</f>
        <v>8.3296708604739607</v>
      </c>
      <c r="AC33" s="1">
        <f>SQRT((ABS($G$34-$G$33)^2+(ABS($H$34-$H$33)^2)))</f>
        <v>14.419091721796697</v>
      </c>
      <c r="AJ33">
        <f>1/0.14</f>
        <v>7.1428571428571423</v>
      </c>
      <c r="AK33">
        <f>1/0.155</f>
        <v>6.4516129032258069</v>
      </c>
      <c r="AL33" s="1">
        <f>1/0.14</f>
        <v>7.1428571428571423</v>
      </c>
      <c r="AM33" s="1">
        <f>1/0.195</f>
        <v>5.1282051282051277</v>
      </c>
      <c r="AO33">
        <f t="shared" si="4"/>
        <v>89.728989444837069</v>
      </c>
      <c r="AP33">
        <f t="shared" si="5"/>
        <v>98.106030763417365</v>
      </c>
      <c r="AQ33" s="1">
        <f t="shared" si="6"/>
        <v>59.497649003385426</v>
      </c>
      <c r="AR33" s="1">
        <f t="shared" si="7"/>
        <v>73.944060111777929</v>
      </c>
      <c r="AV33">
        <f>((0.04/0.14)*100)</f>
        <v>28.571428571428569</v>
      </c>
      <c r="AW33">
        <f>((0.05/0.155)*100)</f>
        <v>32.258064516129039</v>
      </c>
      <c r="AX33" s="1">
        <f>((0.035/0.14)*100)</f>
        <v>25</v>
      </c>
      <c r="AY33" s="1">
        <f>((0.08/0.195)*100)</f>
        <v>41.025641025641022</v>
      </c>
      <c r="BA33">
        <f>((0.1/0.14)*100)</f>
        <v>71.428571428571431</v>
      </c>
      <c r="BB33">
        <f>((0.105/0.155)*100)</f>
        <v>67.741935483870961</v>
      </c>
      <c r="BC33" s="1">
        <f>((0.105/0.14)*100)</f>
        <v>74.999999999999986</v>
      </c>
      <c r="BD33" s="1">
        <f>((0.115/0.195)*100)</f>
        <v>58.974358974358978</v>
      </c>
      <c r="BF33">
        <f>ABS($B$33-$D$33)</f>
        <v>2.5437839999999996</v>
      </c>
      <c r="BG33" s="1">
        <f>ABS($F$33-$H$33)</f>
        <v>3.5777289999999997</v>
      </c>
      <c r="BL33" s="1"/>
      <c r="BM33" s="1"/>
      <c r="BO33" s="1">
        <f>SQRT((ABS($A$33-$G$33)^2+(ABS($B$33-$H$33)^2)))</f>
        <v>6.4150752913995523</v>
      </c>
      <c r="BP33" s="1">
        <f>SQRT((ABS($C$33-$E$33)^2+(ABS($D$33-$F$33)^2)))</f>
        <v>10.329558845956008</v>
      </c>
      <c r="BR33">
        <f>DEGREES(ACOS((7.71883611772579^2+14.9385806163253^2-8.56879282274633^2)/(2*7.71883611772579*14.9385806163253)))</f>
        <v>24.818607852913264</v>
      </c>
      <c r="BS33">
        <f>DEGREES(ACOS((5.45020157955888^2+9.75709792375916^2-6.87015062045811^2)/(2*5.45020157955888*9.75709792375916)))</f>
        <v>43.061093510790784</v>
      </c>
      <c r="BU33">
        <v>8</v>
      </c>
      <c r="BV33">
        <v>0</v>
      </c>
      <c r="BW33">
        <v>8</v>
      </c>
      <c r="BX33">
        <v>0</v>
      </c>
      <c r="BY33">
        <v>10</v>
      </c>
      <c r="BZ33">
        <v>0</v>
      </c>
      <c r="CA33">
        <v>0</v>
      </c>
      <c r="CB33">
        <v>10</v>
      </c>
      <c r="CC33">
        <v>7</v>
      </c>
      <c r="CD33">
        <v>5</v>
      </c>
      <c r="CE33">
        <v>0</v>
      </c>
      <c r="CF33">
        <v>2</v>
      </c>
      <c r="CG33">
        <v>16</v>
      </c>
      <c r="CH33">
        <v>0</v>
      </c>
      <c r="CI33">
        <v>6</v>
      </c>
      <c r="CJ33">
        <v>2</v>
      </c>
      <c r="CL33">
        <v>20</v>
      </c>
      <c r="CM33">
        <v>10</v>
      </c>
      <c r="CN33">
        <v>20</v>
      </c>
      <c r="CO33">
        <v>0</v>
      </c>
      <c r="CP33">
        <v>21</v>
      </c>
      <c r="CQ33">
        <v>9</v>
      </c>
      <c r="CR33">
        <v>5</v>
      </c>
      <c r="CS33">
        <v>18</v>
      </c>
      <c r="CT33">
        <v>21</v>
      </c>
      <c r="CU33">
        <v>21</v>
      </c>
      <c r="CV33">
        <v>11</v>
      </c>
      <c r="CW33">
        <v>7</v>
      </c>
      <c r="CX33">
        <v>23</v>
      </c>
      <c r="CY33">
        <v>15</v>
      </c>
      <c r="CZ33">
        <v>19</v>
      </c>
      <c r="DA33">
        <v>7</v>
      </c>
      <c r="DC33">
        <f>((0/8)*100)</f>
        <v>0</v>
      </c>
      <c r="DD33">
        <f>((8/8)*100)</f>
        <v>100</v>
      </c>
      <c r="DE33">
        <f>((0/8)*100)</f>
        <v>0</v>
      </c>
      <c r="DF33">
        <f>((0/10)*100)</f>
        <v>0</v>
      </c>
      <c r="DG33">
        <f>((0/10)*100)</f>
        <v>0</v>
      </c>
      <c r="DH33">
        <f>((10/10)*100)</f>
        <v>100</v>
      </c>
      <c r="DI33">
        <f>((5/7)*100)</f>
        <v>71.428571428571431</v>
      </c>
      <c r="DJ33">
        <f>((0/7)*100)</f>
        <v>0</v>
      </c>
      <c r="DK33">
        <f>((2/7)*100)</f>
        <v>28.571428571428569</v>
      </c>
      <c r="DL33">
        <f>((0/16)*100)</f>
        <v>0</v>
      </c>
      <c r="DM33">
        <f>((6/16)*100)</f>
        <v>37.5</v>
      </c>
      <c r="DN33">
        <f>((2/16)*100)</f>
        <v>12.5</v>
      </c>
      <c r="DP33">
        <f>((10/20)*100)</f>
        <v>50</v>
      </c>
      <c r="DQ33">
        <f>((20/20)*100)</f>
        <v>100</v>
      </c>
      <c r="DR33">
        <f>((0/20)*100)</f>
        <v>0</v>
      </c>
      <c r="DS33">
        <f>((9/21)*100)</f>
        <v>42.857142857142854</v>
      </c>
      <c r="DT33">
        <f>((5/21)*100)</f>
        <v>23.809523809523807</v>
      </c>
      <c r="DU33">
        <f>((18/21)*100)</f>
        <v>85.714285714285708</v>
      </c>
      <c r="DV33">
        <f>((21/21)*100)</f>
        <v>100</v>
      </c>
      <c r="DW33">
        <f>((11/21)*100)</f>
        <v>52.380952380952387</v>
      </c>
      <c r="DX33">
        <f>((7/21)*100)</f>
        <v>33.333333333333329</v>
      </c>
      <c r="DY33">
        <f>((15/23)*100)</f>
        <v>65.217391304347828</v>
      </c>
      <c r="DZ33">
        <f>((19/23)*100)</f>
        <v>82.608695652173907</v>
      </c>
      <c r="EA33">
        <f>((7/23)*100)</f>
        <v>30.434782608695656</v>
      </c>
    </row>
    <row r="34" spans="1:131" x14ac:dyDescent="0.25">
      <c r="A34">
        <v>34.875579000000009</v>
      </c>
      <c r="B34">
        <v>6.4494040000000004</v>
      </c>
      <c r="C34">
        <v>41.048610000000011</v>
      </c>
      <c r="D34">
        <v>10.459987</v>
      </c>
      <c r="E34" s="1">
        <v>38.305938000000012</v>
      </c>
      <c r="F34" s="1">
        <v>6.1764640000000002</v>
      </c>
      <c r="G34" s="1">
        <v>38.979209000000012</v>
      </c>
      <c r="H34" s="1">
        <v>9.8375579999999996</v>
      </c>
      <c r="K34">
        <f>(10/200)</f>
        <v>0.05</v>
      </c>
      <c r="L34">
        <f>(10/200)</f>
        <v>0.05</v>
      </c>
      <c r="N34" s="1">
        <f>(9/200)</f>
        <v>4.4999999999999998E-2</v>
      </c>
      <c r="P34">
        <f>(31/200)</f>
        <v>0.155</v>
      </c>
      <c r="Q34">
        <f>(26/200)</f>
        <v>0.13</v>
      </c>
      <c r="R34" s="1">
        <f>(27/200)</f>
        <v>0.13500000000000001</v>
      </c>
      <c r="S34" s="1">
        <f>(12/200)</f>
        <v>0.06</v>
      </c>
      <c r="U34">
        <f>0.05+0.155</f>
        <v>0.20500000000000002</v>
      </c>
      <c r="V34">
        <f>0.05+0.13</f>
        <v>0.18</v>
      </c>
      <c r="X34" s="1">
        <f>0.045+0.06</f>
        <v>0.105</v>
      </c>
      <c r="Z34">
        <f>SQRT((ABS($A$35-$A$34)^2+(ABS($B$35-$B$34)^2)))</f>
        <v>11.961249566086813</v>
      </c>
      <c r="AA34">
        <f>SQRT((ABS($C$35-$C$34)^2+(ABS($D$35-$D$34)^2)))</f>
        <v>12.665859303409501</v>
      </c>
      <c r="AC34" s="1">
        <f>SQRT((ABS($G$35-$G$34)^2+(ABS($H$35-$H$34)^2)))</f>
        <v>5.0196811911469048</v>
      </c>
      <c r="AJ34">
        <f>1/0.205</f>
        <v>4.8780487804878048</v>
      </c>
      <c r="AK34">
        <f>1/0.18</f>
        <v>5.5555555555555554</v>
      </c>
      <c r="AM34" s="1">
        <f>1/0.105</f>
        <v>9.5238095238095237</v>
      </c>
      <c r="AO34">
        <f t="shared" si="4"/>
        <v>58.347558858960063</v>
      </c>
      <c r="AP34">
        <f t="shared" si="5"/>
        <v>70.365885018941682</v>
      </c>
      <c r="AR34" s="1">
        <f t="shared" si="7"/>
        <v>47.806487534732426</v>
      </c>
      <c r="AV34">
        <f>((0.05/0.205)*100)</f>
        <v>24.390243902439028</v>
      </c>
      <c r="AW34">
        <f>((0.05/0.18)*100)</f>
        <v>27.777777777777779</v>
      </c>
      <c r="AY34" s="1">
        <f>((0.045/0.105)*100)</f>
        <v>42.857142857142854</v>
      </c>
      <c r="BA34">
        <f>((0.155/0.205)*100)</f>
        <v>75.609756097560975</v>
      </c>
      <c r="BB34">
        <f>((0.13/0.18)*100)</f>
        <v>72.222222222222229</v>
      </c>
      <c r="BD34" s="1">
        <f>((0.06/0.105)*100)</f>
        <v>57.142857142857139</v>
      </c>
      <c r="BF34">
        <f>ABS($B$34-$D$34)</f>
        <v>4.0105829999999996</v>
      </c>
      <c r="BG34" s="1">
        <f>ABS($F$34-$H$34)</f>
        <v>3.6610939999999994</v>
      </c>
      <c r="BL34" s="1">
        <f>SQRT((ABS($A$34-$E$33)^2+(ABS($B$34-$F$33)^2)))</f>
        <v>11.767618390699287</v>
      </c>
      <c r="BM34" s="1">
        <f>SQRT((ABS($C$34-$G$33)^2+(ABS($D$34-$H$33)^2)))</f>
        <v>12.381741521970165</v>
      </c>
      <c r="BO34" s="1">
        <f>SQRT((ABS($A$34-$G$34)^2+(ABS($B$34-$H$34)^2)))</f>
        <v>5.3215943761823876</v>
      </c>
      <c r="BP34" s="1">
        <f>SQRT((ABS($C$34-$E$34)^2+(ABS($D$34-$F$34)^2)))</f>
        <v>5.0863364999882767</v>
      </c>
      <c r="BR34">
        <f>DEGREES(ACOS((10.5291426187847^2+6.01868437134845^2-5.79243610693204^2)/(2*10.5291426187847*6.01868437134845)))</f>
        <v>26.390095702867171</v>
      </c>
      <c r="BS34">
        <f>DEGREES(ACOS((7.11038219095555^2+14.0123357287473^2-8.8266225001152^2)/(2*7.11038219095555*14.0123357287473)))</f>
        <v>31.996437700472477</v>
      </c>
      <c r="BU34">
        <v>10</v>
      </c>
      <c r="BV34">
        <v>0</v>
      </c>
      <c r="BW34">
        <v>5</v>
      </c>
      <c r="BX34">
        <v>0</v>
      </c>
      <c r="BY34">
        <v>10</v>
      </c>
      <c r="BZ34">
        <v>0</v>
      </c>
      <c r="CA34">
        <v>0</v>
      </c>
      <c r="CB34">
        <v>6</v>
      </c>
      <c r="CG34">
        <v>9</v>
      </c>
      <c r="CH34">
        <v>0</v>
      </c>
      <c r="CI34">
        <v>0</v>
      </c>
      <c r="CJ34">
        <v>0</v>
      </c>
      <c r="CL34">
        <v>31</v>
      </c>
      <c r="CM34">
        <v>21</v>
      </c>
      <c r="CN34">
        <v>21</v>
      </c>
      <c r="CO34">
        <v>15</v>
      </c>
      <c r="CP34">
        <v>26</v>
      </c>
      <c r="CQ34">
        <v>18</v>
      </c>
      <c r="CR34">
        <v>10</v>
      </c>
      <c r="CS34">
        <v>19</v>
      </c>
      <c r="CT34">
        <v>27</v>
      </c>
      <c r="CU34">
        <v>22</v>
      </c>
      <c r="CV34">
        <v>20</v>
      </c>
      <c r="CW34">
        <v>18</v>
      </c>
      <c r="CX34">
        <v>12</v>
      </c>
      <c r="CY34">
        <v>2</v>
      </c>
      <c r="CZ34">
        <v>12</v>
      </c>
      <c r="DA34">
        <v>7</v>
      </c>
      <c r="DC34">
        <f>((0/10)*100)</f>
        <v>0</v>
      </c>
      <c r="DD34">
        <f>((5/10)*100)</f>
        <v>50</v>
      </c>
      <c r="DE34">
        <f>((0/10)*100)</f>
        <v>0</v>
      </c>
      <c r="DF34">
        <f>((0/10)*100)</f>
        <v>0</v>
      </c>
      <c r="DG34">
        <f>((0/10)*100)</f>
        <v>0</v>
      </c>
      <c r="DH34">
        <f>((6/10)*100)</f>
        <v>60</v>
      </c>
      <c r="DL34">
        <f>((0/9)*100)</f>
        <v>0</v>
      </c>
      <c r="DM34">
        <f>((0/9)*100)</f>
        <v>0</v>
      </c>
      <c r="DN34">
        <f>((0/9)*100)</f>
        <v>0</v>
      </c>
      <c r="DP34">
        <f>((21/31)*100)</f>
        <v>67.741935483870961</v>
      </c>
      <c r="DQ34">
        <f>((21/31)*100)</f>
        <v>67.741935483870961</v>
      </c>
      <c r="DR34">
        <f>((15/31)*100)</f>
        <v>48.387096774193552</v>
      </c>
      <c r="DS34">
        <f>((18/26)*100)</f>
        <v>69.230769230769226</v>
      </c>
      <c r="DT34">
        <f>((10/26)*100)</f>
        <v>38.461538461538467</v>
      </c>
      <c r="DU34">
        <f>((19/26)*100)</f>
        <v>73.076923076923066</v>
      </c>
      <c r="DV34">
        <f>((22/27)*100)</f>
        <v>81.481481481481481</v>
      </c>
      <c r="DW34">
        <f>((20/27)*100)</f>
        <v>74.074074074074076</v>
      </c>
      <c r="DX34">
        <f>((18/27)*100)</f>
        <v>66.666666666666657</v>
      </c>
      <c r="DY34">
        <f>((2/12)*100)</f>
        <v>16.666666666666664</v>
      </c>
      <c r="DZ34">
        <f>((12/12)*100)</f>
        <v>100</v>
      </c>
      <c r="EA34">
        <f>((7/12)*100)</f>
        <v>58.333333333333336</v>
      </c>
    </row>
    <row r="35" spans="1:131" x14ac:dyDescent="0.25">
      <c r="A35">
        <v>22.935523000000011</v>
      </c>
      <c r="B35">
        <v>7.16113</v>
      </c>
      <c r="C35">
        <v>28.39979300000001</v>
      </c>
      <c r="D35">
        <v>9.8031609999999993</v>
      </c>
      <c r="G35" s="1">
        <v>33.989732000000011</v>
      </c>
      <c r="H35" s="1">
        <v>9.2877229999999997</v>
      </c>
      <c r="L35">
        <f>(10/200)</f>
        <v>0.05</v>
      </c>
      <c r="P35">
        <f>(32/200)</f>
        <v>0.16</v>
      </c>
      <c r="Q35">
        <f>(35/200)</f>
        <v>0.17499999999999999</v>
      </c>
      <c r="V35">
        <f>0.05+0.175</f>
        <v>0.22499999999999998</v>
      </c>
      <c r="AA35">
        <f>SQRT((ABS($C$36-$C$35)^2+(ABS($D$36-$D$35)^2)))</f>
        <v>11.074510362622132</v>
      </c>
      <c r="AK35">
        <f>1/0.225</f>
        <v>4.4444444444444446</v>
      </c>
      <c r="AP35">
        <f t="shared" si="5"/>
        <v>49.220046056098369</v>
      </c>
      <c r="AW35">
        <f>((0.05/0.225)*100)</f>
        <v>22.222222222222225</v>
      </c>
      <c r="BB35">
        <f>((0.175/0.225)*100)</f>
        <v>77.777777777777771</v>
      </c>
      <c r="BF35">
        <f>ABS($B$35-$D$35)</f>
        <v>2.6420309999999994</v>
      </c>
      <c r="BG35" s="1"/>
      <c r="BI35">
        <v>3.6262204999999996</v>
      </c>
      <c r="BJ35" s="1">
        <v>3.4354080000000002</v>
      </c>
      <c r="BM35" s="1">
        <f>SQRT((ABS($C$35-$G$34)^2+(ABS($D$35-$H$34)^2)))</f>
        <v>10.579471917570604</v>
      </c>
      <c r="BO35" s="1">
        <f>SQRT((ABS($A$35-$G$35)^2+(ABS($B$35-$H$35)^2)))</f>
        <v>11.256906075975317</v>
      </c>
      <c r="BR35">
        <f>DEGREES(ACOS((5.37645289960558^2+12.4576508590352^2-8.90504837172896^2)/(2*5.37645289960558*12.4576508590352)))</f>
        <v>38.524448154593422</v>
      </c>
      <c r="BS35">
        <f>DEGREES(ACOS((6.39376408631169^2+12.0134397913652^2-7.60444039898545^2)/(2*6.39376408631169*12.0134397913652)))</f>
        <v>33.988749606727971</v>
      </c>
      <c r="BY35">
        <v>10</v>
      </c>
      <c r="BZ35">
        <v>0</v>
      </c>
      <c r="CA35">
        <v>3</v>
      </c>
      <c r="CB35">
        <v>0</v>
      </c>
      <c r="CL35">
        <v>32</v>
      </c>
      <c r="CM35">
        <v>22</v>
      </c>
      <c r="CN35">
        <v>22</v>
      </c>
      <c r="CO35">
        <v>23</v>
      </c>
      <c r="CP35">
        <v>35</v>
      </c>
      <c r="CQ35">
        <v>25</v>
      </c>
      <c r="CR35">
        <v>28</v>
      </c>
      <c r="CS35">
        <v>16</v>
      </c>
      <c r="DF35">
        <f>((0/10)*100)</f>
        <v>0</v>
      </c>
      <c r="DG35">
        <f>((3/10)*100)</f>
        <v>30</v>
      </c>
      <c r="DH35">
        <f>((0/10)*100)</f>
        <v>0</v>
      </c>
      <c r="DP35">
        <f>((22/32)*100)</f>
        <v>68.75</v>
      </c>
      <c r="DQ35">
        <f>((22/32)*100)</f>
        <v>68.75</v>
      </c>
      <c r="DR35">
        <f>((23/32)*100)</f>
        <v>71.875</v>
      </c>
      <c r="DS35">
        <f>((25/35)*100)</f>
        <v>71.428571428571431</v>
      </c>
      <c r="DT35">
        <f>((28/35)*100)</f>
        <v>80</v>
      </c>
      <c r="DU35">
        <f>((16/35)*100)</f>
        <v>45.714285714285715</v>
      </c>
    </row>
    <row r="36" spans="1:131" x14ac:dyDescent="0.25">
      <c r="C36">
        <v>17.326328000000011</v>
      </c>
      <c r="D36">
        <v>9.6510010000000008</v>
      </c>
      <c r="BR36">
        <f>DEGREES(ACOS((8.51614810914096^2+12.0199779092556^2-5.45020157955888^2)/(2*8.51614810914096*12.0199779092556)))</f>
        <v>23.812308082868931</v>
      </c>
      <c r="BS36">
        <f>DEGREES(ACOS((4.63504470571859^2+7.92149269399575^2-5.83248753724944^2)/(2*4.63504470571859*7.92149269399575)))</f>
        <v>46.856204895630512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>
        <f>DEGREES(ACOS((6.87015062045811^2+11.6387497699532^2-7.11038219095555^2)/(2*6.87015062045811*11.6387497699532)))</f>
        <v>34.304862671605413</v>
      </c>
      <c r="BS37">
        <f>DEGREES(ACOS((17.8766576433615^2+24.6265032690773^2-7.79490071975449^2)/(2*17.8766576433615*24.6265032690773)))</f>
        <v>10.661726432292816</v>
      </c>
    </row>
    <row r="38" spans="1:131" x14ac:dyDescent="0.25">
      <c r="A38">
        <v>247.11847299999999</v>
      </c>
      <c r="B38">
        <v>6.9930300000000001</v>
      </c>
      <c r="C38">
        <v>242.13224</v>
      </c>
      <c r="D38">
        <v>9.6222209999999997</v>
      </c>
      <c r="E38">
        <v>247.62911600000001</v>
      </c>
      <c r="F38">
        <v>5.9691669999999997</v>
      </c>
      <c r="G38">
        <v>257.64203600000002</v>
      </c>
      <c r="H38">
        <v>8.1361659999999993</v>
      </c>
      <c r="K38">
        <f>(10/200)</f>
        <v>0.05</v>
      </c>
      <c r="L38">
        <f>(10/200)</f>
        <v>0.05</v>
      </c>
      <c r="M38">
        <f>(20/200)</f>
        <v>0.1</v>
      </c>
      <c r="N38" s="1">
        <f>(17/200)</f>
        <v>8.5000000000000006E-2</v>
      </c>
      <c r="P38">
        <f>(30/200)</f>
        <v>0.15</v>
      </c>
      <c r="Q38">
        <f>(27/200)</f>
        <v>0.13500000000000001</v>
      </c>
      <c r="R38">
        <f>(21/200)</f>
        <v>0.105</v>
      </c>
      <c r="S38">
        <f>(30/200)</f>
        <v>0.15</v>
      </c>
      <c r="U38">
        <f>0.05+0.15</f>
        <v>0.2</v>
      </c>
      <c r="V38">
        <f>0.05+0.135</f>
        <v>0.185</v>
      </c>
      <c r="W38">
        <f>0.1+0.105</f>
        <v>0.20500000000000002</v>
      </c>
      <c r="X38" s="1">
        <f>0.085+0.15</f>
        <v>0.23499999999999999</v>
      </c>
      <c r="Z38">
        <f>SQRT((ABS($A$39-$A$38)^2+(ABS($B$39-$B$38)^2)))</f>
        <v>13.04280838142755</v>
      </c>
      <c r="AA38">
        <f>SQRT((ABS($C$39-$C$38)^2+(ABS($D$39-$D$38)^2)))</f>
        <v>13.396356509234744</v>
      </c>
      <c r="AB38">
        <f>SQRT((ABS($E$39-$E$38)^2+(ABS($F$39-$F$38)^2)))</f>
        <v>14.938580616325273</v>
      </c>
      <c r="AC38" s="1">
        <f>SQRT((ABS($G$39-$G$38)^2+(ABS($H$39-$H$38)^2)))</f>
        <v>16.850979539997237</v>
      </c>
      <c r="AJ38">
        <f>1/0.2</f>
        <v>5</v>
      </c>
      <c r="AK38">
        <f>1/0.185</f>
        <v>5.4054054054054053</v>
      </c>
      <c r="AL38">
        <f>1/0.205</f>
        <v>4.8780487804878048</v>
      </c>
      <c r="AM38" s="1">
        <f>1/0.235</f>
        <v>4.2553191489361701</v>
      </c>
      <c r="AO38">
        <f t="shared" ref="AO38:AO56" si="8">$Z38/$U38</f>
        <v>65.214041907137741</v>
      </c>
      <c r="AP38">
        <f t="shared" ref="AP38:AP55" si="9">$AA38/$V38</f>
        <v>72.41273788775537</v>
      </c>
      <c r="AQ38">
        <f t="shared" ref="AQ38:AQ53" si="10">$AB38/$W38</f>
        <v>72.871124957684259</v>
      </c>
      <c r="AR38" s="1">
        <f t="shared" ref="AR38:AR52" si="11">$AC38/$X38</f>
        <v>71.706295914881863</v>
      </c>
      <c r="AV38">
        <f>((0.05/0.2)*100)</f>
        <v>25</v>
      </c>
      <c r="AW38">
        <f>((0.05/0.185)*100)</f>
        <v>27.027027027027028</v>
      </c>
      <c r="AX38">
        <f>((0.1/0.205)*100)</f>
        <v>48.780487804878057</v>
      </c>
      <c r="AY38" s="1">
        <f>((0.085/0.235)*100)</f>
        <v>36.170212765957451</v>
      </c>
      <c r="BA38">
        <f>((0.15/0.2)*100)</f>
        <v>74.999999999999986</v>
      </c>
      <c r="BB38">
        <f>((0.135/0.185)*100)</f>
        <v>72.972972972972983</v>
      </c>
      <c r="BC38">
        <f>((0.105/0.205)*100)</f>
        <v>51.219512195121951</v>
      </c>
      <c r="BD38" s="1">
        <f>((0.15/0.235)*100)</f>
        <v>63.829787234042556</v>
      </c>
      <c r="BF38">
        <f>ABS($B$38-$D$38)</f>
        <v>2.6291909999999996</v>
      </c>
      <c r="BG38">
        <f>ABS($F$38-$H$38)</f>
        <v>2.1669989999999997</v>
      </c>
      <c r="BO38">
        <f>SQRT((ABS($A$38-$G$38)^2+(ABS($B$38-$H$38)^2)))</f>
        <v>10.585468252725786</v>
      </c>
      <c r="BP38">
        <f>SQRT((ABS($C$38-$E$38)^2+(ABS($D$38-$F$38)^2)))</f>
        <v>6.6000340367525494</v>
      </c>
      <c r="BR38">
        <f>DEGREES(ACOS((8.8266225001152^2+13.2283164663994^2-6.39376408631169^2)/(2*8.8266225001152*13.2283164663994)))</f>
        <v>24.782010582547297</v>
      </c>
      <c r="BS38">
        <f>DEGREES(ACOS((9.59937323781637^2+19.928367676388^2-11.3204552598755^2)/(2*9.59937323781637*19.928367676388)))</f>
        <v>19.28315748378056</v>
      </c>
      <c r="BU38">
        <v>10</v>
      </c>
      <c r="BV38">
        <v>0</v>
      </c>
      <c r="BW38">
        <v>10</v>
      </c>
      <c r="BX38">
        <v>0</v>
      </c>
      <c r="BY38">
        <v>10</v>
      </c>
      <c r="BZ38">
        <v>0</v>
      </c>
      <c r="CA38">
        <v>0</v>
      </c>
      <c r="CB38">
        <v>10</v>
      </c>
      <c r="CC38">
        <v>20</v>
      </c>
      <c r="CD38">
        <v>14</v>
      </c>
      <c r="CE38">
        <v>1</v>
      </c>
      <c r="CF38">
        <v>0</v>
      </c>
      <c r="CG38">
        <v>17</v>
      </c>
      <c r="CH38">
        <v>0</v>
      </c>
      <c r="CI38">
        <v>10</v>
      </c>
      <c r="CJ38">
        <v>0</v>
      </c>
      <c r="CL38">
        <v>30</v>
      </c>
      <c r="CM38">
        <v>11</v>
      </c>
      <c r="CN38">
        <v>0</v>
      </c>
      <c r="CO38">
        <v>14</v>
      </c>
      <c r="CP38">
        <v>27</v>
      </c>
      <c r="CQ38">
        <v>17</v>
      </c>
      <c r="CR38">
        <v>3</v>
      </c>
      <c r="CS38">
        <v>27</v>
      </c>
      <c r="CT38">
        <v>21</v>
      </c>
      <c r="CU38">
        <v>21</v>
      </c>
      <c r="CV38">
        <v>11</v>
      </c>
      <c r="CW38">
        <v>4</v>
      </c>
      <c r="CX38">
        <v>30</v>
      </c>
      <c r="CY38">
        <v>20</v>
      </c>
      <c r="CZ38">
        <v>27</v>
      </c>
      <c r="DA38">
        <v>3</v>
      </c>
      <c r="DC38">
        <f>((0/10)*100)</f>
        <v>0</v>
      </c>
      <c r="DD38">
        <f>((10/10)*100)</f>
        <v>100</v>
      </c>
      <c r="DE38">
        <f>((0/10)*100)</f>
        <v>0</v>
      </c>
      <c r="DF38">
        <f>((0/10)*100)</f>
        <v>0</v>
      </c>
      <c r="DG38">
        <f>((0/10)*100)</f>
        <v>0</v>
      </c>
      <c r="DH38">
        <f>((10/10)*100)</f>
        <v>100</v>
      </c>
      <c r="DI38">
        <f>((14/20)*100)</f>
        <v>70</v>
      </c>
      <c r="DJ38">
        <f>((1/20)*100)</f>
        <v>5</v>
      </c>
      <c r="DK38">
        <f>((0/20)*100)</f>
        <v>0</v>
      </c>
      <c r="DL38">
        <f>((0/17)*100)</f>
        <v>0</v>
      </c>
      <c r="DM38">
        <f>((10/17)*100)</f>
        <v>58.82352941176471</v>
      </c>
      <c r="DN38">
        <f>((0/17)*100)</f>
        <v>0</v>
      </c>
      <c r="DP38">
        <f>((11/30)*100)</f>
        <v>36.666666666666664</v>
      </c>
      <c r="DQ38">
        <f>((0/30)*100)</f>
        <v>0</v>
      </c>
      <c r="DR38">
        <f>((14/30)*100)</f>
        <v>46.666666666666664</v>
      </c>
      <c r="DS38">
        <f>((17/27)*100)</f>
        <v>62.962962962962962</v>
      </c>
      <c r="DT38">
        <f>((3/27)*100)</f>
        <v>11.111111111111111</v>
      </c>
      <c r="DU38">
        <f>((27/27)*100)</f>
        <v>100</v>
      </c>
      <c r="DV38">
        <f>((21/21)*100)</f>
        <v>100</v>
      </c>
      <c r="DW38">
        <f>((11/21)*100)</f>
        <v>52.380952380952387</v>
      </c>
      <c r="DX38">
        <f>((4/21)*100)</f>
        <v>19.047619047619047</v>
      </c>
      <c r="DY38">
        <f>((20/30)*100)</f>
        <v>66.666666666666657</v>
      </c>
      <c r="DZ38">
        <f>((27/30)*100)</f>
        <v>90</v>
      </c>
      <c r="EA38">
        <f>((3/30)*100)</f>
        <v>10</v>
      </c>
    </row>
    <row r="39" spans="1:131" x14ac:dyDescent="0.25">
      <c r="A39">
        <v>234.081692</v>
      </c>
      <c r="B39">
        <v>7.3895039999999996</v>
      </c>
      <c r="C39">
        <v>228.75099399999999</v>
      </c>
      <c r="D39">
        <v>10.258321</v>
      </c>
      <c r="E39">
        <v>232.725784</v>
      </c>
      <c r="F39">
        <v>6.9947819999999998</v>
      </c>
      <c r="G39" s="1">
        <v>240.862154</v>
      </c>
      <c r="H39" s="1">
        <v>9.6824750000000002</v>
      </c>
      <c r="K39">
        <f>(14/200)</f>
        <v>7.0000000000000007E-2</v>
      </c>
      <c r="L39">
        <f>(8/200)</f>
        <v>0.04</v>
      </c>
      <c r="M39" s="1">
        <f>(3/200)</f>
        <v>1.4999999999999999E-2</v>
      </c>
      <c r="N39" s="1">
        <f>(36/200)</f>
        <v>0.18</v>
      </c>
      <c r="P39">
        <f>(24/200)</f>
        <v>0.12</v>
      </c>
      <c r="Q39">
        <f>(27/200)</f>
        <v>0.13500000000000001</v>
      </c>
      <c r="R39">
        <f>(35/200)</f>
        <v>0.17499999999999999</v>
      </c>
      <c r="S39" s="1">
        <f>(25/200)</f>
        <v>0.125</v>
      </c>
      <c r="U39">
        <f>0.07+0.12</f>
        <v>0.19</v>
      </c>
      <c r="V39">
        <f>0.04+0.135</f>
        <v>0.17500000000000002</v>
      </c>
      <c r="W39" s="1">
        <f>0.015+0.175</f>
        <v>0.19</v>
      </c>
      <c r="X39" s="1">
        <f>0.18+0.125</f>
        <v>0.30499999999999999</v>
      </c>
      <c r="Z39">
        <f>SQRT((ABS($A$40-$A$39)^2+(ABS($B$40-$B$39)^2)))</f>
        <v>12.838643321286961</v>
      </c>
      <c r="AA39">
        <f>SQRT((ABS($C$40-$C$39)^2+(ABS($D$40-$D$39)^2)))</f>
        <v>10.09982378008849</v>
      </c>
      <c r="AB39" s="1">
        <f>SQRT((ABS($E$40-$E$39)^2+(ABS($F$40-$F$39)^2)))</f>
        <v>6.0186843713484537</v>
      </c>
      <c r="AC39" s="1">
        <f>SQRT((ABS($G$40-$G$39)^2+(ABS($H$40-$H$39)^2)))</f>
        <v>18.07574358233833</v>
      </c>
      <c r="AJ39">
        <f>1/0.19</f>
        <v>5.2631578947368425</v>
      </c>
      <c r="AK39">
        <f>1/0.175</f>
        <v>5.7142857142857144</v>
      </c>
      <c r="AL39" s="1">
        <f>1/0.19</f>
        <v>5.2631578947368425</v>
      </c>
      <c r="AM39" s="1">
        <f>1/0.305</f>
        <v>3.278688524590164</v>
      </c>
      <c r="AO39">
        <f t="shared" si="8"/>
        <v>67.571806954141891</v>
      </c>
      <c r="AP39">
        <f t="shared" si="9"/>
        <v>57.7132787433628</v>
      </c>
      <c r="AQ39" s="1">
        <f t="shared" si="10"/>
        <v>31.677286164991862</v>
      </c>
      <c r="AR39" s="1">
        <f t="shared" si="11"/>
        <v>59.264733056846985</v>
      </c>
      <c r="AV39">
        <f>((0.07/0.19)*100)</f>
        <v>36.842105263157897</v>
      </c>
      <c r="AW39">
        <f>((0.04/0.175)*100)</f>
        <v>22.857142857142858</v>
      </c>
      <c r="AX39" s="1">
        <f>((0.015/0.19)*100)</f>
        <v>7.8947368421052628</v>
      </c>
      <c r="AY39" s="1">
        <f>((0.18/0.305)*100)</f>
        <v>59.016393442622949</v>
      </c>
      <c r="BA39">
        <f>((0.12/0.19)*100)</f>
        <v>63.157894736842103</v>
      </c>
      <c r="BB39">
        <f>((0.135/0.175)*100)</f>
        <v>77.142857142857153</v>
      </c>
      <c r="BC39" s="1">
        <f>((0.175/0.19)*100)</f>
        <v>92.10526315789474</v>
      </c>
      <c r="BD39" s="1">
        <f>((0.125/0.305)*100)</f>
        <v>40.983606557377051</v>
      </c>
      <c r="BF39">
        <f>ABS($B$39-$D$39)</f>
        <v>2.8688170000000008</v>
      </c>
      <c r="BG39" s="1">
        <f>ABS($F$39-$H$39)</f>
        <v>2.6876930000000003</v>
      </c>
      <c r="BL39">
        <f>SQRT((ABS($A$39-$E$38)^2+(ABS($B$39-$F$38)^2)))</f>
        <v>13.62167589650206</v>
      </c>
      <c r="BM39" s="1">
        <f>SQRT((ABS($C$39-$G$39)^2+(ABS($D$39-$H$39)^2)))</f>
        <v>12.124842067479324</v>
      </c>
      <c r="BO39" s="1">
        <f>SQRT((ABS($A$39-$G$39)^2+(ABS($B$39-$H$39)^2)))</f>
        <v>7.1576798573479801</v>
      </c>
      <c r="BP39">
        <f>SQRT((ABS($C$39-$E$39)^2+(ABS($D$39-$F$39)^2)))</f>
        <v>5.1429215771408678</v>
      </c>
      <c r="BR39">
        <f>DEGREES(ACOS((7.60444039898545^2+10.4518268891269^2-4.63504470571859^2)/(2*7.60444039898545*10.4518268891269)))</f>
        <v>23.672819424292896</v>
      </c>
      <c r="BS39">
        <f>DEGREES(ACOS((3.32368689586519^2+9.37006682925346^2-8.13174905740468^2)/(2*3.32368689586519*9.37006682925346)))</f>
        <v>58.310811066230535</v>
      </c>
      <c r="BU39">
        <v>14</v>
      </c>
      <c r="BV39">
        <v>0</v>
      </c>
      <c r="BW39">
        <v>14</v>
      </c>
      <c r="BX39">
        <v>0</v>
      </c>
      <c r="BY39">
        <v>8</v>
      </c>
      <c r="BZ39">
        <v>0</v>
      </c>
      <c r="CA39">
        <v>1</v>
      </c>
      <c r="CB39">
        <v>3</v>
      </c>
      <c r="CC39">
        <v>3</v>
      </c>
      <c r="CD39">
        <v>0</v>
      </c>
      <c r="CE39">
        <v>0</v>
      </c>
      <c r="CF39">
        <v>3</v>
      </c>
      <c r="CG39">
        <v>36</v>
      </c>
      <c r="CH39">
        <v>9</v>
      </c>
      <c r="CI39">
        <v>3</v>
      </c>
      <c r="CJ39">
        <v>3</v>
      </c>
      <c r="CL39">
        <v>24</v>
      </c>
      <c r="CM39">
        <v>14</v>
      </c>
      <c r="CN39">
        <v>21</v>
      </c>
      <c r="CO39">
        <v>7</v>
      </c>
      <c r="CP39">
        <v>27</v>
      </c>
      <c r="CQ39">
        <v>13</v>
      </c>
      <c r="CR39">
        <v>8</v>
      </c>
      <c r="CS39">
        <v>20</v>
      </c>
      <c r="CT39">
        <v>35</v>
      </c>
      <c r="CU39">
        <v>26</v>
      </c>
      <c r="CV39">
        <v>28</v>
      </c>
      <c r="CW39">
        <v>4</v>
      </c>
      <c r="CX39">
        <v>25</v>
      </c>
      <c r="CY39">
        <v>11</v>
      </c>
      <c r="CZ39">
        <v>20</v>
      </c>
      <c r="DA39">
        <v>5</v>
      </c>
      <c r="DC39">
        <f>((0/14)*100)</f>
        <v>0</v>
      </c>
      <c r="DD39">
        <f>((14/14)*100)</f>
        <v>100</v>
      </c>
      <c r="DE39">
        <f>((0/14)*100)</f>
        <v>0</v>
      </c>
      <c r="DF39">
        <f>((0/8)*100)</f>
        <v>0</v>
      </c>
      <c r="DG39">
        <f>((1/8)*100)</f>
        <v>12.5</v>
      </c>
      <c r="DH39">
        <f>((3/8)*100)</f>
        <v>37.5</v>
      </c>
      <c r="DI39">
        <f>((0/3)*100)</f>
        <v>0</v>
      </c>
      <c r="DJ39">
        <f>((0/3)*100)</f>
        <v>0</v>
      </c>
      <c r="DK39">
        <f>((3/3)*100)</f>
        <v>100</v>
      </c>
      <c r="DL39">
        <f>((9/36)*100)</f>
        <v>25</v>
      </c>
      <c r="DM39">
        <f>((3/36)*100)</f>
        <v>8.3333333333333321</v>
      </c>
      <c r="DN39">
        <f>((3/36)*100)</f>
        <v>8.3333333333333321</v>
      </c>
      <c r="DP39">
        <f>((14/24)*100)</f>
        <v>58.333333333333336</v>
      </c>
      <c r="DQ39">
        <f>((21/24)*100)</f>
        <v>87.5</v>
      </c>
      <c r="DR39">
        <f>((7/24)*100)</f>
        <v>29.166666666666668</v>
      </c>
      <c r="DS39">
        <f>((13/27)*100)</f>
        <v>48.148148148148145</v>
      </c>
      <c r="DT39">
        <f>((8/27)*100)</f>
        <v>29.629629629629626</v>
      </c>
      <c r="DU39">
        <f>((20/27)*100)</f>
        <v>74.074074074074076</v>
      </c>
      <c r="DV39">
        <f>((26/35)*100)</f>
        <v>74.285714285714292</v>
      </c>
      <c r="DW39">
        <f>((28/35)*100)</f>
        <v>80</v>
      </c>
      <c r="DX39">
        <f>((4/35)*100)</f>
        <v>11.428571428571429</v>
      </c>
      <c r="DY39">
        <f>((11/25)*100)</f>
        <v>44</v>
      </c>
      <c r="DZ39">
        <f>((20/25)*100)</f>
        <v>80</v>
      </c>
      <c r="EA39">
        <f>((5/25)*100)</f>
        <v>20</v>
      </c>
    </row>
    <row r="40" spans="1:131" x14ac:dyDescent="0.25">
      <c r="A40">
        <v>221.26979299999999</v>
      </c>
      <c r="B40">
        <v>8.2177589999999991</v>
      </c>
      <c r="C40">
        <v>218.72879399999999</v>
      </c>
      <c r="D40">
        <v>11.508100000000001</v>
      </c>
      <c r="E40" s="1">
        <v>226.74945099999999</v>
      </c>
      <c r="F40" s="1">
        <v>6.2820369999999999</v>
      </c>
      <c r="G40" s="1">
        <v>222.80605199999999</v>
      </c>
      <c r="H40" s="1">
        <v>10.524903999999999</v>
      </c>
      <c r="K40">
        <f>(9/200)</f>
        <v>4.4999999999999998E-2</v>
      </c>
      <c r="L40">
        <f>(8/200)</f>
        <v>0.04</v>
      </c>
      <c r="M40" s="1">
        <f>(12/200)</f>
        <v>0.06</v>
      </c>
      <c r="N40" s="1">
        <f>(14/200)</f>
        <v>7.0000000000000007E-2</v>
      </c>
      <c r="P40">
        <f>(27/200)</f>
        <v>0.13500000000000001</v>
      </c>
      <c r="Q40">
        <f>(33/200)</f>
        <v>0.16500000000000001</v>
      </c>
      <c r="R40" s="1">
        <f>(20/200)</f>
        <v>0.1</v>
      </c>
      <c r="S40" s="1">
        <f>(38/200)</f>
        <v>0.19</v>
      </c>
      <c r="U40">
        <f>0.045+0.135</f>
        <v>0.18</v>
      </c>
      <c r="V40">
        <f>0.04+0.165</f>
        <v>0.20500000000000002</v>
      </c>
      <c r="W40" s="1">
        <f>0.06+0.1</f>
        <v>0.16</v>
      </c>
      <c r="X40" s="1">
        <f>0.07+0.19</f>
        <v>0.26</v>
      </c>
      <c r="Z40">
        <f>SQRT((ABS($A$41-$A$40)^2+(ABS($B$41-$B$40)^2)))</f>
        <v>7.4863131124986939</v>
      </c>
      <c r="AA40">
        <f>SQRT((ABS($C$41-$C$40)^2+(ABS($D$41-$D$40)^2)))</f>
        <v>7.8278280673977472</v>
      </c>
      <c r="AB40" s="1">
        <f>SQRT((ABS($E$41-$E$40)^2+(ABS($F$41-$F$40)^2)))</f>
        <v>8.9592420771235535</v>
      </c>
      <c r="AC40" s="1">
        <f>SQRT((ABS($G$41-$G$40)^2+(ABS($H$41-$H$40)^2)))</f>
        <v>9.4200390566939838</v>
      </c>
      <c r="AJ40">
        <f>1/0.18</f>
        <v>5.5555555555555554</v>
      </c>
      <c r="AK40">
        <f>1/0.205</f>
        <v>4.8780487804878048</v>
      </c>
      <c r="AL40" s="1">
        <f>1/0.16</f>
        <v>6.25</v>
      </c>
      <c r="AM40" s="1">
        <f>1/0.26</f>
        <v>3.8461538461538458</v>
      </c>
      <c r="AO40">
        <f t="shared" si="8"/>
        <v>41.59062840277052</v>
      </c>
      <c r="AP40">
        <f t="shared" si="9"/>
        <v>38.184527158037788</v>
      </c>
      <c r="AQ40" s="1">
        <f t="shared" si="10"/>
        <v>55.995262982022211</v>
      </c>
      <c r="AR40" s="1">
        <f t="shared" si="11"/>
        <v>36.230919448823016</v>
      </c>
      <c r="AV40">
        <f>((0.045/0.18)*100)</f>
        <v>25</v>
      </c>
      <c r="AW40">
        <f>((0.04/0.205)*100)</f>
        <v>19.512195121951219</v>
      </c>
      <c r="AX40" s="1">
        <f>((0.06/0.16)*100)</f>
        <v>37.5</v>
      </c>
      <c r="AY40" s="1">
        <f>((0.07/0.26)*100)</f>
        <v>26.923076923076927</v>
      </c>
      <c r="BA40">
        <f>((0.135/0.18)*100)</f>
        <v>75.000000000000014</v>
      </c>
      <c r="BB40">
        <f>((0.165/0.205)*100)</f>
        <v>80.487804878048792</v>
      </c>
      <c r="BC40" s="1">
        <f>((0.1/0.16)*100)</f>
        <v>62.5</v>
      </c>
      <c r="BD40" s="1">
        <f>((0.19/0.26)*100)</f>
        <v>73.076923076923066</v>
      </c>
      <c r="BF40">
        <f>ABS($B$40-$D$40)</f>
        <v>3.2903410000000015</v>
      </c>
      <c r="BG40" s="1">
        <f>ABS($F$40-$H$40)</f>
        <v>4.2428669999999995</v>
      </c>
      <c r="BL40" s="1">
        <f>SQRT((ABS($A$40-$E$39)^2+(ABS($B$40-$F$39)^2)))</f>
        <v>11.521085128346646</v>
      </c>
      <c r="BM40" s="1">
        <f>SQRT((ABS($C$40-$G$40)^2+(ABS($D$40-$H$40)^2)))</f>
        <v>4.194127701081598</v>
      </c>
      <c r="BO40" s="1">
        <f>SQRT((ABS($A$40-$G$40)^2+(ABS($B$40-$H$40)^2)))</f>
        <v>2.7718242668152691</v>
      </c>
      <c r="BP40" s="1">
        <f>SQRT((ABS($C$40-$E$40)^2+(ABS($D$40-$F$40)^2)))</f>
        <v>9.5730179771907871</v>
      </c>
      <c r="BR40">
        <f>DEGREES(ACOS((5.83248753724944^2+21.5337789965668^2-17.8766576433615^2)/(2*5.83248753724944*21.5337789965668)))</f>
        <v>44.829488491080248</v>
      </c>
      <c r="BS40">
        <f>DEGREES(ACOS((7.59651781331427^2+13.3551856030197^2-7.74020333920808^2)/(2*7.59651781331427*13.3551856030197)))</f>
        <v>29.752996882020607</v>
      </c>
      <c r="BU40">
        <v>9</v>
      </c>
      <c r="BV40">
        <v>0</v>
      </c>
      <c r="BW40">
        <v>0</v>
      </c>
      <c r="BX40">
        <v>9</v>
      </c>
      <c r="BY40">
        <v>8</v>
      </c>
      <c r="BZ40">
        <v>0</v>
      </c>
      <c r="CA40">
        <v>0</v>
      </c>
      <c r="CB40">
        <v>0</v>
      </c>
      <c r="CC40">
        <v>12</v>
      </c>
      <c r="CD40">
        <v>9</v>
      </c>
      <c r="CE40">
        <v>0</v>
      </c>
      <c r="CF40">
        <v>0</v>
      </c>
      <c r="CG40">
        <v>14</v>
      </c>
      <c r="CH40">
        <v>0</v>
      </c>
      <c r="CI40">
        <v>6</v>
      </c>
      <c r="CJ40">
        <v>0</v>
      </c>
      <c r="CL40">
        <v>27</v>
      </c>
      <c r="CM40">
        <v>19</v>
      </c>
      <c r="CN40">
        <v>21</v>
      </c>
      <c r="CO40">
        <v>10</v>
      </c>
      <c r="CP40">
        <v>33</v>
      </c>
      <c r="CQ40">
        <v>24</v>
      </c>
      <c r="CR40">
        <v>30</v>
      </c>
      <c r="CS40">
        <v>0</v>
      </c>
      <c r="CT40">
        <v>20</v>
      </c>
      <c r="CU40">
        <v>20</v>
      </c>
      <c r="CV40">
        <v>12</v>
      </c>
      <c r="CW40">
        <v>18</v>
      </c>
      <c r="CX40">
        <v>38</v>
      </c>
      <c r="CY40">
        <v>27</v>
      </c>
      <c r="CZ40">
        <v>30</v>
      </c>
      <c r="DA40">
        <v>26</v>
      </c>
      <c r="DC40">
        <f>((0/9)*100)</f>
        <v>0</v>
      </c>
      <c r="DD40">
        <f>((0/9)*100)</f>
        <v>0</v>
      </c>
      <c r="DE40">
        <f>((9/9)*100)</f>
        <v>100</v>
      </c>
      <c r="DF40">
        <f>((0/8)*100)</f>
        <v>0</v>
      </c>
      <c r="DG40">
        <f>((0/8)*100)</f>
        <v>0</v>
      </c>
      <c r="DH40">
        <f>((0/8)*100)</f>
        <v>0</v>
      </c>
      <c r="DI40">
        <f>((9/12)*100)</f>
        <v>75</v>
      </c>
      <c r="DJ40">
        <f>((0/12)*100)</f>
        <v>0</v>
      </c>
      <c r="DK40">
        <f>((0/12)*100)</f>
        <v>0</v>
      </c>
      <c r="DL40">
        <f>((0/14)*100)</f>
        <v>0</v>
      </c>
      <c r="DM40">
        <f>((6/14)*100)</f>
        <v>42.857142857142854</v>
      </c>
      <c r="DN40">
        <f>((0/14)*100)</f>
        <v>0</v>
      </c>
      <c r="DP40">
        <f>((19/27)*100)</f>
        <v>70.370370370370367</v>
      </c>
      <c r="DQ40">
        <f>((21/27)*100)</f>
        <v>77.777777777777786</v>
      </c>
      <c r="DR40">
        <f>((10/27)*100)</f>
        <v>37.037037037037038</v>
      </c>
      <c r="DS40">
        <f>((24/33)*100)</f>
        <v>72.727272727272734</v>
      </c>
      <c r="DT40">
        <f>((30/33)*100)</f>
        <v>90.909090909090907</v>
      </c>
      <c r="DU40">
        <f>((0/33)*100)</f>
        <v>0</v>
      </c>
      <c r="DV40">
        <f>((20/20)*100)</f>
        <v>100</v>
      </c>
      <c r="DW40">
        <f>((12/20)*100)</f>
        <v>60</v>
      </c>
      <c r="DX40">
        <f>((18/20)*100)</f>
        <v>90</v>
      </c>
      <c r="DY40">
        <f>((27/38)*100)</f>
        <v>71.05263157894737</v>
      </c>
      <c r="DZ40">
        <f>((30/38)*100)</f>
        <v>78.94736842105263</v>
      </c>
      <c r="EA40">
        <f>((26/38)*100)</f>
        <v>68.421052631578945</v>
      </c>
    </row>
    <row r="41" spans="1:131" x14ac:dyDescent="0.25">
      <c r="A41">
        <v>213.790706</v>
      </c>
      <c r="B41">
        <v>7.8889100000000001</v>
      </c>
      <c r="C41">
        <v>211.118168</v>
      </c>
      <c r="D41">
        <v>9.6769079999999992</v>
      </c>
      <c r="E41">
        <v>217.79827699999998</v>
      </c>
      <c r="F41">
        <v>6.662172</v>
      </c>
      <c r="G41" s="1">
        <v>213.41577799999999</v>
      </c>
      <c r="H41" s="1">
        <v>9.7766459999999995</v>
      </c>
      <c r="K41">
        <f>(11/200)</f>
        <v>5.5E-2</v>
      </c>
      <c r="L41">
        <f>(8/200)</f>
        <v>0.04</v>
      </c>
      <c r="M41">
        <f>(15/200)</f>
        <v>7.4999999999999997E-2</v>
      </c>
      <c r="N41" s="1">
        <f>(31/200)</f>
        <v>0.155</v>
      </c>
      <c r="P41">
        <f>(31/200)</f>
        <v>0.155</v>
      </c>
      <c r="Q41">
        <f>(38/200)</f>
        <v>0.19</v>
      </c>
      <c r="R41">
        <f>(34/200)</f>
        <v>0.17</v>
      </c>
      <c r="S41" s="1">
        <f>(29/200)</f>
        <v>0.14499999999999999</v>
      </c>
      <c r="U41">
        <f>0.055+0.155</f>
        <v>0.21</v>
      </c>
      <c r="V41">
        <f>0.04+0.19</f>
        <v>0.23</v>
      </c>
      <c r="W41">
        <f>0.075+0.17</f>
        <v>0.245</v>
      </c>
      <c r="X41" s="1">
        <f>0.155+0.145</f>
        <v>0.3</v>
      </c>
      <c r="Z41">
        <f>SQRT((ABS($A$42-$A$41)^2+(ABS($B$42-$B$41)^2)))</f>
        <v>9.3279642596819663</v>
      </c>
      <c r="AA41">
        <f>SQRT((ABS($C$42-$C$41)^2+(ABS($D$42-$D$41)^2)))</f>
        <v>11.156696805762992</v>
      </c>
      <c r="AB41">
        <f>SQRT((ABS($E$42-$E$41)^2+(ABS($F$42-$F$41)^2)))</f>
        <v>12.457650859035153</v>
      </c>
      <c r="AC41" s="1">
        <f>SQRT((ABS($G$42-$G$41)^2+(ABS($H$42-$H$41)^2)))</f>
        <v>15.995460389332768</v>
      </c>
      <c r="AJ41">
        <f>1/0.21</f>
        <v>4.7619047619047619</v>
      </c>
      <c r="AK41">
        <f>1/0.23</f>
        <v>4.3478260869565215</v>
      </c>
      <c r="AL41">
        <f>1/0.245</f>
        <v>4.0816326530612246</v>
      </c>
      <c r="AM41" s="1">
        <f>1/0.3</f>
        <v>3.3333333333333335</v>
      </c>
      <c r="AO41">
        <f t="shared" si="8"/>
        <v>44.418877427056984</v>
      </c>
      <c r="AP41">
        <f t="shared" si="9"/>
        <v>48.507377416360832</v>
      </c>
      <c r="AQ41">
        <f t="shared" si="10"/>
        <v>50.847554526674095</v>
      </c>
      <c r="AR41" s="1">
        <f t="shared" si="11"/>
        <v>53.318201297775893</v>
      </c>
      <c r="AV41">
        <f>((0.055/0.21)*100)</f>
        <v>26.190476190476193</v>
      </c>
      <c r="AW41">
        <f>((0.04/0.23)*100)</f>
        <v>17.391304347826086</v>
      </c>
      <c r="AX41">
        <f>((0.075/0.245)*100)</f>
        <v>30.612244897959183</v>
      </c>
      <c r="AY41" s="1">
        <f>((0.155/0.3)*100)</f>
        <v>51.666666666666671</v>
      </c>
      <c r="BA41">
        <f>((0.155/0.21)*100)</f>
        <v>73.80952380952381</v>
      </c>
      <c r="BB41">
        <f>((0.19/0.23)*100)</f>
        <v>82.608695652173907</v>
      </c>
      <c r="BC41">
        <f>((0.17/0.245)*100)</f>
        <v>69.387755102040828</v>
      </c>
      <c r="BD41" s="1">
        <f>((0.145/0.3)*100)</f>
        <v>48.333333333333336</v>
      </c>
      <c r="BF41">
        <f>ABS($B$41-$D$41)</f>
        <v>1.7879979999999991</v>
      </c>
      <c r="BG41" s="1">
        <f>ABS($F$41-$H$41)</f>
        <v>3.1144739999999995</v>
      </c>
      <c r="BL41">
        <f>SQRT((ABS($A$41-$E$40)^2+(ABS($B$41-$F$40)^2)))</f>
        <v>13.057990381875529</v>
      </c>
      <c r="BM41" s="1">
        <f>SQRT((ABS($C$41-$G$41)^2+(ABS($D$41-$H$41)^2)))</f>
        <v>2.2997737672962448</v>
      </c>
      <c r="BO41" s="1">
        <f>SQRT((ABS($A$41-$G$41)^2+(ABS($B$41-$H$41)^2)))</f>
        <v>1.9246085864091966</v>
      </c>
      <c r="BP41">
        <f>SQRT((ABS($C$41-$E$41)^2+(ABS($D$41-$F$41)^2)))</f>
        <v>7.3288805012482516</v>
      </c>
      <c r="BR41">
        <f>DEGREES(ACOS((7.79490071975449^2+15.7587276762807^2-8.99155682913392^2)/(2*7.79490071975449*15.7587276762807)))</f>
        <v>21.709565239592479</v>
      </c>
      <c r="BS41">
        <f>DEGREES(ACOS((8.32337588138719^2+16.3282989072929^2-8.90961550461803^2)/(2*8.32337588138719*16.3282989072929)))</f>
        <v>19.317095101575145</v>
      </c>
      <c r="BU41">
        <v>11</v>
      </c>
      <c r="BV41">
        <v>0</v>
      </c>
      <c r="BW41">
        <v>9</v>
      </c>
      <c r="BX41">
        <v>0</v>
      </c>
      <c r="BY41">
        <v>8</v>
      </c>
      <c r="BZ41">
        <v>0</v>
      </c>
      <c r="CA41">
        <v>0</v>
      </c>
      <c r="CB41">
        <v>6</v>
      </c>
      <c r="CC41">
        <v>15</v>
      </c>
      <c r="CD41">
        <v>12</v>
      </c>
      <c r="CE41">
        <v>0</v>
      </c>
      <c r="CF41">
        <v>0</v>
      </c>
      <c r="CG41">
        <v>31</v>
      </c>
      <c r="CH41">
        <v>9</v>
      </c>
      <c r="CI41">
        <v>9</v>
      </c>
      <c r="CJ41">
        <v>0</v>
      </c>
      <c r="CL41">
        <v>31</v>
      </c>
      <c r="CM41">
        <v>23</v>
      </c>
      <c r="CN41">
        <v>25</v>
      </c>
      <c r="CO41">
        <v>21</v>
      </c>
      <c r="CP41">
        <v>38</v>
      </c>
      <c r="CQ41">
        <v>27</v>
      </c>
      <c r="CR41">
        <v>26</v>
      </c>
      <c r="CS41">
        <v>30</v>
      </c>
      <c r="CT41">
        <v>34</v>
      </c>
      <c r="CU41">
        <v>32</v>
      </c>
      <c r="CV41">
        <v>26</v>
      </c>
      <c r="CW41">
        <v>20</v>
      </c>
      <c r="CX41">
        <v>29</v>
      </c>
      <c r="CY41">
        <v>17</v>
      </c>
      <c r="CZ41">
        <v>27</v>
      </c>
      <c r="DA41">
        <v>14</v>
      </c>
      <c r="DC41">
        <f>((0/11)*100)</f>
        <v>0</v>
      </c>
      <c r="DD41">
        <f>((9/11)*100)</f>
        <v>81.818181818181827</v>
      </c>
      <c r="DE41">
        <f>((0/11)*100)</f>
        <v>0</v>
      </c>
      <c r="DF41">
        <f>((0/8)*100)</f>
        <v>0</v>
      </c>
      <c r="DG41">
        <f>((0/8)*100)</f>
        <v>0</v>
      </c>
      <c r="DH41">
        <f>((6/8)*100)</f>
        <v>75</v>
      </c>
      <c r="DI41">
        <f>((12/15)*100)</f>
        <v>80</v>
      </c>
      <c r="DJ41">
        <f>((0/15)*100)</f>
        <v>0</v>
      </c>
      <c r="DK41">
        <f>((0/15)*100)</f>
        <v>0</v>
      </c>
      <c r="DL41">
        <f>((9/31)*100)</f>
        <v>29.032258064516132</v>
      </c>
      <c r="DM41">
        <f>((9/31)*100)</f>
        <v>29.032258064516132</v>
      </c>
      <c r="DN41">
        <f>((0/31)*100)</f>
        <v>0</v>
      </c>
      <c r="DP41">
        <f>((23/31)*100)</f>
        <v>74.193548387096769</v>
      </c>
      <c r="DQ41">
        <f>((25/31)*100)</f>
        <v>80.645161290322577</v>
      </c>
      <c r="DR41">
        <f>((21/31)*100)</f>
        <v>67.741935483870961</v>
      </c>
      <c r="DS41">
        <f>((27/38)*100)</f>
        <v>71.05263157894737</v>
      </c>
      <c r="DT41">
        <f>((26/38)*100)</f>
        <v>68.421052631578945</v>
      </c>
      <c r="DU41">
        <f>((30/38)*100)</f>
        <v>78.94736842105263</v>
      </c>
      <c r="DV41">
        <f>((32/34)*100)</f>
        <v>94.117647058823522</v>
      </c>
      <c r="DW41">
        <f>((26/34)*100)</f>
        <v>76.470588235294116</v>
      </c>
      <c r="DX41">
        <f>((20/34)*100)</f>
        <v>58.82352941176471</v>
      </c>
      <c r="DY41">
        <f>((17/29)*100)</f>
        <v>58.620689655172406</v>
      </c>
      <c r="DZ41">
        <f>((27/29)*100)</f>
        <v>93.103448275862064</v>
      </c>
      <c r="EA41">
        <f>((14/29)*100)</f>
        <v>48.275862068965516</v>
      </c>
    </row>
    <row r="42" spans="1:131" x14ac:dyDescent="0.25">
      <c r="A42">
        <v>204.67714599999999</v>
      </c>
      <c r="B42">
        <v>5.9004580000000004</v>
      </c>
      <c r="C42">
        <v>199.96539899999999</v>
      </c>
      <c r="D42">
        <v>9.3808889999999998</v>
      </c>
      <c r="E42">
        <v>205.35914500000001</v>
      </c>
      <c r="F42">
        <v>5.9831580000000004</v>
      </c>
      <c r="G42" s="1">
        <v>197.434561</v>
      </c>
      <c r="H42" s="1">
        <v>9.1017709999999994</v>
      </c>
      <c r="K42">
        <f>(12/200)</f>
        <v>0.06</v>
      </c>
      <c r="L42">
        <f>(9/200)</f>
        <v>4.4999999999999998E-2</v>
      </c>
      <c r="M42" s="1">
        <f>(15/200)</f>
        <v>7.4999999999999997E-2</v>
      </c>
      <c r="N42" s="1">
        <f>(23/200)</f>
        <v>0.115</v>
      </c>
      <c r="P42">
        <f>(32/200)</f>
        <v>0.16</v>
      </c>
      <c r="Q42">
        <f>(29/200)</f>
        <v>0.14499999999999999</v>
      </c>
      <c r="R42">
        <f>(33/200)</f>
        <v>0.16500000000000001</v>
      </c>
      <c r="S42" s="1">
        <f>(17/200)</f>
        <v>8.5000000000000006E-2</v>
      </c>
      <c r="U42">
        <f>0.06+0.16</f>
        <v>0.22</v>
      </c>
      <c r="V42">
        <f>0.045+0.145</f>
        <v>0.19</v>
      </c>
      <c r="W42" s="1">
        <f>0.075+0.165</f>
        <v>0.24</v>
      </c>
      <c r="X42" s="1">
        <f>0.115+0.085</f>
        <v>0.2</v>
      </c>
      <c r="Z42">
        <f>SQRT((ABS($A$43-$A$42)^2+(ABS($B$43-$B$42)^2)))</f>
        <v>12.318439156889836</v>
      </c>
      <c r="AA42">
        <f>SQRT((ABS($C$43-$C$42)^2+(ABS($D$43-$D$42)^2)))</f>
        <v>12.04287518280921</v>
      </c>
      <c r="AB42" s="1">
        <f>SQRT((ABS($E$43-$E$42)^2+(ABS($F$43-$F$42)^2)))</f>
        <v>12.019977909255635</v>
      </c>
      <c r="AC42" s="1">
        <f>SQRT((ABS($G$43-$G$42)^2+(ABS($H$43-$H$42)^2)))</f>
        <v>9.7570979237591562</v>
      </c>
      <c r="AJ42">
        <f>1/0.22</f>
        <v>4.5454545454545459</v>
      </c>
      <c r="AK42">
        <f>1/0.19</f>
        <v>5.2631578947368425</v>
      </c>
      <c r="AL42" s="1">
        <f>1/0.24</f>
        <v>4.166666666666667</v>
      </c>
      <c r="AM42" s="1">
        <f>1/0.2</f>
        <v>5</v>
      </c>
      <c r="AO42">
        <f t="shared" si="8"/>
        <v>55.992905258590163</v>
      </c>
      <c r="AP42">
        <f t="shared" si="9"/>
        <v>63.383553593732685</v>
      </c>
      <c r="AQ42" s="1">
        <f t="shared" si="10"/>
        <v>50.083241288565148</v>
      </c>
      <c r="AR42" s="1">
        <f t="shared" si="11"/>
        <v>48.785489618795779</v>
      </c>
      <c r="AV42">
        <f>((0.06/0.22)*100)</f>
        <v>27.27272727272727</v>
      </c>
      <c r="AW42">
        <f>((0.045/0.19)*100)</f>
        <v>23.684210526315788</v>
      </c>
      <c r="AX42" s="1">
        <f>((0.075/0.24)*100)</f>
        <v>31.25</v>
      </c>
      <c r="AY42" s="1">
        <f>((0.115/0.2)*100)</f>
        <v>57.499999999999993</v>
      </c>
      <c r="BA42">
        <f>((0.16/0.22)*100)</f>
        <v>72.727272727272734</v>
      </c>
      <c r="BB42">
        <f>((0.145/0.19)*100)</f>
        <v>76.315789473684205</v>
      </c>
      <c r="BC42" s="1">
        <f>((0.165/0.24)*100)</f>
        <v>68.750000000000014</v>
      </c>
      <c r="BD42" s="1">
        <f>((0.085/0.2)*100)</f>
        <v>42.5</v>
      </c>
      <c r="BF42">
        <f>ABS($B$42-$D$42)</f>
        <v>3.4804309999999994</v>
      </c>
      <c r="BG42" s="1">
        <f>ABS($F$42-$H$42)</f>
        <v>3.118612999999999</v>
      </c>
      <c r="BM42" s="1"/>
      <c r="BO42" s="1">
        <f>SQRT((ABS($A$42-$G$42)^2+(ABS($B$42-$H$42)^2)))</f>
        <v>7.9185505243190732</v>
      </c>
      <c r="BP42">
        <f>SQRT((ABS($C$42-$E$42)^2+(ABS($D$42-$F$42)^2)))</f>
        <v>6.3747213163304028</v>
      </c>
      <c r="BR42">
        <f>DEGREES(ACOS((9.4326422706582^2+18.3082681791766^2-9.59937323781637^2)/(2*9.4326422706582*18.3082681791766)))</f>
        <v>15.994812472634832</v>
      </c>
      <c r="BS42">
        <f>DEGREES(ACOS((9.77063882087809^2+16.7850576079655^2-8.16987897123991^2)/(2*9.77063882087809*16.7850576079655)))</f>
        <v>18.824772017360868</v>
      </c>
      <c r="BU42">
        <v>12</v>
      </c>
      <c r="BV42">
        <v>0</v>
      </c>
      <c r="BW42">
        <v>12</v>
      </c>
      <c r="BX42">
        <v>0</v>
      </c>
      <c r="BY42">
        <v>9</v>
      </c>
      <c r="BZ42">
        <v>0</v>
      </c>
      <c r="CA42">
        <v>0</v>
      </c>
      <c r="CB42">
        <v>9</v>
      </c>
      <c r="CC42">
        <v>15</v>
      </c>
      <c r="CD42">
        <v>0</v>
      </c>
      <c r="CE42">
        <v>5</v>
      </c>
      <c r="CF42">
        <v>0</v>
      </c>
      <c r="CG42">
        <v>23</v>
      </c>
      <c r="CH42">
        <v>1</v>
      </c>
      <c r="CI42">
        <v>2</v>
      </c>
      <c r="CJ42">
        <v>0</v>
      </c>
      <c r="CL42">
        <v>32</v>
      </c>
      <c r="CM42">
        <v>24</v>
      </c>
      <c r="CN42">
        <v>32</v>
      </c>
      <c r="CO42">
        <v>18</v>
      </c>
      <c r="CP42">
        <v>29</v>
      </c>
      <c r="CQ42">
        <v>17</v>
      </c>
      <c r="CR42">
        <v>14</v>
      </c>
      <c r="CS42">
        <v>27</v>
      </c>
      <c r="CT42">
        <v>33</v>
      </c>
      <c r="CU42">
        <v>24</v>
      </c>
      <c r="CV42">
        <v>24</v>
      </c>
      <c r="CW42">
        <v>2</v>
      </c>
      <c r="CX42">
        <v>17</v>
      </c>
      <c r="CY42">
        <v>17</v>
      </c>
      <c r="CZ42">
        <v>10</v>
      </c>
      <c r="DA42">
        <v>2</v>
      </c>
      <c r="DC42">
        <f>((0/12)*100)</f>
        <v>0</v>
      </c>
      <c r="DD42">
        <f>((12/12)*100)</f>
        <v>100</v>
      </c>
      <c r="DE42">
        <f>((0/12)*100)</f>
        <v>0</v>
      </c>
      <c r="DF42">
        <f>((0/9)*100)</f>
        <v>0</v>
      </c>
      <c r="DG42">
        <f>((0/9)*100)</f>
        <v>0</v>
      </c>
      <c r="DH42">
        <f>((9/9)*100)</f>
        <v>100</v>
      </c>
      <c r="DI42">
        <f>((0/15)*100)</f>
        <v>0</v>
      </c>
      <c r="DJ42">
        <f>((5/15)*100)</f>
        <v>33.333333333333329</v>
      </c>
      <c r="DK42">
        <f>((0/15)*100)</f>
        <v>0</v>
      </c>
      <c r="DL42">
        <f>((1/23)*100)</f>
        <v>4.3478260869565215</v>
      </c>
      <c r="DM42">
        <f>((2/23)*100)</f>
        <v>8.695652173913043</v>
      </c>
      <c r="DN42">
        <f>((0/23)*100)</f>
        <v>0</v>
      </c>
      <c r="DP42">
        <f>((24/32)*100)</f>
        <v>75</v>
      </c>
      <c r="DQ42">
        <f>((32/32)*100)</f>
        <v>100</v>
      </c>
      <c r="DR42">
        <f>((18/32)*100)</f>
        <v>56.25</v>
      </c>
      <c r="DS42">
        <f>((17/29)*100)</f>
        <v>58.620689655172406</v>
      </c>
      <c r="DT42">
        <f>((14/29)*100)</f>
        <v>48.275862068965516</v>
      </c>
      <c r="DU42">
        <f>((27/29)*100)</f>
        <v>93.103448275862064</v>
      </c>
      <c r="DV42">
        <f>((24/33)*100)</f>
        <v>72.727272727272734</v>
      </c>
      <c r="DW42">
        <f>((24/33)*100)</f>
        <v>72.727272727272734</v>
      </c>
      <c r="DX42">
        <f>((2/33)*100)</f>
        <v>6.0606060606060606</v>
      </c>
      <c r="DY42">
        <f>((17/17)*100)</f>
        <v>100</v>
      </c>
      <c r="DZ42">
        <f>((10/17)*100)</f>
        <v>58.82352941176471</v>
      </c>
      <c r="EA42">
        <f>((2/17)*100)</f>
        <v>11.76470588235294</v>
      </c>
    </row>
    <row r="43" spans="1:131" x14ac:dyDescent="0.25">
      <c r="A43">
        <v>192.436812</v>
      </c>
      <c r="B43">
        <v>7.2854369999999999</v>
      </c>
      <c r="C43">
        <v>187.95357799999999</v>
      </c>
      <c r="D43">
        <v>10.24518</v>
      </c>
      <c r="E43" s="1">
        <v>193.34911199999999</v>
      </c>
      <c r="F43" s="1">
        <v>5.4943059999999999</v>
      </c>
      <c r="G43" s="1">
        <v>187.68134599999999</v>
      </c>
      <c r="H43" s="1">
        <v>9.3770109999999995</v>
      </c>
      <c r="K43">
        <f>(9/200)</f>
        <v>4.4999999999999998E-2</v>
      </c>
      <c r="L43">
        <f>(9/200)</f>
        <v>4.4999999999999998E-2</v>
      </c>
      <c r="M43" s="1">
        <f>(13/200)</f>
        <v>6.5000000000000002E-2</v>
      </c>
      <c r="N43" s="1">
        <f>(23/200)</f>
        <v>0.115</v>
      </c>
      <c r="P43">
        <f>(27/200)</f>
        <v>0.13500000000000001</v>
      </c>
      <c r="Q43">
        <f>(30/200)</f>
        <v>0.15</v>
      </c>
      <c r="R43" s="1">
        <f>(32/200)</f>
        <v>0.16</v>
      </c>
      <c r="S43" s="1">
        <f>(27/200)</f>
        <v>0.13500000000000001</v>
      </c>
      <c r="U43">
        <f>0.045+0.135</f>
        <v>0.18</v>
      </c>
      <c r="V43">
        <f>0.045+0.15</f>
        <v>0.19500000000000001</v>
      </c>
      <c r="W43" s="1">
        <f>0.065+0.16</f>
        <v>0.22500000000000001</v>
      </c>
      <c r="X43" s="1">
        <f>0.115+0.135</f>
        <v>0.25</v>
      </c>
      <c r="Z43">
        <f>SQRT((ABS($A$44-$A$43)^2+(ABS($B$44-$B$43)^2)))</f>
        <v>11.169930812532588</v>
      </c>
      <c r="AA43">
        <f>SQRT((ABS($C$44-$C$43)^2+(ABS($D$44-$D$43)^2)))</f>
        <v>10.943678176529898</v>
      </c>
      <c r="AB43" s="1">
        <f>SQRT((ABS($E$44-$E$43)^2+(ABS($F$44-$F$43)^2)))</f>
        <v>11.638749769953154</v>
      </c>
      <c r="AC43" s="1">
        <f>SQRT((ABS($G$44-$G$43)^2+(ABS($H$44-$H$43)^2)))</f>
        <v>14.012335728747345</v>
      </c>
      <c r="AJ43">
        <f>1/0.18</f>
        <v>5.5555555555555554</v>
      </c>
      <c r="AK43">
        <f>1/0.195</f>
        <v>5.1282051282051277</v>
      </c>
      <c r="AL43" s="1">
        <f>1/0.225</f>
        <v>4.4444444444444446</v>
      </c>
      <c r="AM43" s="1">
        <f>1/0.25</f>
        <v>4</v>
      </c>
      <c r="AO43">
        <f t="shared" si="8"/>
        <v>62.0551711807366</v>
      </c>
      <c r="AP43">
        <f t="shared" si="9"/>
        <v>56.12142654630717</v>
      </c>
      <c r="AQ43" s="1">
        <f t="shared" si="10"/>
        <v>51.72777675534735</v>
      </c>
      <c r="AR43" s="1">
        <f t="shared" si="11"/>
        <v>56.049342914989381</v>
      </c>
      <c r="AV43">
        <f>((0.045/0.18)*100)</f>
        <v>25</v>
      </c>
      <c r="AW43">
        <f>((0.045/0.195)*100)</f>
        <v>23.076923076923077</v>
      </c>
      <c r="AX43" s="1">
        <f>((0.065/0.225)*100)</f>
        <v>28.888888888888893</v>
      </c>
      <c r="AY43" s="1">
        <f>((0.115/0.25)*100)</f>
        <v>46</v>
      </c>
      <c r="BA43">
        <f>((0.135/0.18)*100)</f>
        <v>75.000000000000014</v>
      </c>
      <c r="BB43">
        <f>((0.15/0.195)*100)</f>
        <v>76.92307692307692</v>
      </c>
      <c r="BC43" s="1">
        <f>((0.16/0.225)*100)</f>
        <v>71.111111111111114</v>
      </c>
      <c r="BD43" s="1">
        <f>((0.135/0.25)*100)</f>
        <v>54</v>
      </c>
      <c r="BF43">
        <f>ABS($B$43-$D$43)</f>
        <v>2.9597429999999996</v>
      </c>
      <c r="BG43" s="1">
        <f>ABS($F$43-$H$43)</f>
        <v>3.8827049999999996</v>
      </c>
      <c r="BL43" s="1">
        <f>SQRT((ABS($A$43-$E$42)^2+(ABS($B$43-$F$42)^2)))</f>
        <v>12.987787369553377</v>
      </c>
      <c r="BM43" s="1">
        <f>SQRT((ABS($C$43-$G$42)^2+(ABS($D$43-$H$42)^2)))</f>
        <v>9.5496818160381753</v>
      </c>
      <c r="BO43" s="1">
        <f>SQRT((ABS($A$43-$G$43)^2+(ABS($B$43-$H$43)^2)))</f>
        <v>5.1951071860580624</v>
      </c>
      <c r="BP43" s="1">
        <f>SQRT((ABS($C$43-$E$43)^2+(ABS($D$43-$F$43)^2)))</f>
        <v>7.1890605025296574</v>
      </c>
      <c r="BR43">
        <f>DEGREES(ACOS((11.3204552598755^2+12.2141779555146^2-3.32368689586519^2)/(2*11.3204552598755*12.2141779555146)))</f>
        <v>15.647025490359065</v>
      </c>
      <c r="BS43" t="e">
        <f>DEGREES(ACOS((6.75737477892539^2+0^2-6.75737477892539^2)/(2*6.75737477892539*0)))</f>
        <v>#DIV/0!</v>
      </c>
      <c r="BU43">
        <v>9</v>
      </c>
      <c r="BV43">
        <v>0</v>
      </c>
      <c r="BW43">
        <v>0</v>
      </c>
      <c r="BX43">
        <v>9</v>
      </c>
      <c r="BY43">
        <v>9</v>
      </c>
      <c r="BZ43">
        <v>0</v>
      </c>
      <c r="CA43">
        <v>5</v>
      </c>
      <c r="CB43">
        <v>2</v>
      </c>
      <c r="CC43">
        <v>13</v>
      </c>
      <c r="CD43">
        <v>4</v>
      </c>
      <c r="CE43">
        <v>0</v>
      </c>
      <c r="CF43">
        <v>0</v>
      </c>
      <c r="CG43">
        <v>23</v>
      </c>
      <c r="CH43">
        <v>9</v>
      </c>
      <c r="CI43">
        <v>4</v>
      </c>
      <c r="CJ43">
        <v>0</v>
      </c>
      <c r="CL43">
        <v>27</v>
      </c>
      <c r="CM43">
        <v>18</v>
      </c>
      <c r="CN43">
        <v>24</v>
      </c>
      <c r="CO43">
        <v>5</v>
      </c>
      <c r="CP43">
        <v>30</v>
      </c>
      <c r="CQ43">
        <v>21</v>
      </c>
      <c r="CR43">
        <v>20</v>
      </c>
      <c r="CS43">
        <v>10</v>
      </c>
      <c r="CT43">
        <v>32</v>
      </c>
      <c r="CU43">
        <v>24</v>
      </c>
      <c r="CV43">
        <v>28</v>
      </c>
      <c r="CW43">
        <v>9</v>
      </c>
      <c r="CX43">
        <v>27</v>
      </c>
      <c r="CY43">
        <v>16</v>
      </c>
      <c r="CZ43">
        <v>20</v>
      </c>
      <c r="DA43">
        <v>14</v>
      </c>
      <c r="DC43">
        <f>((0/9)*100)</f>
        <v>0</v>
      </c>
      <c r="DD43">
        <f>((0/9)*100)</f>
        <v>0</v>
      </c>
      <c r="DE43">
        <f>((9/9)*100)</f>
        <v>100</v>
      </c>
      <c r="DF43">
        <f>((0/9)*100)</f>
        <v>0</v>
      </c>
      <c r="DG43">
        <f>((5/9)*100)</f>
        <v>55.555555555555557</v>
      </c>
      <c r="DH43">
        <f>((2/9)*100)</f>
        <v>22.222222222222221</v>
      </c>
      <c r="DI43">
        <f>((4/13)*100)</f>
        <v>30.76923076923077</v>
      </c>
      <c r="DJ43">
        <f>((0/13)*100)</f>
        <v>0</v>
      </c>
      <c r="DK43">
        <f>((0/13)*100)</f>
        <v>0</v>
      </c>
      <c r="DL43">
        <f>((9/23)*100)</f>
        <v>39.130434782608695</v>
      </c>
      <c r="DM43">
        <f>((4/23)*100)</f>
        <v>17.391304347826086</v>
      </c>
      <c r="DN43">
        <f>((0/23)*100)</f>
        <v>0</v>
      </c>
      <c r="DP43">
        <f>((18/27)*100)</f>
        <v>66.666666666666657</v>
      </c>
      <c r="DQ43">
        <f>((24/27)*100)</f>
        <v>88.888888888888886</v>
      </c>
      <c r="DR43">
        <f>((5/27)*100)</f>
        <v>18.518518518518519</v>
      </c>
      <c r="DS43">
        <f>((21/30)*100)</f>
        <v>70</v>
      </c>
      <c r="DT43">
        <f>((20/30)*100)</f>
        <v>66.666666666666657</v>
      </c>
      <c r="DU43">
        <f>((10/30)*100)</f>
        <v>33.333333333333329</v>
      </c>
      <c r="DV43">
        <f>((24/32)*100)</f>
        <v>75</v>
      </c>
      <c r="DW43">
        <f>((28/32)*100)</f>
        <v>87.5</v>
      </c>
      <c r="DX43">
        <f>((9/32)*100)</f>
        <v>28.125</v>
      </c>
      <c r="DY43">
        <f>((16/27)*100)</f>
        <v>59.259259259259252</v>
      </c>
      <c r="DZ43">
        <f>((20/27)*100)</f>
        <v>74.074074074074076</v>
      </c>
      <c r="EA43">
        <f>((14/27)*100)</f>
        <v>51.851851851851848</v>
      </c>
    </row>
    <row r="44" spans="1:131" x14ac:dyDescent="0.25">
      <c r="A44">
        <v>181.28943100000001</v>
      </c>
      <c r="B44">
        <v>6.5760350000000001</v>
      </c>
      <c r="C44">
        <v>177.022614</v>
      </c>
      <c r="D44">
        <v>9.7178109999999993</v>
      </c>
      <c r="E44">
        <v>181.71038300000001</v>
      </c>
      <c r="F44">
        <v>5.5162940000000003</v>
      </c>
      <c r="G44" s="1">
        <v>173.67069900000001</v>
      </c>
      <c r="H44" s="1">
        <v>9.1594719999999992</v>
      </c>
      <c r="K44">
        <f>(12/200)</f>
        <v>0.06</v>
      </c>
      <c r="L44">
        <f>(11/200)</f>
        <v>5.5E-2</v>
      </c>
      <c r="M44" s="1">
        <f>(15/200)</f>
        <v>7.4999999999999997E-2</v>
      </c>
      <c r="N44" s="1">
        <f>(23/200)</f>
        <v>0.115</v>
      </c>
      <c r="P44">
        <f>(39/200)</f>
        <v>0.19500000000000001</v>
      </c>
      <c r="Q44">
        <f>(41/200)</f>
        <v>0.20499999999999999</v>
      </c>
      <c r="R44">
        <f>(36/200)</f>
        <v>0.18</v>
      </c>
      <c r="S44" s="1">
        <f>(32/200)</f>
        <v>0.16</v>
      </c>
      <c r="U44">
        <f>0.06+0.195</f>
        <v>0.255</v>
      </c>
      <c r="V44">
        <f>0.055+0.205</f>
        <v>0.26</v>
      </c>
      <c r="W44" s="1">
        <f>0.075+0.18</f>
        <v>0.255</v>
      </c>
      <c r="X44" s="1">
        <f>0.115+0.16</f>
        <v>0.27500000000000002</v>
      </c>
      <c r="Z44">
        <f>SQRT((ABS($A$45-$A$44)^2+(ABS($B$45-$B$44)^2)))</f>
        <v>11.41442893947416</v>
      </c>
      <c r="AA44">
        <f>SQRT((ABS($C$45-$C$44)^2+(ABS($D$45-$D$44)^2)))</f>
        <v>11.079846807944811</v>
      </c>
      <c r="AB44" s="1">
        <f>SQRT((ABS($E$45-$E$44)^2+(ABS($F$45-$F$44)^2)))</f>
        <v>13.228316466399393</v>
      </c>
      <c r="AC44" s="1">
        <f>SQRT((ABS($G$45-$G$44)^2+(ABS($H$45-$H$44)^2)))</f>
        <v>12.013439791365226</v>
      </c>
      <c r="AJ44">
        <f>1/0.255</f>
        <v>3.9215686274509802</v>
      </c>
      <c r="AK44">
        <f>1/0.26</f>
        <v>3.8461538461538458</v>
      </c>
      <c r="AL44" s="1">
        <f>1/0.255</f>
        <v>3.9215686274509802</v>
      </c>
      <c r="AM44" s="1">
        <f>1/0.275</f>
        <v>3.6363636363636362</v>
      </c>
      <c r="AO44">
        <f t="shared" si="8"/>
        <v>44.762466429310429</v>
      </c>
      <c r="AP44">
        <f t="shared" si="9"/>
        <v>42.614795415172352</v>
      </c>
      <c r="AQ44" s="1">
        <f t="shared" si="10"/>
        <v>51.875750848625074</v>
      </c>
      <c r="AR44" s="1">
        <f t="shared" si="11"/>
        <v>43.685235604964454</v>
      </c>
      <c r="AV44">
        <f>((0.06/0.255)*100)</f>
        <v>23.52941176470588</v>
      </c>
      <c r="AW44">
        <f>((0.055/0.26)*100)</f>
        <v>21.153846153846153</v>
      </c>
      <c r="AX44" s="1">
        <f>((0.075/0.255)*100)</f>
        <v>29.411764705882355</v>
      </c>
      <c r="AY44" s="1">
        <f>((0.115/0.275)*100)</f>
        <v>41.818181818181813</v>
      </c>
      <c r="BA44">
        <f>((0.195/0.255)*100)</f>
        <v>76.47058823529413</v>
      </c>
      <c r="BB44">
        <f>((0.205/0.26)*100)</f>
        <v>78.84615384615384</v>
      </c>
      <c r="BC44" s="1">
        <f>((0.18/0.255)*100)</f>
        <v>70.588235294117638</v>
      </c>
      <c r="BD44" s="1">
        <f>((0.16/0.275)*100)</f>
        <v>58.18181818181818</v>
      </c>
      <c r="BF44">
        <f>ABS($B$44-$D$44)</f>
        <v>3.1417759999999992</v>
      </c>
      <c r="BG44" s="1">
        <f>ABS($F$44-$H$44)</f>
        <v>3.6431779999999989</v>
      </c>
      <c r="BL44">
        <f>SQRT((ABS($A$44-$E$43)^2+(ABS($B$44-$F$43)^2)))</f>
        <v>12.108098259066185</v>
      </c>
      <c r="BM44" s="1">
        <f>SQRT((ABS($C$44-$G$43)^2+(ABS($D$44-$H$43)^2)))</f>
        <v>10.664178941101078</v>
      </c>
      <c r="BO44" s="1">
        <f>SQRT((ABS($A$44-$G$44)^2+(ABS($B$44-$H$44)^2)))</f>
        <v>8.0448259161272659</v>
      </c>
      <c r="BP44">
        <f>SQRT((ABS($C$44-$E$44)^2+(ABS($D$44-$F$44)^2)))</f>
        <v>6.2950713497664204</v>
      </c>
      <c r="BR44">
        <f>DEGREES(ACOS((8.13174905740468^2+14.1887211034563^2-7.59651781331427^2)/(2*8.13174905740468*14.1887211034563)))</f>
        <v>24.645087327235359</v>
      </c>
      <c r="BU44">
        <v>12</v>
      </c>
      <c r="BV44">
        <v>0</v>
      </c>
      <c r="BW44">
        <v>4</v>
      </c>
      <c r="BX44">
        <v>1</v>
      </c>
      <c r="BY44">
        <v>11</v>
      </c>
      <c r="BZ44">
        <v>0</v>
      </c>
      <c r="CA44">
        <v>0</v>
      </c>
      <c r="CB44">
        <v>4</v>
      </c>
      <c r="CC44">
        <v>15</v>
      </c>
      <c r="CD44">
        <v>0</v>
      </c>
      <c r="CE44">
        <v>8</v>
      </c>
      <c r="CF44">
        <v>0</v>
      </c>
      <c r="CG44">
        <v>23</v>
      </c>
      <c r="CH44">
        <v>13</v>
      </c>
      <c r="CI44">
        <v>0</v>
      </c>
      <c r="CJ44">
        <v>0</v>
      </c>
      <c r="CL44">
        <v>39</v>
      </c>
      <c r="CM44">
        <v>30</v>
      </c>
      <c r="CN44">
        <v>24</v>
      </c>
      <c r="CO44">
        <v>17</v>
      </c>
      <c r="CP44">
        <v>41</v>
      </c>
      <c r="CQ44">
        <v>29</v>
      </c>
      <c r="CR44">
        <v>28</v>
      </c>
      <c r="CS44">
        <v>20</v>
      </c>
      <c r="CT44">
        <v>36</v>
      </c>
      <c r="CU44">
        <v>26</v>
      </c>
      <c r="CV44">
        <v>25</v>
      </c>
      <c r="CW44">
        <v>13</v>
      </c>
      <c r="CX44">
        <v>32</v>
      </c>
      <c r="CY44">
        <v>31</v>
      </c>
      <c r="CZ44">
        <v>21</v>
      </c>
      <c r="DA44">
        <v>17</v>
      </c>
      <c r="DC44">
        <f>((0/12)*100)</f>
        <v>0</v>
      </c>
      <c r="DD44">
        <f>((4/12)*100)</f>
        <v>33.333333333333329</v>
      </c>
      <c r="DE44">
        <f>((1/12)*100)</f>
        <v>8.3333333333333321</v>
      </c>
      <c r="DF44">
        <f>((0/11)*100)</f>
        <v>0</v>
      </c>
      <c r="DG44">
        <f>((0/11)*100)</f>
        <v>0</v>
      </c>
      <c r="DH44">
        <f>((4/11)*100)</f>
        <v>36.363636363636367</v>
      </c>
      <c r="DI44">
        <f>((0/15)*100)</f>
        <v>0</v>
      </c>
      <c r="DJ44">
        <f>((8/15)*100)</f>
        <v>53.333333333333336</v>
      </c>
      <c r="DK44">
        <f>((0/15)*100)</f>
        <v>0</v>
      </c>
      <c r="DL44">
        <f>((13/23)*100)</f>
        <v>56.521739130434781</v>
      </c>
      <c r="DM44">
        <f>((0/23)*100)</f>
        <v>0</v>
      </c>
      <c r="DN44">
        <f>((0/23)*100)</f>
        <v>0</v>
      </c>
      <c r="DP44">
        <f>((30/39)*100)</f>
        <v>76.923076923076934</v>
      </c>
      <c r="DQ44">
        <f>((24/39)*100)</f>
        <v>61.53846153846154</v>
      </c>
      <c r="DR44">
        <f>((17/39)*100)</f>
        <v>43.589743589743591</v>
      </c>
      <c r="DS44">
        <f>((29/41)*100)</f>
        <v>70.731707317073173</v>
      </c>
      <c r="DT44">
        <f>((28/41)*100)</f>
        <v>68.292682926829272</v>
      </c>
      <c r="DU44">
        <f>((20/41)*100)</f>
        <v>48.780487804878049</v>
      </c>
      <c r="DV44">
        <f>((26/36)*100)</f>
        <v>72.222222222222214</v>
      </c>
      <c r="DW44">
        <f>((25/36)*100)</f>
        <v>69.444444444444443</v>
      </c>
      <c r="DX44">
        <f>((13/36)*100)</f>
        <v>36.111111111111107</v>
      </c>
      <c r="DY44">
        <f>((31/32)*100)</f>
        <v>96.875</v>
      </c>
      <c r="DZ44">
        <f>((21/32)*100)</f>
        <v>65.625</v>
      </c>
      <c r="EA44">
        <f>((17/32)*100)</f>
        <v>53.125</v>
      </c>
    </row>
    <row r="45" spans="1:131" x14ac:dyDescent="0.25">
      <c r="A45">
        <v>169.911147</v>
      </c>
      <c r="B45">
        <v>7.4836919999999996</v>
      </c>
      <c r="C45">
        <v>165.95910900000001</v>
      </c>
      <c r="D45">
        <v>10.319361000000001</v>
      </c>
      <c r="E45" s="1">
        <v>168.48239599999999</v>
      </c>
      <c r="F45" s="1">
        <v>5.4229320000000003</v>
      </c>
      <c r="G45" s="1">
        <v>161.663005</v>
      </c>
      <c r="H45" s="1">
        <v>8.7879609999999992</v>
      </c>
      <c r="K45">
        <f>(10/200)</f>
        <v>0.05</v>
      </c>
      <c r="L45">
        <f>(11/200)</f>
        <v>5.5E-2</v>
      </c>
      <c r="M45" s="1">
        <f>(18/200)</f>
        <v>0.09</v>
      </c>
      <c r="N45" s="1">
        <f>(17/200)</f>
        <v>8.5000000000000006E-2</v>
      </c>
      <c r="P45">
        <f>(30/200)</f>
        <v>0.15</v>
      </c>
      <c r="Q45">
        <f>(32/200)</f>
        <v>0.16</v>
      </c>
      <c r="R45" s="1">
        <f>(41/200)</f>
        <v>0.20499999999999999</v>
      </c>
      <c r="S45" s="1">
        <f>(40/200)</f>
        <v>0.2</v>
      </c>
      <c r="U45">
        <f>0.05+0.15</f>
        <v>0.2</v>
      </c>
      <c r="V45">
        <f>0.055+0.16</f>
        <v>0.215</v>
      </c>
      <c r="W45" s="1">
        <f>0.09+0.205</f>
        <v>0.29499999999999998</v>
      </c>
      <c r="X45" s="1">
        <f>0.085+0.2</f>
        <v>0.28500000000000003</v>
      </c>
      <c r="Z45">
        <f>SQRT((ABS($A$46-$A$45)^2+(ABS($B$46-$B$45)^2)))</f>
        <v>9.6095440497749376</v>
      </c>
      <c r="AA45">
        <f>SQRT((ABS($C$46-$C$45)^2+(ABS($D$46-$D$45)^2)))</f>
        <v>10.029672015552695</v>
      </c>
      <c r="AB45" s="1">
        <f>SQRT((ABS($E$46-$E$45)^2+(ABS($F$46-$F$45)^2)))</f>
        <v>10.451826889126885</v>
      </c>
      <c r="AC45" s="1">
        <f>SQRT((ABS($G$46-$G$45)^2+(ABS($H$46-$H$45)^2)))</f>
        <v>7.9214926939957451</v>
      </c>
      <c r="AJ45">
        <f>1/0.2</f>
        <v>5</v>
      </c>
      <c r="AK45">
        <f>1/0.215</f>
        <v>4.6511627906976747</v>
      </c>
      <c r="AL45" s="1">
        <f>1/0.295</f>
        <v>3.3898305084745766</v>
      </c>
      <c r="AM45" s="1">
        <f>1/0.285</f>
        <v>3.5087719298245617</v>
      </c>
      <c r="AO45">
        <f t="shared" si="8"/>
        <v>48.047720248874683</v>
      </c>
      <c r="AP45">
        <f t="shared" si="9"/>
        <v>46.649637281640445</v>
      </c>
      <c r="AQ45" s="1">
        <f t="shared" si="10"/>
        <v>35.429921658057239</v>
      </c>
      <c r="AR45" s="1">
        <f t="shared" si="11"/>
        <v>27.79471120700261</v>
      </c>
      <c r="AV45">
        <f>((0.05/0.2)*100)</f>
        <v>25</v>
      </c>
      <c r="AW45">
        <f>((0.055/0.215)*100)</f>
        <v>25.581395348837212</v>
      </c>
      <c r="AX45" s="1">
        <f>((0.09/0.295)*100)</f>
        <v>30.508474576271187</v>
      </c>
      <c r="AY45" s="1">
        <f>((0.085/0.285)*100)</f>
        <v>29.824561403508774</v>
      </c>
      <c r="BA45">
        <f>((0.15/0.2)*100)</f>
        <v>74.999999999999986</v>
      </c>
      <c r="BB45">
        <f>((0.16/0.215)*100)</f>
        <v>74.418604651162795</v>
      </c>
      <c r="BC45" s="1">
        <f>((0.205/0.295)*100)</f>
        <v>69.491525423728817</v>
      </c>
      <c r="BD45" s="1">
        <f>((0.2/0.285)*100)</f>
        <v>70.175438596491233</v>
      </c>
      <c r="BF45">
        <f>ABS($B$45-$D$45)</f>
        <v>2.8356690000000011</v>
      </c>
      <c r="BG45" s="1">
        <f>ABS($F$45-$H$45)</f>
        <v>3.3650289999999989</v>
      </c>
      <c r="BL45" s="1">
        <f>SQRT((ABS($A$45-$E$44)^2+(ABS($B$45-$F$44)^2)))</f>
        <v>11.962132965073586</v>
      </c>
      <c r="BM45" s="1">
        <f>SQRT((ABS($C$45-$G$44)^2+(ABS($D$45-$H$44)^2)))</f>
        <v>7.7983307714164711</v>
      </c>
      <c r="BO45" s="1">
        <f>SQRT((ABS($A$45-$G$45)^2+(ABS($B$45-$H$45)^2)))</f>
        <v>8.350626567900461</v>
      </c>
      <c r="BP45" s="1">
        <f>SQRT((ABS($C$45-$E$45)^2+(ABS($D$45-$F$45)^2)))</f>
        <v>5.508356763719096</v>
      </c>
      <c r="BR45">
        <f>DEGREES(ACOS((7.74020333920808^2+15.1205129954856^2-8.32337588138719^2)/(2*7.74020333920808*15.1205129954856)))</f>
        <v>20.490469554359837</v>
      </c>
      <c r="BU45">
        <v>10</v>
      </c>
      <c r="BV45">
        <v>0</v>
      </c>
      <c r="BW45">
        <v>0</v>
      </c>
      <c r="BX45">
        <v>9</v>
      </c>
      <c r="BY45">
        <v>11</v>
      </c>
      <c r="BZ45">
        <v>0</v>
      </c>
      <c r="CA45">
        <v>8</v>
      </c>
      <c r="CB45">
        <v>0</v>
      </c>
      <c r="CC45">
        <v>18</v>
      </c>
      <c r="CD45">
        <v>0</v>
      </c>
      <c r="CE45">
        <v>7</v>
      </c>
      <c r="CF45">
        <v>0</v>
      </c>
      <c r="CG45">
        <v>17</v>
      </c>
      <c r="CH45">
        <v>9</v>
      </c>
      <c r="CI45">
        <v>0</v>
      </c>
      <c r="CJ45">
        <v>0</v>
      </c>
      <c r="CL45">
        <v>30</v>
      </c>
      <c r="CM45">
        <v>19</v>
      </c>
      <c r="CN45">
        <v>21</v>
      </c>
      <c r="CO45">
        <v>16</v>
      </c>
      <c r="CP45">
        <v>32</v>
      </c>
      <c r="CQ45">
        <v>22</v>
      </c>
      <c r="CR45">
        <v>25</v>
      </c>
      <c r="CS45">
        <v>13</v>
      </c>
      <c r="CT45">
        <v>41</v>
      </c>
      <c r="CU45">
        <v>28</v>
      </c>
      <c r="CV45">
        <v>38</v>
      </c>
      <c r="CW45">
        <v>18</v>
      </c>
      <c r="CX45">
        <v>40</v>
      </c>
      <c r="CY45">
        <v>38</v>
      </c>
      <c r="CZ45">
        <v>33</v>
      </c>
      <c r="DA45">
        <v>22</v>
      </c>
      <c r="DC45">
        <f>((0/10)*100)</f>
        <v>0</v>
      </c>
      <c r="DD45">
        <f>((0/10)*100)</f>
        <v>0</v>
      </c>
      <c r="DE45">
        <f>((9/10)*100)</f>
        <v>90</v>
      </c>
      <c r="DF45">
        <f>((0/11)*100)</f>
        <v>0</v>
      </c>
      <c r="DG45">
        <f>((8/11)*100)</f>
        <v>72.727272727272734</v>
      </c>
      <c r="DH45">
        <f>((0/11)*100)</f>
        <v>0</v>
      </c>
      <c r="DI45">
        <f>((0/18)*100)</f>
        <v>0</v>
      </c>
      <c r="DJ45">
        <f>((7/18)*100)</f>
        <v>38.888888888888893</v>
      </c>
      <c r="DK45">
        <f>((0/18)*100)</f>
        <v>0</v>
      </c>
      <c r="DL45">
        <f>((9/17)*100)</f>
        <v>52.941176470588239</v>
      </c>
      <c r="DM45">
        <f>((0/17)*100)</f>
        <v>0</v>
      </c>
      <c r="DN45">
        <f>((0/17)*100)</f>
        <v>0</v>
      </c>
      <c r="DP45">
        <f>((19/30)*100)</f>
        <v>63.333333333333329</v>
      </c>
      <c r="DQ45">
        <f>((21/30)*100)</f>
        <v>70</v>
      </c>
      <c r="DR45">
        <f>((16/30)*100)</f>
        <v>53.333333333333336</v>
      </c>
      <c r="DS45">
        <f>((22/32)*100)</f>
        <v>68.75</v>
      </c>
      <c r="DT45">
        <f>((25/32)*100)</f>
        <v>78.125</v>
      </c>
      <c r="DU45">
        <f>((13/32)*100)</f>
        <v>40.625</v>
      </c>
      <c r="DV45">
        <f>((28/41)*100)</f>
        <v>68.292682926829272</v>
      </c>
      <c r="DW45">
        <f>((38/41)*100)</f>
        <v>92.682926829268297</v>
      </c>
      <c r="DX45">
        <f>((18/41)*100)</f>
        <v>43.902439024390247</v>
      </c>
      <c r="DY45">
        <f>((38/40)*100)</f>
        <v>95</v>
      </c>
      <c r="DZ45">
        <f>((33/40)*100)</f>
        <v>82.5</v>
      </c>
      <c r="EA45">
        <f>((22/40)*100)</f>
        <v>55.000000000000007</v>
      </c>
    </row>
    <row r="46" spans="1:131" x14ac:dyDescent="0.25">
      <c r="A46">
        <v>160.322821</v>
      </c>
      <c r="B46">
        <v>6.845459</v>
      </c>
      <c r="C46">
        <v>155.94136500000002</v>
      </c>
      <c r="D46">
        <v>9.8303560000000001</v>
      </c>
      <c r="E46">
        <v>158.041256</v>
      </c>
      <c r="F46">
        <v>5.8954579999999996</v>
      </c>
      <c r="G46">
        <v>153.823363</v>
      </c>
      <c r="H46">
        <v>9.9237690000000001</v>
      </c>
      <c r="K46">
        <f>(13/200)</f>
        <v>6.5000000000000002E-2</v>
      </c>
      <c r="L46">
        <f>(7/200)</f>
        <v>3.5000000000000003E-2</v>
      </c>
      <c r="M46">
        <f>(14/200)</f>
        <v>7.0000000000000007E-2</v>
      </c>
      <c r="N46">
        <f>(19/200)</f>
        <v>9.5000000000000001E-2</v>
      </c>
      <c r="P46">
        <f>(34/200)</f>
        <v>0.17</v>
      </c>
      <c r="Q46">
        <f>(40/200)</f>
        <v>0.2</v>
      </c>
      <c r="R46">
        <f>(45/200)</f>
        <v>0.22500000000000001</v>
      </c>
      <c r="S46">
        <f>(29/200)</f>
        <v>0.14499999999999999</v>
      </c>
      <c r="U46">
        <f>0.065+0.17</f>
        <v>0.23500000000000001</v>
      </c>
      <c r="V46">
        <f>0.035+0.2</f>
        <v>0.23500000000000001</v>
      </c>
      <c r="W46">
        <f>0.07+0.225</f>
        <v>0.29500000000000004</v>
      </c>
      <c r="X46">
        <f>0.095+0.145</f>
        <v>0.24</v>
      </c>
      <c r="Z46">
        <f>SQRT((ABS($A$47-$A$46)^2+(ABS($B$47-$B$46)^2)))</f>
        <v>8.5162920739074099</v>
      </c>
      <c r="AA46">
        <f>SQRT((ABS($C$47-$C$46)^2+(ABS($D$47-$D$46)^2)))</f>
        <v>5.4518797656896485</v>
      </c>
      <c r="AB46">
        <f>SQRT((ABS($E$47-$E$46)^2+(ABS($F$47-$F$46)^2)))</f>
        <v>21.533778996566774</v>
      </c>
      <c r="AC46">
        <f>SQRT((ABS($G$47-$G$46)^2+(ABS($H$47-$H$46)^2)))</f>
        <v>24.626503269077247</v>
      </c>
      <c r="AJ46">
        <f>1/0.235</f>
        <v>4.2553191489361701</v>
      </c>
      <c r="AK46">
        <f>1/0.235</f>
        <v>4.2553191489361701</v>
      </c>
      <c r="AL46">
        <f>1/0.295</f>
        <v>3.3898305084745766</v>
      </c>
      <c r="AM46">
        <f>1/0.24</f>
        <v>4.166666666666667</v>
      </c>
      <c r="AO46">
        <f t="shared" si="8"/>
        <v>36.239540740031529</v>
      </c>
      <c r="AP46">
        <f t="shared" si="9"/>
        <v>23.1994883646368</v>
      </c>
      <c r="AQ46">
        <f t="shared" si="10"/>
        <v>72.995861005311085</v>
      </c>
      <c r="AR46">
        <f t="shared" si="11"/>
        <v>102.61043028782187</v>
      </c>
      <c r="AV46">
        <f>((0.065/0.235)*100)</f>
        <v>27.659574468085108</v>
      </c>
      <c r="AW46">
        <f>((0.035/0.235)*100)</f>
        <v>14.893617021276597</v>
      </c>
      <c r="AX46">
        <f>((0.07/0.295)*100)</f>
        <v>23.728813559322038</v>
      </c>
      <c r="AY46">
        <f>((0.095/0.24)*100)</f>
        <v>39.583333333333336</v>
      </c>
      <c r="BA46">
        <f>((0.17/0.235)*100)</f>
        <v>72.340425531914903</v>
      </c>
      <c r="BB46">
        <f>((0.2/0.235)*100)</f>
        <v>85.106382978723417</v>
      </c>
      <c r="BC46">
        <f>((0.225/0.295)*100)</f>
        <v>76.27118644067798</v>
      </c>
      <c r="BD46">
        <f>((0.145/0.24)*100)</f>
        <v>60.416666666666664</v>
      </c>
      <c r="BF46">
        <f>ABS($B$46-$D$46)</f>
        <v>2.9848970000000001</v>
      </c>
      <c r="BG46">
        <f>ABS($F$46-$H$46)</f>
        <v>4.0283110000000004</v>
      </c>
      <c r="BL46">
        <f>SQRT((ABS($A$46-$E$45)^2+(ABS($B$46-$F$45)^2)))</f>
        <v>8.2826473573582629</v>
      </c>
      <c r="BM46">
        <f>SQRT((ABS($C$46-$G$45)^2+(ABS($D$46-$H$45)^2)))</f>
        <v>5.8158190846711149</v>
      </c>
      <c r="BO46">
        <f>SQRT((ABS($A$46-$G$46)^2+(ABS($B$46-$H$46)^2)))</f>
        <v>7.1915886109999407</v>
      </c>
      <c r="BP46">
        <f>SQRT((ABS($C$46-$E$46)^2+(ABS($D$46-$F$46)^2)))</f>
        <v>4.4601529662428554</v>
      </c>
      <c r="BR46">
        <f>DEGREES(ACOS((8.90961550461803^2+17.5258808406111^2-9.77063882087809^2)/(2*8.90961550461803*17.5258808406111)))</f>
        <v>21.245730964583764</v>
      </c>
      <c r="BS46">
        <f>DEGREES(ACOS((7.10647783257058^2+11.6844967574499^2-5.15054247488679^2)/(2*7.10647783257058*11.6844967574499)))</f>
        <v>14.881021913472258</v>
      </c>
      <c r="BU46">
        <v>13</v>
      </c>
      <c r="BV46">
        <v>0</v>
      </c>
      <c r="BW46">
        <v>0</v>
      </c>
      <c r="BX46">
        <v>13</v>
      </c>
      <c r="BY46">
        <v>7</v>
      </c>
      <c r="BZ46">
        <v>0</v>
      </c>
      <c r="CA46">
        <v>7</v>
      </c>
      <c r="CB46">
        <v>0</v>
      </c>
      <c r="CC46">
        <v>14</v>
      </c>
      <c r="CD46">
        <v>7</v>
      </c>
      <c r="CE46">
        <v>0</v>
      </c>
      <c r="CF46">
        <v>0</v>
      </c>
      <c r="CG46">
        <v>19</v>
      </c>
      <c r="CH46">
        <v>2</v>
      </c>
      <c r="CI46">
        <v>9</v>
      </c>
      <c r="CJ46">
        <v>0</v>
      </c>
      <c r="CL46">
        <v>34</v>
      </c>
      <c r="CM46">
        <v>23</v>
      </c>
      <c r="CN46">
        <v>19</v>
      </c>
      <c r="CO46">
        <v>31</v>
      </c>
      <c r="CP46">
        <v>40</v>
      </c>
      <c r="CQ46">
        <v>27</v>
      </c>
      <c r="CR46">
        <v>38</v>
      </c>
      <c r="CS46">
        <v>17</v>
      </c>
      <c r="CT46">
        <v>45</v>
      </c>
      <c r="CU46">
        <v>34</v>
      </c>
      <c r="CV46">
        <v>32</v>
      </c>
      <c r="CW46">
        <v>28</v>
      </c>
      <c r="CX46">
        <v>29</v>
      </c>
      <c r="CY46">
        <v>20</v>
      </c>
      <c r="CZ46">
        <v>16</v>
      </c>
      <c r="DA46">
        <v>15</v>
      </c>
      <c r="DC46">
        <f>((0/13)*100)</f>
        <v>0</v>
      </c>
      <c r="DD46">
        <f>((0/13)*100)</f>
        <v>0</v>
      </c>
      <c r="DE46">
        <f>((13/13)*100)</f>
        <v>100</v>
      </c>
      <c r="DF46">
        <f>((0/7)*100)</f>
        <v>0</v>
      </c>
      <c r="DG46">
        <f>((7/7)*100)</f>
        <v>100</v>
      </c>
      <c r="DH46">
        <f>((0/7)*100)</f>
        <v>0</v>
      </c>
      <c r="DI46">
        <f>((7/14)*100)</f>
        <v>50</v>
      </c>
      <c r="DJ46">
        <f>((0/14)*100)</f>
        <v>0</v>
      </c>
      <c r="DK46">
        <f>((0/14)*100)</f>
        <v>0</v>
      </c>
      <c r="DL46">
        <f>((2/19)*100)</f>
        <v>10.526315789473683</v>
      </c>
      <c r="DM46">
        <f>((9/19)*100)</f>
        <v>47.368421052631575</v>
      </c>
      <c r="DN46">
        <f>((0/19)*100)</f>
        <v>0</v>
      </c>
      <c r="DP46">
        <f>((23/34)*100)</f>
        <v>67.64705882352942</v>
      </c>
      <c r="DQ46">
        <f>((19/34)*100)</f>
        <v>55.882352941176471</v>
      </c>
      <c r="DR46">
        <f>((31/34)*100)</f>
        <v>91.17647058823529</v>
      </c>
      <c r="DS46">
        <f>((27/40)*100)</f>
        <v>67.5</v>
      </c>
      <c r="DT46">
        <f>((38/40)*100)</f>
        <v>95</v>
      </c>
      <c r="DU46">
        <f>((17/40)*100)</f>
        <v>42.5</v>
      </c>
      <c r="DV46">
        <f>((34/45)*100)</f>
        <v>75.555555555555557</v>
      </c>
      <c r="DW46">
        <f>((32/45)*100)</f>
        <v>71.111111111111114</v>
      </c>
      <c r="DX46">
        <f>((28/45)*100)</f>
        <v>62.222222222222221</v>
      </c>
      <c r="DY46">
        <f>((20/29)*100)</f>
        <v>68.965517241379317</v>
      </c>
      <c r="DZ46">
        <f>((16/29)*100)</f>
        <v>55.172413793103445</v>
      </c>
      <c r="EA46">
        <f>((15/29)*100)</f>
        <v>51.724137931034484</v>
      </c>
    </row>
    <row r="47" spans="1:131" x14ac:dyDescent="0.25">
      <c r="A47">
        <v>151.87591399999999</v>
      </c>
      <c r="B47">
        <v>7.9303520000000001</v>
      </c>
      <c r="C47">
        <v>150.723321</v>
      </c>
      <c r="D47">
        <v>11.409916000000001</v>
      </c>
      <c r="E47">
        <v>136.511788</v>
      </c>
      <c r="F47">
        <v>5.4645919999999997</v>
      </c>
      <c r="G47">
        <v>129.25051100000002</v>
      </c>
      <c r="H47">
        <v>8.2990820000000003</v>
      </c>
      <c r="K47">
        <f>(11/200)</f>
        <v>5.5E-2</v>
      </c>
      <c r="L47">
        <f>(13/200)</f>
        <v>6.5000000000000002E-2</v>
      </c>
      <c r="M47">
        <f>(16/200)</f>
        <v>0.08</v>
      </c>
      <c r="N47">
        <f>(19/200)</f>
        <v>9.5000000000000001E-2</v>
      </c>
      <c r="P47">
        <f>(45/200)</f>
        <v>0.22500000000000001</v>
      </c>
      <c r="Q47">
        <f>(41/200)</f>
        <v>0.20499999999999999</v>
      </c>
      <c r="R47">
        <f>(26/200)</f>
        <v>0.13</v>
      </c>
      <c r="S47">
        <f>(21/200)</f>
        <v>0.105</v>
      </c>
      <c r="U47">
        <f>0.055+0.225</f>
        <v>0.28000000000000003</v>
      </c>
      <c r="V47">
        <f>0.065+0.205</f>
        <v>0.27</v>
      </c>
      <c r="W47">
        <f>0.08+0.13</f>
        <v>0.21000000000000002</v>
      </c>
      <c r="X47">
        <f>0.095+0.105</f>
        <v>0.2</v>
      </c>
      <c r="Z47">
        <f>SQRT((ABS($A$48-$A$47)^2+(ABS($B$48-$B$47)^2)))</f>
        <v>17.392061166525377</v>
      </c>
      <c r="AA47">
        <f>SQRT((ABS($C$48-$C$47)^2+(ABS($D$48-$D$47)^2)))</f>
        <v>21.676732732015505</v>
      </c>
      <c r="AB47">
        <f>SQRT((ABS($E$48-$E$47)^2+(ABS($F$48-$F$47)^2)))</f>
        <v>15.758727676280706</v>
      </c>
      <c r="AC47">
        <f>SQRT((ABS($G$48-$G$47)^2+(ABS($H$48-$H$47)^2)))</f>
        <v>17.550368584909709</v>
      </c>
      <c r="AJ47">
        <f>1/0.28</f>
        <v>3.5714285714285712</v>
      </c>
      <c r="AK47">
        <f>1/0.27</f>
        <v>3.7037037037037033</v>
      </c>
      <c r="AL47">
        <f>1/0.21</f>
        <v>4.7619047619047619</v>
      </c>
      <c r="AM47">
        <f>1/0.2</f>
        <v>5</v>
      </c>
      <c r="AO47">
        <f t="shared" si="8"/>
        <v>62.114504166162057</v>
      </c>
      <c r="AP47">
        <f t="shared" si="9"/>
        <v>80.284195303761123</v>
      </c>
      <c r="AQ47">
        <f t="shared" si="10"/>
        <v>75.041560363241459</v>
      </c>
      <c r="AR47">
        <f t="shared" si="11"/>
        <v>87.751842924548541</v>
      </c>
      <c r="AV47">
        <f>((0.055/0.28)*100)</f>
        <v>19.642857142857142</v>
      </c>
      <c r="AW47">
        <f>((0.065/0.27)*100)</f>
        <v>24.074074074074073</v>
      </c>
      <c r="AX47">
        <f>((0.08/0.21)*100)</f>
        <v>38.095238095238102</v>
      </c>
      <c r="AY47">
        <f>((0.095/0.2)*100)</f>
        <v>47.5</v>
      </c>
      <c r="BA47">
        <f>((0.225/0.28)*100)</f>
        <v>80.357142857142847</v>
      </c>
      <c r="BB47">
        <f>((0.205/0.27)*100)</f>
        <v>75.925925925925924</v>
      </c>
      <c r="BC47">
        <f>((0.13/0.21)*100)</f>
        <v>61.904761904761905</v>
      </c>
      <c r="BD47">
        <f>((0.105/0.2)*100)</f>
        <v>52.499999999999993</v>
      </c>
      <c r="BF47">
        <f>ABS($B$47-$D$47)</f>
        <v>3.4795640000000008</v>
      </c>
      <c r="BG47">
        <f>ABS($F$47-$H$47)</f>
        <v>2.8344900000000006</v>
      </c>
      <c r="BL47">
        <f>SQRT((ABS($A$47-$E$46)^2+(ABS($B$47-$F$46)^2)))</f>
        <v>6.4924753036265086</v>
      </c>
      <c r="BM47">
        <f>SQRT((ABS($C$47-$G$46)^2+(ABS($D$47-$H$46)^2)))</f>
        <v>3.4378617347666869</v>
      </c>
      <c r="BO47">
        <f>SQRT((ABS($A$47-$G$47)^2+(ABS($B$47-$H$47)^2)))</f>
        <v>22.628407427950116</v>
      </c>
      <c r="BP47">
        <f>SQRT((ABS($C$47-$E$47)^2+(ABS($D$47-$F$47)^2)))</f>
        <v>15.405016964452363</v>
      </c>
      <c r="BR47">
        <f>DEGREES(ACOS((8.16987897123991^2+13.3302192193376^2-6.75737477892539^2)/(2*8.16987897123991*13.3302192193376)))</f>
        <v>24.130383474061905</v>
      </c>
      <c r="BS47">
        <f>DEGREES(ACOS((9.90653992751152^2+16.2956428876088^2-7.82059494839939^2)/(2*9.90653992751152*16.2956428876088)))</f>
        <v>20.446532590738876</v>
      </c>
      <c r="BU47">
        <v>11</v>
      </c>
      <c r="BV47">
        <v>0</v>
      </c>
      <c r="BW47">
        <v>0</v>
      </c>
      <c r="BX47">
        <v>9</v>
      </c>
      <c r="BY47">
        <v>13</v>
      </c>
      <c r="BZ47">
        <v>0</v>
      </c>
      <c r="CA47">
        <v>0</v>
      </c>
      <c r="CB47">
        <v>0</v>
      </c>
      <c r="CC47">
        <v>16</v>
      </c>
      <c r="CD47">
        <v>10</v>
      </c>
      <c r="CE47">
        <v>0</v>
      </c>
      <c r="CF47">
        <v>0</v>
      </c>
      <c r="CG47">
        <v>19</v>
      </c>
      <c r="CH47">
        <v>3</v>
      </c>
      <c r="CI47">
        <v>11</v>
      </c>
      <c r="CJ47">
        <v>0</v>
      </c>
      <c r="CL47">
        <v>45</v>
      </c>
      <c r="CM47">
        <v>38</v>
      </c>
      <c r="CN47">
        <v>27</v>
      </c>
      <c r="CO47">
        <v>38</v>
      </c>
      <c r="CP47">
        <v>41</v>
      </c>
      <c r="CQ47">
        <v>30</v>
      </c>
      <c r="CR47">
        <v>32</v>
      </c>
      <c r="CS47">
        <v>24</v>
      </c>
      <c r="CT47">
        <v>26</v>
      </c>
      <c r="CU47">
        <v>22</v>
      </c>
      <c r="CV47">
        <v>16</v>
      </c>
      <c r="CW47">
        <v>7</v>
      </c>
      <c r="CX47">
        <v>21</v>
      </c>
      <c r="CY47">
        <v>11</v>
      </c>
      <c r="CZ47">
        <v>20</v>
      </c>
      <c r="DA47">
        <v>5</v>
      </c>
      <c r="DC47">
        <f>((0/11)*100)</f>
        <v>0</v>
      </c>
      <c r="DD47">
        <f>((0/11)*100)</f>
        <v>0</v>
      </c>
      <c r="DE47">
        <f>((9/11)*100)</f>
        <v>81.818181818181827</v>
      </c>
      <c r="DF47">
        <f>((0/13)*100)</f>
        <v>0</v>
      </c>
      <c r="DG47">
        <f>((0/13)*100)</f>
        <v>0</v>
      </c>
      <c r="DH47">
        <f>((0/13)*100)</f>
        <v>0</v>
      </c>
      <c r="DI47">
        <f>((10/16)*100)</f>
        <v>62.5</v>
      </c>
      <c r="DJ47">
        <f>((0/16)*100)</f>
        <v>0</v>
      </c>
      <c r="DK47">
        <f>((0/16)*100)</f>
        <v>0</v>
      </c>
      <c r="DL47">
        <f>((3/19)*100)</f>
        <v>15.789473684210526</v>
      </c>
      <c r="DM47">
        <f>((11/19)*100)</f>
        <v>57.894736842105267</v>
      </c>
      <c r="DN47">
        <f>((0/19)*100)</f>
        <v>0</v>
      </c>
      <c r="DP47">
        <f>((38/45)*100)</f>
        <v>84.444444444444443</v>
      </c>
      <c r="DQ47">
        <f>((27/45)*100)</f>
        <v>60</v>
      </c>
      <c r="DR47">
        <f>((38/45)*100)</f>
        <v>84.444444444444443</v>
      </c>
      <c r="DS47">
        <f>((30/41)*100)</f>
        <v>73.170731707317074</v>
      </c>
      <c r="DT47">
        <f>((32/41)*100)</f>
        <v>78.048780487804876</v>
      </c>
      <c r="DU47">
        <f>((24/41)*100)</f>
        <v>58.536585365853654</v>
      </c>
      <c r="DV47">
        <f>((22/26)*100)</f>
        <v>84.615384615384613</v>
      </c>
      <c r="DW47">
        <f>((16/26)*100)</f>
        <v>61.53846153846154</v>
      </c>
      <c r="DX47">
        <f>((7/26)*100)</f>
        <v>26.923076923076923</v>
      </c>
      <c r="DY47">
        <f>((11/21)*100)</f>
        <v>52.380952380952387</v>
      </c>
      <c r="DZ47">
        <f>((20/21)*100)</f>
        <v>95.238095238095227</v>
      </c>
      <c r="EA47">
        <f>((5/21)*100)</f>
        <v>23.809523809523807</v>
      </c>
    </row>
    <row r="48" spans="1:131" x14ac:dyDescent="0.25">
      <c r="A48">
        <v>134.48448999999999</v>
      </c>
      <c r="B48">
        <v>7.7814800000000002</v>
      </c>
      <c r="C48">
        <v>129.19209699999999</v>
      </c>
      <c r="D48">
        <v>8.9024999999999999</v>
      </c>
      <c r="E48">
        <v>120.75341800000001</v>
      </c>
      <c r="F48">
        <v>5.3584180000000003</v>
      </c>
      <c r="G48">
        <v>111.70245</v>
      </c>
      <c r="H48">
        <v>8.0144900000000003</v>
      </c>
      <c r="K48">
        <f>(11/200)</f>
        <v>5.5E-2</v>
      </c>
      <c r="L48">
        <f>(10/200)</f>
        <v>0.05</v>
      </c>
      <c r="M48">
        <f>(20/200)</f>
        <v>0.1</v>
      </c>
      <c r="N48" s="1">
        <f>(23/200)</f>
        <v>0.115</v>
      </c>
      <c r="P48">
        <f>(28/200)</f>
        <v>0.14000000000000001</v>
      </c>
      <c r="Q48">
        <f>(26/200)</f>
        <v>0.13</v>
      </c>
      <c r="R48">
        <f>(20/200)</f>
        <v>0.1</v>
      </c>
      <c r="S48">
        <f>(24/200)</f>
        <v>0.12</v>
      </c>
      <c r="U48">
        <f>0.055+0.14</f>
        <v>0.19500000000000001</v>
      </c>
      <c r="V48">
        <f>0.05+0.13</f>
        <v>0.18</v>
      </c>
      <c r="W48">
        <f>0.1+0.1</f>
        <v>0.2</v>
      </c>
      <c r="X48" s="1">
        <f>0.115+0.12</f>
        <v>0.23499999999999999</v>
      </c>
      <c r="Z48">
        <f>SQRT((ABS($A$49-$A$48)^2+(ABS($B$49-$B$48)^2)))</f>
        <v>12.000163904985699</v>
      </c>
      <c r="AA48">
        <f>SQRT((ABS($C$49-$C$48)^2+(ABS($D$49-$D$48)^2)))</f>
        <v>13.512824622017435</v>
      </c>
      <c r="AB48">
        <f>SQRT((ABS($E$49-$E$48)^2+(ABS($F$49-$F$48)^2)))</f>
        <v>18.308268179176558</v>
      </c>
      <c r="AC48" s="1">
        <f>SQRT((ABS($G$49-$G$48)^2+(ABS($H$49-$H$48)^2)))</f>
        <v>19.928367676387975</v>
      </c>
      <c r="AJ48">
        <f>1/0.195</f>
        <v>5.1282051282051277</v>
      </c>
      <c r="AK48">
        <f>1/0.18</f>
        <v>5.5555555555555554</v>
      </c>
      <c r="AL48">
        <f>1/0.2</f>
        <v>5</v>
      </c>
      <c r="AM48" s="1">
        <f>1/0.235</f>
        <v>4.2553191489361701</v>
      </c>
      <c r="AO48">
        <f t="shared" si="8"/>
        <v>61.539302076849737</v>
      </c>
      <c r="AP48">
        <f t="shared" si="9"/>
        <v>75.071247900096864</v>
      </c>
      <c r="AQ48">
        <f t="shared" si="10"/>
        <v>91.541340895882783</v>
      </c>
      <c r="AR48" s="1">
        <f t="shared" si="11"/>
        <v>84.801564580374361</v>
      </c>
      <c r="AV48">
        <f>((0.055/0.195)*100)</f>
        <v>28.205128205128204</v>
      </c>
      <c r="AW48">
        <f>((0.05/0.18)*100)</f>
        <v>27.777777777777779</v>
      </c>
      <c r="AX48">
        <f>((0.1/0.2)*100)</f>
        <v>50</v>
      </c>
      <c r="AY48" s="1">
        <f>((0.115/0.235)*100)</f>
        <v>48.936170212765958</v>
      </c>
      <c r="BA48">
        <f>((0.14/0.195)*100)</f>
        <v>71.794871794871796</v>
      </c>
      <c r="BB48">
        <f>((0.13/0.18)*100)</f>
        <v>72.222222222222229</v>
      </c>
      <c r="BC48">
        <f>((0.1/0.2)*100)</f>
        <v>50</v>
      </c>
      <c r="BD48" s="1">
        <f>((0.12/0.235)*100)</f>
        <v>51.063829787234042</v>
      </c>
      <c r="BF48">
        <f>ABS($B$48-$D$48)</f>
        <v>1.1210199999999997</v>
      </c>
      <c r="BG48">
        <f>ABS($F$48-$H$48)</f>
        <v>2.656072</v>
      </c>
      <c r="BL48">
        <f>SQRT((ABS($A$48-$E$47)^2+(ABS($B$48-$F$47)^2)))</f>
        <v>3.0786209876092263</v>
      </c>
      <c r="BM48">
        <f>SQRT((ABS($C$48-$G$47)^2+(ABS($D$48-$H$47)^2)))</f>
        <v>0.60623879628410671</v>
      </c>
      <c r="BO48">
        <f>SQRT((ABS($A$48-$G$48)^2+(ABS($B$48-$H$48)^2)))</f>
        <v>22.783231557917762</v>
      </c>
      <c r="BP48">
        <f>SQRT((ABS($C$48-$E$48)^2+(ABS($D$48-$F$48)^2)))</f>
        <v>9.152694711819283</v>
      </c>
      <c r="BR48" t="e">
        <f>DEGREES(ACOS((6.75737477892539^2+0^2-6.75737477892539^2)/(2*6.75737477892539*0)))</f>
        <v>#DIV/0!</v>
      </c>
      <c r="BS48">
        <f>DEGREES(ACOS((8.92284546281689^2+16.2808422394251^2-8.52900250500291^2)/(2*8.92284546281689*16.2808422394251)))</f>
        <v>20.614747302572816</v>
      </c>
      <c r="BU48">
        <v>11</v>
      </c>
      <c r="BV48">
        <v>0</v>
      </c>
      <c r="BW48">
        <v>7</v>
      </c>
      <c r="BX48">
        <v>2</v>
      </c>
      <c r="BY48">
        <v>10</v>
      </c>
      <c r="BZ48">
        <v>0</v>
      </c>
      <c r="CA48">
        <v>0</v>
      </c>
      <c r="CB48">
        <v>9</v>
      </c>
      <c r="CC48">
        <v>20</v>
      </c>
      <c r="CD48">
        <v>8</v>
      </c>
      <c r="CE48">
        <v>8</v>
      </c>
      <c r="CF48">
        <v>0</v>
      </c>
      <c r="CG48">
        <v>23</v>
      </c>
      <c r="CH48">
        <v>11</v>
      </c>
      <c r="CI48">
        <v>0</v>
      </c>
      <c r="CJ48">
        <v>1</v>
      </c>
      <c r="CL48">
        <v>28</v>
      </c>
      <c r="CM48">
        <v>15</v>
      </c>
      <c r="CN48">
        <v>21</v>
      </c>
      <c r="CO48">
        <v>20</v>
      </c>
      <c r="CP48">
        <v>26</v>
      </c>
      <c r="CQ48">
        <v>15</v>
      </c>
      <c r="CR48">
        <v>12</v>
      </c>
      <c r="CS48">
        <v>16</v>
      </c>
      <c r="CT48">
        <v>20</v>
      </c>
      <c r="CU48">
        <v>16</v>
      </c>
      <c r="CV48">
        <v>9</v>
      </c>
      <c r="CW48">
        <v>1</v>
      </c>
      <c r="CX48">
        <v>24</v>
      </c>
      <c r="CY48">
        <v>15</v>
      </c>
      <c r="CZ48">
        <v>13</v>
      </c>
      <c r="DA48">
        <v>4</v>
      </c>
      <c r="DC48">
        <f>((0/11)*100)</f>
        <v>0</v>
      </c>
      <c r="DD48">
        <f>((7/11)*100)</f>
        <v>63.636363636363633</v>
      </c>
      <c r="DE48">
        <f>((2/11)*100)</f>
        <v>18.181818181818183</v>
      </c>
      <c r="DF48">
        <f>((0/10)*100)</f>
        <v>0</v>
      </c>
      <c r="DG48">
        <f>((0/10)*100)</f>
        <v>0</v>
      </c>
      <c r="DH48">
        <f>((9/10)*100)</f>
        <v>90</v>
      </c>
      <c r="DI48">
        <f>((8/20)*100)</f>
        <v>40</v>
      </c>
      <c r="DJ48">
        <f>((8/20)*100)</f>
        <v>40</v>
      </c>
      <c r="DK48">
        <f>((0/20)*100)</f>
        <v>0</v>
      </c>
      <c r="DL48">
        <f>((11/23)*100)</f>
        <v>47.826086956521742</v>
      </c>
      <c r="DM48">
        <f>((0/23)*100)</f>
        <v>0</v>
      </c>
      <c r="DN48">
        <f>((1/23)*100)</f>
        <v>4.3478260869565215</v>
      </c>
      <c r="DP48">
        <f>((15/28)*100)</f>
        <v>53.571428571428569</v>
      </c>
      <c r="DQ48">
        <f>((21/28)*100)</f>
        <v>75</v>
      </c>
      <c r="DR48">
        <f>((20/28)*100)</f>
        <v>71.428571428571431</v>
      </c>
      <c r="DS48">
        <f>((15/26)*100)</f>
        <v>57.692307692307686</v>
      </c>
      <c r="DT48">
        <f>((12/26)*100)</f>
        <v>46.153846153846153</v>
      </c>
      <c r="DU48">
        <f>((16/26)*100)</f>
        <v>61.53846153846154</v>
      </c>
      <c r="DV48">
        <f>((16/20)*100)</f>
        <v>80</v>
      </c>
      <c r="DW48">
        <f>((9/20)*100)</f>
        <v>45</v>
      </c>
      <c r="DX48">
        <f>((1/20)*100)</f>
        <v>5</v>
      </c>
      <c r="DY48">
        <f>((15/24)*100)</f>
        <v>62.5</v>
      </c>
      <c r="DZ48">
        <f>((13/24)*100)</f>
        <v>54.166666666666664</v>
      </c>
      <c r="EA48">
        <f>((4/24)*100)</f>
        <v>16.666666666666664</v>
      </c>
    </row>
    <row r="49" spans="1:131" x14ac:dyDescent="0.25">
      <c r="A49">
        <v>122.63576900000001</v>
      </c>
      <c r="B49">
        <v>5.8810209999999996</v>
      </c>
      <c r="C49">
        <v>115.679596</v>
      </c>
      <c r="D49">
        <v>8.80898</v>
      </c>
      <c r="E49">
        <v>102.44551100000001</v>
      </c>
      <c r="F49">
        <v>5.4734179999999997</v>
      </c>
      <c r="G49" s="1">
        <v>91.821021999999999</v>
      </c>
      <c r="H49" s="1">
        <v>9.3814790000000006</v>
      </c>
      <c r="K49">
        <f>(10/200)</f>
        <v>0.05</v>
      </c>
      <c r="L49">
        <f>(11/200)</f>
        <v>5.5E-2</v>
      </c>
      <c r="M49" s="1">
        <f>(20/200)</f>
        <v>0.1</v>
      </c>
      <c r="N49" s="1">
        <f>(13/200)</f>
        <v>6.5000000000000002E-2</v>
      </c>
      <c r="P49">
        <f>(23/200)</f>
        <v>0.115</v>
      </c>
      <c r="Q49">
        <f>(20/200)</f>
        <v>0.1</v>
      </c>
      <c r="R49">
        <f>(25/200)</f>
        <v>0.125</v>
      </c>
      <c r="S49" s="1">
        <f>(22/200)</f>
        <v>0.11</v>
      </c>
      <c r="U49">
        <f>0.05+0.115</f>
        <v>0.16500000000000001</v>
      </c>
      <c r="V49">
        <f>0.055+0.1</f>
        <v>0.155</v>
      </c>
      <c r="W49" s="1">
        <f>0.1+0.125</f>
        <v>0.22500000000000001</v>
      </c>
      <c r="X49" s="1">
        <f>0.065+0.11</f>
        <v>0.17499999999999999</v>
      </c>
      <c r="Z49">
        <f>SQRT((ABS($A$50-$A$49)^2+(ABS($B$50-$B$49)^2)))</f>
        <v>14.257078356749323</v>
      </c>
      <c r="AA49">
        <f>SQRT((ABS($C$50-$C$49)^2+(ABS($D$50-$D$49)^2)))</f>
        <v>14.847322920091854</v>
      </c>
      <c r="AB49" s="1">
        <f>SQRT((ABS($E$50-$E$49)^2+(ABS($F$50-$F$49)^2)))</f>
        <v>12.214177955514648</v>
      </c>
      <c r="AC49" s="1">
        <f>SQRT((ABS($G$50-$G$49)^2+(ABS($H$50-$H$49)^2)))</f>
        <v>9.3700668292534601</v>
      </c>
      <c r="AJ49">
        <f>1/0.165</f>
        <v>6.0606060606060606</v>
      </c>
      <c r="AK49">
        <f>1/0.155</f>
        <v>6.4516129032258069</v>
      </c>
      <c r="AL49" s="1">
        <f>1/0.225</f>
        <v>4.4444444444444446</v>
      </c>
      <c r="AM49" s="1">
        <f>1/0.175</f>
        <v>5.7142857142857144</v>
      </c>
      <c r="AO49">
        <f t="shared" si="8"/>
        <v>86.406535495450441</v>
      </c>
      <c r="AP49">
        <f t="shared" si="9"/>
        <v>95.789180129624867</v>
      </c>
      <c r="AQ49" s="1">
        <f t="shared" si="10"/>
        <v>54.285235357842879</v>
      </c>
      <c r="AR49" s="1">
        <f t="shared" si="11"/>
        <v>53.543239024305493</v>
      </c>
      <c r="AV49">
        <f>((0.05/0.165)*100)</f>
        <v>30.303030303030305</v>
      </c>
      <c r="AW49">
        <f>((0.055/0.155)*100)</f>
        <v>35.483870967741936</v>
      </c>
      <c r="AX49" s="1">
        <f>((0.1/0.225)*100)</f>
        <v>44.44444444444445</v>
      </c>
      <c r="AY49" s="1">
        <f>((0.065/0.175)*100)</f>
        <v>37.142857142857146</v>
      </c>
      <c r="BA49">
        <f>((0.115/0.165)*100)</f>
        <v>69.696969696969703</v>
      </c>
      <c r="BB49">
        <f>((0.1/0.155)*100)</f>
        <v>64.516129032258078</v>
      </c>
      <c r="BC49" s="1">
        <f>((0.125/0.225)*100)</f>
        <v>55.555555555555557</v>
      </c>
      <c r="BD49" s="1">
        <f>((0.11/0.175)*100)</f>
        <v>62.857142857142868</v>
      </c>
      <c r="BF49">
        <f>ABS($B$49-$D$49)</f>
        <v>2.9279590000000004</v>
      </c>
      <c r="BG49" s="1">
        <f>ABS($F$49-$H$49)</f>
        <v>3.9080610000000009</v>
      </c>
      <c r="BM49" s="1"/>
      <c r="BO49" s="1">
        <f>SQRT((ABS($A$49-$G$49)^2+(ABS($B$49-$H$49)^2)))</f>
        <v>31.012930188612842</v>
      </c>
      <c r="BP49">
        <f>SQRT((ABS($C$49-$E$49)^2+(ABS($D$49-$F$49)^2)))</f>
        <v>13.647966135767952</v>
      </c>
      <c r="BS49">
        <f>DEGREES(ACOS((5.12429685120729^2+8.61474651554676^2-4.94794298836881^2)/(2*5.12429685120729*8.61474651554676)))</f>
        <v>30.605033594892586</v>
      </c>
      <c r="BU49">
        <v>10</v>
      </c>
      <c r="BV49">
        <v>0</v>
      </c>
      <c r="BW49">
        <v>10</v>
      </c>
      <c r="BX49">
        <v>0</v>
      </c>
      <c r="BY49">
        <v>11</v>
      </c>
      <c r="BZ49">
        <v>0</v>
      </c>
      <c r="CA49">
        <v>0</v>
      </c>
      <c r="CB49">
        <v>11</v>
      </c>
      <c r="CC49">
        <v>20</v>
      </c>
      <c r="CD49">
        <v>0</v>
      </c>
      <c r="CE49">
        <v>15</v>
      </c>
      <c r="CF49">
        <v>1</v>
      </c>
      <c r="CG49">
        <v>13</v>
      </c>
      <c r="CH49">
        <v>8</v>
      </c>
      <c r="CI49">
        <v>0</v>
      </c>
      <c r="CJ49">
        <v>0</v>
      </c>
      <c r="CL49">
        <v>23</v>
      </c>
      <c r="CM49">
        <v>13</v>
      </c>
      <c r="CN49">
        <v>22</v>
      </c>
      <c r="CO49">
        <v>6</v>
      </c>
      <c r="CP49">
        <v>20</v>
      </c>
      <c r="CQ49">
        <v>10</v>
      </c>
      <c r="CR49">
        <v>4</v>
      </c>
      <c r="CS49">
        <v>20</v>
      </c>
      <c r="CT49">
        <v>25</v>
      </c>
      <c r="CU49">
        <v>14</v>
      </c>
      <c r="CV49">
        <v>22</v>
      </c>
      <c r="CW49">
        <v>3</v>
      </c>
      <c r="CX49">
        <v>22</v>
      </c>
      <c r="CY49">
        <v>22</v>
      </c>
      <c r="CZ49">
        <v>7</v>
      </c>
      <c r="DA49">
        <v>3</v>
      </c>
      <c r="DC49">
        <f>((0/10)*100)</f>
        <v>0</v>
      </c>
      <c r="DD49">
        <f>((10/10)*100)</f>
        <v>100</v>
      </c>
      <c r="DE49">
        <f>((0/10)*100)</f>
        <v>0</v>
      </c>
      <c r="DF49">
        <f>((0/11)*100)</f>
        <v>0</v>
      </c>
      <c r="DG49">
        <f>((0/11)*100)</f>
        <v>0</v>
      </c>
      <c r="DH49">
        <f>((11/11)*100)</f>
        <v>100</v>
      </c>
      <c r="DI49">
        <f>((0/20)*100)</f>
        <v>0</v>
      </c>
      <c r="DJ49">
        <f>((15/20)*100)</f>
        <v>75</v>
      </c>
      <c r="DK49">
        <f>((1/20)*100)</f>
        <v>5</v>
      </c>
      <c r="DL49">
        <f>((8/13)*100)</f>
        <v>61.53846153846154</v>
      </c>
      <c r="DM49">
        <f>((0/13)*100)</f>
        <v>0</v>
      </c>
      <c r="DN49">
        <f>((0/13)*100)</f>
        <v>0</v>
      </c>
      <c r="DP49">
        <f>((13/23)*100)</f>
        <v>56.521739130434781</v>
      </c>
      <c r="DQ49">
        <f>((22/23)*100)</f>
        <v>95.652173913043484</v>
      </c>
      <c r="DR49">
        <f>((6/23)*100)</f>
        <v>26.086956521739129</v>
      </c>
      <c r="DS49">
        <f>((10/20)*100)</f>
        <v>50</v>
      </c>
      <c r="DT49">
        <f>((4/20)*100)</f>
        <v>20</v>
      </c>
      <c r="DU49">
        <f>((20/20)*100)</f>
        <v>100</v>
      </c>
      <c r="DV49">
        <f>((14/25)*100)</f>
        <v>56.000000000000007</v>
      </c>
      <c r="DW49">
        <f>((22/25)*100)</f>
        <v>88</v>
      </c>
      <c r="DX49">
        <f>((3/25)*100)</f>
        <v>12</v>
      </c>
      <c r="DY49">
        <f>((22/22)*100)</f>
        <v>100</v>
      </c>
      <c r="DZ49">
        <f>((7/22)*100)</f>
        <v>31.818181818181817</v>
      </c>
      <c r="EA49">
        <f>((3/22)*100)</f>
        <v>13.636363636363635</v>
      </c>
    </row>
    <row r="50" spans="1:131" x14ac:dyDescent="0.25">
      <c r="A50">
        <v>108.37974600000001</v>
      </c>
      <c r="B50">
        <v>6.0544900000000004</v>
      </c>
      <c r="C50">
        <v>100.84597000000001</v>
      </c>
      <c r="D50">
        <v>8.1713769999999997</v>
      </c>
      <c r="E50" s="1">
        <v>90.269797000000011</v>
      </c>
      <c r="F50" s="1">
        <v>6.4419899999999997</v>
      </c>
      <c r="G50" s="1">
        <v>82.472296</v>
      </c>
      <c r="H50" s="1">
        <v>8.7494390000000006</v>
      </c>
      <c r="K50">
        <f>(12/200)</f>
        <v>0.06</v>
      </c>
      <c r="L50">
        <f>(11/200)</f>
        <v>5.5E-2</v>
      </c>
      <c r="M50" s="1">
        <f>(21/200)</f>
        <v>0.105</v>
      </c>
      <c r="N50" s="1">
        <f>(20/200)</f>
        <v>0.1</v>
      </c>
      <c r="P50">
        <f>(21/200)</f>
        <v>0.105</v>
      </c>
      <c r="Q50">
        <f>(21/200)</f>
        <v>0.105</v>
      </c>
      <c r="R50" s="1">
        <f>(20/200)</f>
        <v>0.1</v>
      </c>
      <c r="S50" s="1">
        <f>(28/200)</f>
        <v>0.14000000000000001</v>
      </c>
      <c r="U50">
        <f>0.06+0.105</f>
        <v>0.16499999999999998</v>
      </c>
      <c r="V50">
        <f>0.055+0.105</f>
        <v>0.16</v>
      </c>
      <c r="W50" s="1">
        <f>0.105+0.1</f>
        <v>0.20500000000000002</v>
      </c>
      <c r="X50" s="1">
        <f>0.1+0.14</f>
        <v>0.24000000000000002</v>
      </c>
      <c r="Z50">
        <f>SQRT((ABS($A$51-$A$50)^2+(ABS($B$51-$B$50)^2)))</f>
        <v>15.437231312496936</v>
      </c>
      <c r="AA50">
        <f>SQRT((ABS($C$51-$C$50)^2+(ABS($D$51-$D$50)^2)))</f>
        <v>13.497994935525243</v>
      </c>
      <c r="AB50" s="1">
        <f>SQRT((ABS($E$51-$E$50)^2+(ABS($F$51-$F$50)^2)))</f>
        <v>14.188721103456258</v>
      </c>
      <c r="AC50" s="1">
        <f>SQRT((ABS($G$51-$G$50)^2+(ABS($H$51-$H$50)^2)))</f>
        <v>13.355185603019697</v>
      </c>
      <c r="AJ50">
        <f>1/0.165</f>
        <v>6.0606060606060606</v>
      </c>
      <c r="AK50">
        <f>1/0.16</f>
        <v>6.25</v>
      </c>
      <c r="AL50" s="1">
        <f>1/0.205</f>
        <v>4.8780487804878048</v>
      </c>
      <c r="AM50" s="1">
        <f>1/0.24</f>
        <v>4.166666666666667</v>
      </c>
      <c r="AO50">
        <f t="shared" si="8"/>
        <v>93.558977651496591</v>
      </c>
      <c r="AP50">
        <f t="shared" si="9"/>
        <v>84.362468347032774</v>
      </c>
      <c r="AQ50" s="1">
        <f t="shared" si="10"/>
        <v>69.21327367539638</v>
      </c>
      <c r="AR50" s="1">
        <f t="shared" si="11"/>
        <v>55.646606679248734</v>
      </c>
      <c r="AV50">
        <f>((0.06/0.165)*100)</f>
        <v>36.36363636363636</v>
      </c>
      <c r="AW50">
        <f>((0.055/0.16)*100)</f>
        <v>34.375</v>
      </c>
      <c r="AX50" s="1">
        <f>((0.105/0.205)*100)</f>
        <v>51.219512195121951</v>
      </c>
      <c r="AY50" s="1">
        <f>((0.1/0.24)*100)</f>
        <v>41.666666666666671</v>
      </c>
      <c r="BA50">
        <f>((0.105/0.165)*100)</f>
        <v>63.636363636363633</v>
      </c>
      <c r="BB50">
        <f>((0.105/0.16)*100)</f>
        <v>65.625</v>
      </c>
      <c r="BC50" s="1">
        <f>((0.1/0.205)*100)</f>
        <v>48.780487804878057</v>
      </c>
      <c r="BD50" s="1">
        <f>((0.14/0.24)*100)</f>
        <v>58.333333333333336</v>
      </c>
      <c r="BF50">
        <f>ABS($B$50-$D$50)</f>
        <v>2.1168869999999993</v>
      </c>
      <c r="BG50" s="1">
        <f>ABS($F$50-$H$50)</f>
        <v>2.307449000000001</v>
      </c>
      <c r="BL50" s="1">
        <f>SQRT((ABS($A$50-$E$48)^2+(ABS($B$50-$F$48)^2)))</f>
        <v>12.393235049524719</v>
      </c>
      <c r="BM50" s="1">
        <f>SQRT((ABS($C$50-$G$48)^2+(ABS($D$50-$H$48)^2)))</f>
        <v>10.857613527896856</v>
      </c>
      <c r="BO50" s="1">
        <f>SQRT((ABS($A$50-$G$50)^2+(ABS($B$50-$H$50)^2)))</f>
        <v>26.047240076735608</v>
      </c>
      <c r="BP50" s="1">
        <f>SQRT((ABS($C$50-$E$50)^2+(ABS($D$50-$F$50)^2)))</f>
        <v>10.716632620450229</v>
      </c>
      <c r="BS50">
        <f>DEGREES(ACOS((5.41038870009909^2+10.3415256190421^2-6.54462113130722^2)/(2*5.41038870009909*10.3415256190421)))</f>
        <v>33.432426344662595</v>
      </c>
      <c r="BU50">
        <v>12</v>
      </c>
      <c r="BV50">
        <v>0</v>
      </c>
      <c r="BW50">
        <v>8</v>
      </c>
      <c r="BX50">
        <v>3</v>
      </c>
      <c r="BY50">
        <v>11</v>
      </c>
      <c r="BZ50">
        <v>0</v>
      </c>
      <c r="CA50">
        <v>8</v>
      </c>
      <c r="CB50">
        <v>0</v>
      </c>
      <c r="CC50">
        <v>21</v>
      </c>
      <c r="CD50">
        <v>0</v>
      </c>
      <c r="CE50">
        <v>8</v>
      </c>
      <c r="CF50">
        <v>0</v>
      </c>
      <c r="CG50">
        <v>20</v>
      </c>
      <c r="CH50">
        <v>12</v>
      </c>
      <c r="CI50">
        <v>0</v>
      </c>
      <c r="CJ50">
        <v>0</v>
      </c>
      <c r="CL50">
        <v>21</v>
      </c>
      <c r="CM50">
        <v>10</v>
      </c>
      <c r="CN50">
        <v>16</v>
      </c>
      <c r="CO50">
        <v>5</v>
      </c>
      <c r="CP50">
        <v>21</v>
      </c>
      <c r="CQ50">
        <v>9</v>
      </c>
      <c r="CR50">
        <v>9</v>
      </c>
      <c r="CS50">
        <v>13</v>
      </c>
      <c r="CT50">
        <v>20</v>
      </c>
      <c r="CU50">
        <v>12</v>
      </c>
      <c r="CV50">
        <v>20</v>
      </c>
      <c r="CW50">
        <v>7</v>
      </c>
      <c r="CX50">
        <v>28</v>
      </c>
      <c r="CY50">
        <v>25</v>
      </c>
      <c r="CZ50">
        <v>20</v>
      </c>
      <c r="DA50">
        <v>7</v>
      </c>
      <c r="DC50">
        <f>((0/12)*100)</f>
        <v>0</v>
      </c>
      <c r="DD50">
        <f>((8/12)*100)</f>
        <v>66.666666666666657</v>
      </c>
      <c r="DE50">
        <f>((3/12)*100)</f>
        <v>25</v>
      </c>
      <c r="DF50">
        <f>((0/11)*100)</f>
        <v>0</v>
      </c>
      <c r="DG50">
        <f>((8/11)*100)</f>
        <v>72.727272727272734</v>
      </c>
      <c r="DH50">
        <f>((0/11)*100)</f>
        <v>0</v>
      </c>
      <c r="DI50">
        <f>((0/21)*100)</f>
        <v>0</v>
      </c>
      <c r="DJ50">
        <f>((8/21)*100)</f>
        <v>38.095238095238095</v>
      </c>
      <c r="DK50">
        <f>((0/21)*100)</f>
        <v>0</v>
      </c>
      <c r="DL50">
        <f>((12/20)*100)</f>
        <v>60</v>
      </c>
      <c r="DM50">
        <f>((0/20)*100)</f>
        <v>0</v>
      </c>
      <c r="DN50">
        <f>((0/20)*100)</f>
        <v>0</v>
      </c>
      <c r="DP50">
        <f>((10/21)*100)</f>
        <v>47.619047619047613</v>
      </c>
      <c r="DQ50">
        <f>((16/21)*100)</f>
        <v>76.19047619047619</v>
      </c>
      <c r="DR50">
        <f>((5/21)*100)</f>
        <v>23.809523809523807</v>
      </c>
      <c r="DS50">
        <f>((9/21)*100)</f>
        <v>42.857142857142854</v>
      </c>
      <c r="DT50">
        <f>((9/21)*100)</f>
        <v>42.857142857142854</v>
      </c>
      <c r="DU50">
        <f>((13/21)*100)</f>
        <v>61.904761904761905</v>
      </c>
      <c r="DV50">
        <f>((12/20)*100)</f>
        <v>60</v>
      </c>
      <c r="DW50">
        <f>((20/20)*100)</f>
        <v>100</v>
      </c>
      <c r="DX50">
        <f>((7/20)*100)</f>
        <v>35</v>
      </c>
      <c r="DY50">
        <f>((25/28)*100)</f>
        <v>89.285714285714292</v>
      </c>
      <c r="DZ50">
        <f>((20/28)*100)</f>
        <v>71.428571428571431</v>
      </c>
      <c r="EA50">
        <f>((7/28)*100)</f>
        <v>25</v>
      </c>
    </row>
    <row r="51" spans="1:131" x14ac:dyDescent="0.25">
      <c r="A51">
        <v>93.007502000000017</v>
      </c>
      <c r="B51">
        <v>7.4694900000000004</v>
      </c>
      <c r="C51">
        <v>87.571583000000004</v>
      </c>
      <c r="D51">
        <v>10.618112999999999</v>
      </c>
      <c r="E51">
        <v>76.224745000000013</v>
      </c>
      <c r="F51">
        <v>4.4279590000000004</v>
      </c>
      <c r="G51">
        <v>69.166297000000014</v>
      </c>
      <c r="H51">
        <v>7.6042870000000002</v>
      </c>
      <c r="K51">
        <f>(11/200)</f>
        <v>5.5E-2</v>
      </c>
      <c r="L51">
        <f>(15/200)</f>
        <v>7.4999999999999997E-2</v>
      </c>
      <c r="M51">
        <f>(17/200)</f>
        <v>8.5000000000000006E-2</v>
      </c>
      <c r="N51">
        <f>(18/200)</f>
        <v>0.09</v>
      </c>
      <c r="P51">
        <f>(21/200)</f>
        <v>0.105</v>
      </c>
      <c r="Q51">
        <f>(26/200)</f>
        <v>0.13</v>
      </c>
      <c r="R51">
        <f>(28/200)</f>
        <v>0.14000000000000001</v>
      </c>
      <c r="S51">
        <f>(24/200)</f>
        <v>0.12</v>
      </c>
      <c r="U51">
        <f>0.055+0.105</f>
        <v>0.16</v>
      </c>
      <c r="V51">
        <f>0.075+0.13</f>
        <v>0.20500000000000002</v>
      </c>
      <c r="W51">
        <f>0.085+0.14</f>
        <v>0.22500000000000003</v>
      </c>
      <c r="X51">
        <f>0.09+0.12</f>
        <v>0.21</v>
      </c>
      <c r="Z51">
        <f>SQRT((ABS($A$52-$A$51)^2+(ABS($B$52-$B$51)^2)))</f>
        <v>12.025468898231379</v>
      </c>
      <c r="AA51">
        <f>SQRT((ABS($C$52-$C$51)^2+(ABS($D$52-$D$51)^2)))</f>
        <v>12.318562004388747</v>
      </c>
      <c r="AB51">
        <f>SQRT((ABS($E$52-$E$51)^2+(ABS($F$52-$F$51)^2)))</f>
        <v>15.120512995485637</v>
      </c>
      <c r="AC51">
        <f>SQRT((ABS($G$52-$G$51)^2+(ABS($H$52-$H$51)^2)))</f>
        <v>16.32829890729295</v>
      </c>
      <c r="AJ51">
        <f>1/0.16</f>
        <v>6.25</v>
      </c>
      <c r="AK51">
        <f>1/0.205</f>
        <v>4.8780487804878048</v>
      </c>
      <c r="AL51">
        <f>1/0.225</f>
        <v>4.4444444444444446</v>
      </c>
      <c r="AM51">
        <f>1/0.21</f>
        <v>4.7619047619047619</v>
      </c>
      <c r="AO51">
        <f t="shared" si="8"/>
        <v>75.15918061394612</v>
      </c>
      <c r="AP51">
        <f t="shared" si="9"/>
        <v>60.090546362871933</v>
      </c>
      <c r="AQ51">
        <f t="shared" si="10"/>
        <v>67.202279979936151</v>
      </c>
      <c r="AR51">
        <f t="shared" si="11"/>
        <v>77.753804320442626</v>
      </c>
      <c r="AV51">
        <f>((0.055/0.16)*100)</f>
        <v>34.375</v>
      </c>
      <c r="AW51">
        <f>((0.075/0.205)*100)</f>
        <v>36.585365853658537</v>
      </c>
      <c r="AX51">
        <f>((0.085/0.225)*100)</f>
        <v>37.777777777777779</v>
      </c>
      <c r="AY51">
        <f>((0.09/0.21)*100)</f>
        <v>42.857142857142854</v>
      </c>
      <c r="BA51">
        <f>((0.105/0.16)*100)</f>
        <v>65.625</v>
      </c>
      <c r="BB51">
        <f>((0.13/0.205)*100)</f>
        <v>63.414634146341463</v>
      </c>
      <c r="BC51">
        <f>((0.14/0.225)*100)</f>
        <v>62.222222222222221</v>
      </c>
      <c r="BD51">
        <f>((0.12/0.21)*100)</f>
        <v>57.142857142857139</v>
      </c>
      <c r="BF51">
        <f>ABS($B$51-$D$51)</f>
        <v>3.1486229999999988</v>
      </c>
      <c r="BG51">
        <f>ABS($F$51-$H$51)</f>
        <v>3.1763279999999998</v>
      </c>
      <c r="BL51">
        <f>SQRT((ABS($A$51-$E$49)^2+(ABS($B$51-$F$49)^2)))</f>
        <v>9.6467775610959787</v>
      </c>
      <c r="BM51">
        <f>SQRT((ABS($C$51-$G$49)^2+(ABS($D$51-$H$49)^2)))</f>
        <v>4.425719767978646</v>
      </c>
      <c r="BO51">
        <f>SQRT((ABS($A$51-$G$51)^2+(ABS($B$51-$H$51)^2)))</f>
        <v>23.841586064757397</v>
      </c>
      <c r="BP51">
        <f>SQRT((ABS($C$51-$E$51)^2+(ABS($D$51-$F$51)^2)))</f>
        <v>12.925507306947754</v>
      </c>
      <c r="BR51">
        <f>DEGREES(ACOS((2.14671982166747^2+7.72149624608554^2-7.10647783257058^2)/(2*2.14671982166747*7.72149624608554)))</f>
        <v>65.537857301415272</v>
      </c>
      <c r="BS51">
        <f>DEGREES(ACOS((9.38982026405128^2+20.0719962590053^2-11.9301895336033^2)/(2*9.38982026405128*20.0719962590053)))</f>
        <v>22.311503687412532</v>
      </c>
      <c r="BU51">
        <v>11</v>
      </c>
      <c r="BV51">
        <v>0</v>
      </c>
      <c r="BW51">
        <v>0</v>
      </c>
      <c r="BX51">
        <v>11</v>
      </c>
      <c r="BY51">
        <v>15</v>
      </c>
      <c r="BZ51">
        <v>0</v>
      </c>
      <c r="CA51">
        <v>15</v>
      </c>
      <c r="CB51">
        <v>0</v>
      </c>
      <c r="CC51">
        <v>17</v>
      </c>
      <c r="CD51">
        <v>5</v>
      </c>
      <c r="CE51">
        <v>6</v>
      </c>
      <c r="CF51">
        <v>0</v>
      </c>
      <c r="CG51">
        <v>18</v>
      </c>
      <c r="CH51">
        <v>3</v>
      </c>
      <c r="CI51">
        <v>8</v>
      </c>
      <c r="CJ51">
        <v>0</v>
      </c>
      <c r="CL51">
        <v>21</v>
      </c>
      <c r="CM51">
        <v>10</v>
      </c>
      <c r="CN51">
        <v>9</v>
      </c>
      <c r="CO51">
        <v>15</v>
      </c>
      <c r="CP51">
        <v>26</v>
      </c>
      <c r="CQ51">
        <v>15</v>
      </c>
      <c r="CR51">
        <v>22</v>
      </c>
      <c r="CS51">
        <v>3</v>
      </c>
      <c r="CT51">
        <v>28</v>
      </c>
      <c r="CU51">
        <v>13</v>
      </c>
      <c r="CV51">
        <v>23</v>
      </c>
      <c r="CW51">
        <v>8</v>
      </c>
      <c r="CX51">
        <v>24</v>
      </c>
      <c r="CY51">
        <v>17</v>
      </c>
      <c r="CZ51">
        <v>13</v>
      </c>
      <c r="DA51">
        <v>7</v>
      </c>
      <c r="DC51">
        <f>((0/11)*100)</f>
        <v>0</v>
      </c>
      <c r="DD51">
        <f>((0/11)*100)</f>
        <v>0</v>
      </c>
      <c r="DE51">
        <f>((11/11)*100)</f>
        <v>100</v>
      </c>
      <c r="DF51">
        <f>((0/15)*100)</f>
        <v>0</v>
      </c>
      <c r="DG51">
        <f>((15/15)*100)</f>
        <v>100</v>
      </c>
      <c r="DH51">
        <f>((0/15)*100)</f>
        <v>0</v>
      </c>
      <c r="DI51">
        <f>((5/17)*100)</f>
        <v>29.411764705882355</v>
      </c>
      <c r="DJ51">
        <f>((6/17)*100)</f>
        <v>35.294117647058826</v>
      </c>
      <c r="DK51">
        <f>((0/17)*100)</f>
        <v>0</v>
      </c>
      <c r="DL51">
        <f>((3/18)*100)</f>
        <v>16.666666666666664</v>
      </c>
      <c r="DM51">
        <f>((8/18)*100)</f>
        <v>44.444444444444443</v>
      </c>
      <c r="DN51">
        <f>((0/18)*100)</f>
        <v>0</v>
      </c>
      <c r="DP51">
        <f>((10/21)*100)</f>
        <v>47.619047619047613</v>
      </c>
      <c r="DQ51">
        <f>((9/21)*100)</f>
        <v>42.857142857142854</v>
      </c>
      <c r="DR51">
        <f>((15/21)*100)</f>
        <v>71.428571428571431</v>
      </c>
      <c r="DS51">
        <f>((15/26)*100)</f>
        <v>57.692307692307686</v>
      </c>
      <c r="DT51">
        <f>((22/26)*100)</f>
        <v>84.615384615384613</v>
      </c>
      <c r="DU51">
        <f>((3/26)*100)</f>
        <v>11.538461538461538</v>
      </c>
      <c r="DV51">
        <f>((13/28)*100)</f>
        <v>46.428571428571431</v>
      </c>
      <c r="DW51">
        <f>((23/28)*100)</f>
        <v>82.142857142857139</v>
      </c>
      <c r="DX51">
        <f>((8/28)*100)</f>
        <v>28.571428571428569</v>
      </c>
      <c r="DY51">
        <f>((17/24)*100)</f>
        <v>70.833333333333343</v>
      </c>
      <c r="DZ51">
        <f>((13/24)*100)</f>
        <v>54.166666666666664</v>
      </c>
      <c r="EA51">
        <f>((7/24)*100)</f>
        <v>29.166666666666668</v>
      </c>
    </row>
    <row r="52" spans="1:131" x14ac:dyDescent="0.25">
      <c r="A52">
        <v>80.993215000000006</v>
      </c>
      <c r="B52">
        <v>7.987959</v>
      </c>
      <c r="C52">
        <v>75.514184</v>
      </c>
      <c r="D52">
        <v>8.0950000000000006</v>
      </c>
      <c r="E52">
        <v>61.136390000000013</v>
      </c>
      <c r="F52">
        <v>5.4135840000000002</v>
      </c>
      <c r="G52">
        <v>52.878917000000008</v>
      </c>
      <c r="H52">
        <v>8.7595349999999996</v>
      </c>
      <c r="K52">
        <f>(8/200)</f>
        <v>0.04</v>
      </c>
      <c r="L52">
        <f>(8/200)</f>
        <v>0.04</v>
      </c>
      <c r="M52" s="1">
        <f>(18/200)</f>
        <v>0.09</v>
      </c>
      <c r="N52" s="1">
        <f>(22/200)</f>
        <v>0.11</v>
      </c>
      <c r="P52">
        <f>(30/200)</f>
        <v>0.15</v>
      </c>
      <c r="Q52">
        <f>(29/200)</f>
        <v>0.14499999999999999</v>
      </c>
      <c r="R52">
        <f>(25/200)</f>
        <v>0.125</v>
      </c>
      <c r="S52">
        <f>(24/200)</f>
        <v>0.12</v>
      </c>
      <c r="U52">
        <f>0.04+0.15</f>
        <v>0.19</v>
      </c>
      <c r="V52">
        <f>0.04+0.145</f>
        <v>0.185</v>
      </c>
      <c r="W52" s="1">
        <f>0.09+0.125</f>
        <v>0.215</v>
      </c>
      <c r="X52" s="1">
        <f>0.11+0.12</f>
        <v>0.22999999999999998</v>
      </c>
      <c r="Z52">
        <f>SQRT((ABS($A$53-$A$52)^2+(ABS($B$53-$B$52)^2)))</f>
        <v>8.5443049087092433</v>
      </c>
      <c r="AA52">
        <f>SQRT((ABS($C$53-$C$52)^2+(ABS($D$53-$D$52)^2)))</f>
        <v>7.0555946051519971</v>
      </c>
      <c r="AB52" s="1">
        <f>SQRT((ABS($E$53-$E$52)^2+(ABS($F$53-$F$52)^2)))</f>
        <v>17.525880840611126</v>
      </c>
      <c r="AC52" s="1">
        <f>SQRT((ABS($G$53-$G$52)^2+(ABS($H$53-$H$52)^2)))</f>
        <v>16.785057607965545</v>
      </c>
      <c r="AJ52">
        <f>1/0.19</f>
        <v>5.2631578947368425</v>
      </c>
      <c r="AK52">
        <f>1/0.185</f>
        <v>5.4054054054054053</v>
      </c>
      <c r="AL52" s="1">
        <f>1/0.215</f>
        <v>4.6511627906976747</v>
      </c>
      <c r="AM52" s="1">
        <f>1/0.23</f>
        <v>4.3478260869565215</v>
      </c>
      <c r="AO52">
        <f t="shared" si="8"/>
        <v>44.970025835311809</v>
      </c>
      <c r="AP52">
        <f t="shared" si="9"/>
        <v>38.13834921703782</v>
      </c>
      <c r="AQ52" s="1">
        <f t="shared" si="10"/>
        <v>81.515724840051746</v>
      </c>
      <c r="AR52" s="1">
        <f t="shared" si="11"/>
        <v>72.978511338980638</v>
      </c>
      <c r="AV52">
        <f>((0.04/0.19)*100)</f>
        <v>21.052631578947366</v>
      </c>
      <c r="AW52">
        <f>((0.04/0.185)*100)</f>
        <v>21.621621621621621</v>
      </c>
      <c r="AX52" s="1">
        <f>((0.09/0.215)*100)</f>
        <v>41.860465116279066</v>
      </c>
      <c r="AY52" s="1">
        <f>((0.11/0.23)*100)</f>
        <v>47.826086956521735</v>
      </c>
      <c r="BA52">
        <f>((0.15/0.19)*100)</f>
        <v>78.94736842105263</v>
      </c>
      <c r="BB52">
        <f>((0.145/0.185)*100)</f>
        <v>78.378378378378372</v>
      </c>
      <c r="BC52" s="1">
        <f>((0.125/0.215)*100)</f>
        <v>58.139534883720934</v>
      </c>
      <c r="BD52" s="1">
        <f>((0.12/0.23)*100)</f>
        <v>52.173913043478258</v>
      </c>
      <c r="BF52">
        <f>ABS($B$52-$D$52)</f>
        <v>0.10704100000000061</v>
      </c>
      <c r="BG52">
        <f>ABS($F$52-$H$52)</f>
        <v>3.3459509999999995</v>
      </c>
      <c r="BL52">
        <f>SQRT((ABS($A$52-$E$50)^2+(ABS($B$52-$F$50)^2)))</f>
        <v>9.4045198575836437</v>
      </c>
      <c r="BM52">
        <f>SQRT((ABS($C$52-$G$50)^2+(ABS($D$52-$H$50)^2)))</f>
        <v>6.9888205735492299</v>
      </c>
      <c r="BO52">
        <f>SQRT((ABS($A$52-$G$52)^2+(ABS($B$52-$H$52)^2)))</f>
        <v>28.124883671876404</v>
      </c>
      <c r="BP52">
        <f>SQRT((ABS($C$52-$E$52)^2+(ABS($D$52-$F$52)^2)))</f>
        <v>14.625694926104934</v>
      </c>
      <c r="BR52">
        <f>DEGREES(ACOS((5.15054247488679^2+14.0190996769692^2-9.90653992751152^2)/(2*5.15054247488679*14.0190996769692)))</f>
        <v>30.111454922584663</v>
      </c>
      <c r="BS52">
        <f>DEGREES(ACOS((7.29980766935109^2+12.2561743928244^2-6.28390584944444^2)/(2*7.29980766935109*12.2561743928244)))</f>
        <v>23.564968177245248</v>
      </c>
      <c r="BU52">
        <v>8</v>
      </c>
      <c r="BV52">
        <v>0</v>
      </c>
      <c r="BW52">
        <v>0</v>
      </c>
      <c r="BX52">
        <v>8</v>
      </c>
      <c r="BY52">
        <v>8</v>
      </c>
      <c r="BZ52">
        <v>0</v>
      </c>
      <c r="CA52">
        <v>8</v>
      </c>
      <c r="CB52">
        <v>0</v>
      </c>
      <c r="CC52">
        <v>18</v>
      </c>
      <c r="CD52">
        <v>9</v>
      </c>
      <c r="CE52">
        <v>0</v>
      </c>
      <c r="CF52">
        <v>0</v>
      </c>
      <c r="CG52">
        <v>22</v>
      </c>
      <c r="CH52">
        <v>0</v>
      </c>
      <c r="CI52">
        <v>10</v>
      </c>
      <c r="CJ52">
        <v>0</v>
      </c>
      <c r="CL52">
        <v>30</v>
      </c>
      <c r="CM52">
        <v>15</v>
      </c>
      <c r="CN52">
        <v>10</v>
      </c>
      <c r="CO52">
        <v>22</v>
      </c>
      <c r="CP52">
        <v>29</v>
      </c>
      <c r="CQ52">
        <v>21</v>
      </c>
      <c r="CR52">
        <v>20</v>
      </c>
      <c r="CS52">
        <v>16</v>
      </c>
      <c r="CT52">
        <v>25</v>
      </c>
      <c r="CU52">
        <v>20</v>
      </c>
      <c r="CV52">
        <v>14</v>
      </c>
      <c r="CW52">
        <v>7</v>
      </c>
      <c r="CX52">
        <v>24</v>
      </c>
      <c r="CY52">
        <v>15</v>
      </c>
      <c r="CZ52">
        <v>21</v>
      </c>
      <c r="DA52">
        <v>6</v>
      </c>
      <c r="DC52">
        <f>((0/8)*100)</f>
        <v>0</v>
      </c>
      <c r="DD52">
        <f>((0/8)*100)</f>
        <v>0</v>
      </c>
      <c r="DE52">
        <f>((8/8)*100)</f>
        <v>100</v>
      </c>
      <c r="DF52">
        <f>((0/8)*100)</f>
        <v>0</v>
      </c>
      <c r="DG52">
        <f>((8/8)*100)</f>
        <v>100</v>
      </c>
      <c r="DH52">
        <f>((0/8)*100)</f>
        <v>0</v>
      </c>
      <c r="DI52">
        <f>((9/18)*100)</f>
        <v>50</v>
      </c>
      <c r="DJ52">
        <f>((0/18)*100)</f>
        <v>0</v>
      </c>
      <c r="DK52">
        <f>((0/18)*100)</f>
        <v>0</v>
      </c>
      <c r="DL52">
        <f>((0/22)*100)</f>
        <v>0</v>
      </c>
      <c r="DM52">
        <f>((10/22)*100)</f>
        <v>45.454545454545453</v>
      </c>
      <c r="DN52">
        <f>((0/22)*100)</f>
        <v>0</v>
      </c>
      <c r="DP52">
        <f>((15/30)*100)</f>
        <v>50</v>
      </c>
      <c r="DQ52">
        <f>((10/30)*100)</f>
        <v>33.333333333333329</v>
      </c>
      <c r="DR52">
        <f>((22/30)*100)</f>
        <v>73.333333333333329</v>
      </c>
      <c r="DS52">
        <f>((21/29)*100)</f>
        <v>72.41379310344827</v>
      </c>
      <c r="DT52">
        <f>((20/29)*100)</f>
        <v>68.965517241379317</v>
      </c>
      <c r="DU52">
        <f>((16/29)*100)</f>
        <v>55.172413793103445</v>
      </c>
      <c r="DV52">
        <f>((20/25)*100)</f>
        <v>80</v>
      </c>
      <c r="DW52">
        <f>((14/25)*100)</f>
        <v>56.000000000000007</v>
      </c>
      <c r="DX52">
        <f>((7/25)*100)</f>
        <v>28.000000000000004</v>
      </c>
      <c r="DY52">
        <f>((15/24)*100)</f>
        <v>62.5</v>
      </c>
      <c r="DZ52">
        <f>((21/24)*100)</f>
        <v>87.5</v>
      </c>
      <c r="EA52">
        <f>((6/24)*100)</f>
        <v>25</v>
      </c>
    </row>
    <row r="53" spans="1:131" x14ac:dyDescent="0.25">
      <c r="A53">
        <v>73.003878000000014</v>
      </c>
      <c r="B53">
        <v>4.9588270000000003</v>
      </c>
      <c r="C53">
        <v>68.523673000000002</v>
      </c>
      <c r="D53">
        <v>9.0511230000000005</v>
      </c>
      <c r="E53" s="1">
        <v>43.612270000000009</v>
      </c>
      <c r="F53" s="1">
        <v>5.6620140000000001</v>
      </c>
      <c r="G53" s="1">
        <v>36.094158000000007</v>
      </c>
      <c r="H53" s="1">
        <v>8.8596559999999993</v>
      </c>
      <c r="K53">
        <f>(15/200)</f>
        <v>7.4999999999999997E-2</v>
      </c>
      <c r="L53">
        <f>(11/200)</f>
        <v>5.5E-2</v>
      </c>
      <c r="M53" s="1">
        <f>(20/200)</f>
        <v>0.1</v>
      </c>
      <c r="P53">
        <f>(28/200)</f>
        <v>0.14000000000000001</v>
      </c>
      <c r="Q53">
        <f>(28/200)</f>
        <v>0.14000000000000001</v>
      </c>
      <c r="R53" s="1">
        <f>(25/200)</f>
        <v>0.125</v>
      </c>
      <c r="U53">
        <f>0.075+0.14</f>
        <v>0.21500000000000002</v>
      </c>
      <c r="V53">
        <f>0.055+0.14</f>
        <v>0.19500000000000001</v>
      </c>
      <c r="W53" s="1">
        <f>0.1+0.125</f>
        <v>0.22500000000000001</v>
      </c>
      <c r="Z53">
        <f>SQRT((ABS($A$54-$A$53)^2+(ABS($B$54-$B$53)^2)))</f>
        <v>14.236945863788907</v>
      </c>
      <c r="AA53">
        <f>SQRT((ABS($C$54-$C$53)^2+(ABS($D$54-$D$53)^2)))</f>
        <v>16.197113282629154</v>
      </c>
      <c r="AB53" s="1">
        <f>SQRT((ABS($E$54-$E$53)^2+(ABS($F$54-$F$53)^2)))</f>
        <v>13.330219219337577</v>
      </c>
      <c r="AJ53">
        <f>1/0.215</f>
        <v>4.6511627906976747</v>
      </c>
      <c r="AK53">
        <f>1/0.195</f>
        <v>5.1282051282051277</v>
      </c>
      <c r="AL53" s="1">
        <f>1/0.225</f>
        <v>4.4444444444444446</v>
      </c>
      <c r="AO53">
        <f t="shared" si="8"/>
        <v>66.218352854832119</v>
      </c>
      <c r="AP53">
        <f t="shared" si="9"/>
        <v>83.062119398098218</v>
      </c>
      <c r="AQ53" s="1">
        <f t="shared" si="10"/>
        <v>59.24541875261145</v>
      </c>
      <c r="AV53">
        <f>((0.075/0.215)*100)</f>
        <v>34.883720930232556</v>
      </c>
      <c r="AW53">
        <f>((0.055/0.195)*100)</f>
        <v>28.205128205128204</v>
      </c>
      <c r="AX53" s="1">
        <f>((0.1/0.225)*100)</f>
        <v>44.44444444444445</v>
      </c>
      <c r="BA53">
        <f>((0.14/0.215)*100)</f>
        <v>65.116279069767444</v>
      </c>
      <c r="BB53">
        <f>((0.14/0.195)*100)</f>
        <v>71.794871794871796</v>
      </c>
      <c r="BC53" s="1">
        <f>((0.125/0.225)*100)</f>
        <v>55.555555555555557</v>
      </c>
      <c r="BF53">
        <f>ABS($B$53-$D$53)</f>
        <v>4.0922960000000002</v>
      </c>
      <c r="BG53" s="1">
        <f>ABS($F$53-$H$53)</f>
        <v>3.1976419999999992</v>
      </c>
      <c r="BI53">
        <v>3.3773649999999997</v>
      </c>
      <c r="BJ53" s="1">
        <v>2.8098934999999994</v>
      </c>
      <c r="BL53" s="1">
        <f>SQRT((ABS($A$53-$E$51)^2+(ABS($B$53-$F$51)^2)))</f>
        <v>3.2643230638392686</v>
      </c>
      <c r="BM53" s="1">
        <f>SQRT((ABS($C$53-$G$51)^2+(ABS($D$53-$H$51)^2)))</f>
        <v>1.5831298166202341</v>
      </c>
      <c r="BO53" s="1">
        <f>SQRT((ABS($A$53-$G$53)^2+(ABS($B$53-$H$53)^2)))</f>
        <v>37.115278489668398</v>
      </c>
      <c r="BP53" s="1">
        <f>SQRT((ABS($C$53-$E$53)^2+(ABS($D$53-$F$53)^2)))</f>
        <v>25.140884217590468</v>
      </c>
      <c r="BR53">
        <f>DEGREES(ACOS((8.52900250500291^2+12.221125418929^2-5.12429685120729^2)/(2*8.52900250500291*12.221125418929)))</f>
        <v>20.043738842778808</v>
      </c>
      <c r="BS53">
        <f>DEGREES(ACOS((7.96589217136487^2+12.7624801770966^2-6.07569803040546^2)/(2*7.96589217136487*12.7624801770966)))</f>
        <v>21.313718687170155</v>
      </c>
      <c r="BU53">
        <v>15</v>
      </c>
      <c r="BV53">
        <v>0</v>
      </c>
      <c r="BW53">
        <v>0</v>
      </c>
      <c r="BX53">
        <v>12</v>
      </c>
      <c r="BY53">
        <v>11</v>
      </c>
      <c r="BZ53">
        <v>0</v>
      </c>
      <c r="CA53">
        <v>6</v>
      </c>
      <c r="CB53">
        <v>0</v>
      </c>
      <c r="CC53">
        <v>20</v>
      </c>
      <c r="CD53">
        <v>16</v>
      </c>
      <c r="CE53">
        <v>0</v>
      </c>
      <c r="CF53">
        <v>0</v>
      </c>
      <c r="CL53">
        <v>28</v>
      </c>
      <c r="CM53">
        <v>20</v>
      </c>
      <c r="CN53">
        <v>7</v>
      </c>
      <c r="CO53">
        <v>25</v>
      </c>
      <c r="CP53">
        <v>28</v>
      </c>
      <c r="CQ53">
        <v>13</v>
      </c>
      <c r="CR53">
        <v>23</v>
      </c>
      <c r="CS53">
        <v>8</v>
      </c>
      <c r="CT53">
        <v>25</v>
      </c>
      <c r="CU53">
        <v>24</v>
      </c>
      <c r="CV53">
        <v>15</v>
      </c>
      <c r="CW53">
        <v>3</v>
      </c>
      <c r="DC53">
        <f>((0/15)*100)</f>
        <v>0</v>
      </c>
      <c r="DD53">
        <f>((0/15)*100)</f>
        <v>0</v>
      </c>
      <c r="DE53">
        <f>((12/15)*100)</f>
        <v>80</v>
      </c>
      <c r="DF53">
        <f>((0/11)*100)</f>
        <v>0</v>
      </c>
      <c r="DG53">
        <f>((6/11)*100)</f>
        <v>54.54545454545454</v>
      </c>
      <c r="DH53">
        <f>((0/11)*100)</f>
        <v>0</v>
      </c>
      <c r="DI53">
        <f>((16/20)*100)</f>
        <v>80</v>
      </c>
      <c r="DJ53">
        <f>((0/20)*100)</f>
        <v>0</v>
      </c>
      <c r="DK53">
        <f>((0/20)*100)</f>
        <v>0</v>
      </c>
      <c r="DP53">
        <f>((20/28)*100)</f>
        <v>71.428571428571431</v>
      </c>
      <c r="DQ53">
        <f>((7/28)*100)</f>
        <v>25</v>
      </c>
      <c r="DR53">
        <f>((25/28)*100)</f>
        <v>89.285714285714292</v>
      </c>
      <c r="DS53">
        <f>((13/28)*100)</f>
        <v>46.428571428571431</v>
      </c>
      <c r="DT53">
        <f>((23/28)*100)</f>
        <v>82.142857142857139</v>
      </c>
      <c r="DU53">
        <f>((8/28)*100)</f>
        <v>28.571428571428569</v>
      </c>
      <c r="DV53">
        <f>((24/25)*100)</f>
        <v>96</v>
      </c>
      <c r="DW53">
        <f>((15/25)*100)</f>
        <v>60</v>
      </c>
      <c r="DX53">
        <f>((3/25)*100)</f>
        <v>12</v>
      </c>
    </row>
    <row r="54" spans="1:131" x14ac:dyDescent="0.25">
      <c r="A54">
        <v>58.833648000000011</v>
      </c>
      <c r="B54">
        <v>6.3354929999999996</v>
      </c>
      <c r="C54">
        <v>52.36889200000001</v>
      </c>
      <c r="D54">
        <v>10.221392</v>
      </c>
      <c r="E54">
        <v>30.284459000000012</v>
      </c>
      <c r="F54">
        <v>5.4086400000000001</v>
      </c>
      <c r="K54">
        <f>(10/200)</f>
        <v>0.05</v>
      </c>
      <c r="L54">
        <f>(11/200)</f>
        <v>5.5E-2</v>
      </c>
      <c r="P54">
        <f>(25/200)</f>
        <v>0.125</v>
      </c>
      <c r="Q54">
        <f>(23/200)</f>
        <v>0.115</v>
      </c>
      <c r="U54">
        <f>0.05+0.125</f>
        <v>0.17499999999999999</v>
      </c>
      <c r="V54">
        <f>0.055+0.115</f>
        <v>0.17</v>
      </c>
      <c r="Z54">
        <f>SQRT((ABS($A$55-$A$54)^2+(ABS($B$55-$B$54)^2)))</f>
        <v>14.523513516786391</v>
      </c>
      <c r="AA54">
        <f>SQRT((ABS($C$55-$C$54)^2+(ABS($D$55-$D$54)^2)))</f>
        <v>15.034723376844852</v>
      </c>
      <c r="AJ54">
        <f>1/0.175</f>
        <v>5.7142857142857144</v>
      </c>
      <c r="AK54">
        <f>1/0.17</f>
        <v>5.8823529411764701</v>
      </c>
      <c r="AO54">
        <f t="shared" si="8"/>
        <v>82.991505810207954</v>
      </c>
      <c r="AP54">
        <f t="shared" si="9"/>
        <v>88.439549275557951</v>
      </c>
      <c r="AV54">
        <f>((0.05/0.175)*100)</f>
        <v>28.571428571428577</v>
      </c>
      <c r="AW54">
        <f>((0.055/0.17)*100)</f>
        <v>32.352941176470587</v>
      </c>
      <c r="BA54">
        <f>((0.125/0.175)*100)</f>
        <v>71.428571428571431</v>
      </c>
      <c r="BB54">
        <f>((0.115/0.17)*100)</f>
        <v>67.647058823529406</v>
      </c>
      <c r="BF54">
        <f>ABS($B$54-$D$54)</f>
        <v>3.8858990000000002</v>
      </c>
      <c r="BL54">
        <f>SQRT((ABS($A$54-$E$52)^2+(ABS($B$54-$F$52)^2)))</f>
        <v>2.4804307938027637</v>
      </c>
      <c r="BP54">
        <f>SQRT((ABS($C$54-$E$54)^2+(ABS($D$54-$F$54)^2)))</f>
        <v>22.602760069181659</v>
      </c>
      <c r="BR54">
        <f>DEGREES(ACOS((4.94794298836881^2+8.92965788498193^2-5.41038870009909^2)/(2*4.94794298836881*8.92965788498193)))</f>
        <v>31.98866476831207</v>
      </c>
      <c r="BS54">
        <f>DEGREES(ACOS((15.71812351638^2+20.3763975164511^2-5.86455578223653^2)/(2*15.71812351638*20.3763975164511)))</f>
        <v>11.425337434945952</v>
      </c>
      <c r="BU54">
        <v>10</v>
      </c>
      <c r="BV54">
        <v>0</v>
      </c>
      <c r="BW54">
        <v>5</v>
      </c>
      <c r="BX54">
        <v>3</v>
      </c>
      <c r="BY54">
        <v>11</v>
      </c>
      <c r="BZ54">
        <v>0</v>
      </c>
      <c r="CA54">
        <v>0</v>
      </c>
      <c r="CB54">
        <v>8</v>
      </c>
      <c r="CL54">
        <v>25</v>
      </c>
      <c r="CM54">
        <v>14</v>
      </c>
      <c r="CN54">
        <v>13</v>
      </c>
      <c r="CO54">
        <v>17</v>
      </c>
      <c r="CP54">
        <v>23</v>
      </c>
      <c r="CQ54">
        <v>13</v>
      </c>
      <c r="CR54">
        <v>12</v>
      </c>
      <c r="CS54">
        <v>13</v>
      </c>
      <c r="DC54">
        <f>((0/10)*100)</f>
        <v>0</v>
      </c>
      <c r="DD54">
        <f>((5/10)*100)</f>
        <v>50</v>
      </c>
      <c r="DE54">
        <f>((3/10)*100)</f>
        <v>30</v>
      </c>
      <c r="DF54">
        <f>((0/11)*100)</f>
        <v>0</v>
      </c>
      <c r="DG54">
        <f>((0/11)*100)</f>
        <v>0</v>
      </c>
      <c r="DH54">
        <f>((8/11)*100)</f>
        <v>72.727272727272734</v>
      </c>
      <c r="DP54">
        <f>((14/25)*100)</f>
        <v>56.000000000000007</v>
      </c>
      <c r="DQ54">
        <f>((13/25)*100)</f>
        <v>52</v>
      </c>
      <c r="DR54">
        <f>((17/25)*100)</f>
        <v>68</v>
      </c>
      <c r="DS54">
        <f>((13/23)*100)</f>
        <v>56.521739130434781</v>
      </c>
      <c r="DT54">
        <f>((12/23)*100)</f>
        <v>52.173913043478258</v>
      </c>
      <c r="DU54">
        <f>((13/23)*100)</f>
        <v>56.521739130434781</v>
      </c>
    </row>
    <row r="55" spans="1:131" x14ac:dyDescent="0.25">
      <c r="A55">
        <v>44.31587900000001</v>
      </c>
      <c r="B55">
        <v>6.7439390000000001</v>
      </c>
      <c r="C55">
        <v>37.338653000000008</v>
      </c>
      <c r="D55">
        <v>9.8542100000000001</v>
      </c>
      <c r="K55">
        <f>(9/200)</f>
        <v>4.4999999999999998E-2</v>
      </c>
      <c r="L55">
        <f>(10/200)</f>
        <v>0.05</v>
      </c>
      <c r="P55">
        <f>(24/200)</f>
        <v>0.12</v>
      </c>
      <c r="Q55">
        <f>(23/200)</f>
        <v>0.115</v>
      </c>
      <c r="U55">
        <f>0.045+0.12</f>
        <v>0.16499999999999998</v>
      </c>
      <c r="V55">
        <f>0.05+0.115</f>
        <v>0.16500000000000001</v>
      </c>
      <c r="Z55">
        <f>SQRT((ABS($A$56-$A$55)^2+(ABS($B$56-$B$55)^2)))</f>
        <v>13.674778439589032</v>
      </c>
      <c r="AA55">
        <f>SQRT((ABS($C$56-$C$55)^2+(ABS($D$56-$D$55)^2)))</f>
        <v>12.512377375760774</v>
      </c>
      <c r="AJ55">
        <f>1/0.165</f>
        <v>6.0606060606060606</v>
      </c>
      <c r="AK55">
        <f>1/0.165</f>
        <v>6.0606060606060606</v>
      </c>
      <c r="AO55">
        <f t="shared" si="8"/>
        <v>82.877445088418384</v>
      </c>
      <c r="AP55">
        <f t="shared" si="9"/>
        <v>75.832590156125903</v>
      </c>
      <c r="AV55">
        <f>((0.045/0.165)*100)</f>
        <v>27.27272727272727</v>
      </c>
      <c r="AW55">
        <f>((0.05/0.165)*100)</f>
        <v>30.303030303030305</v>
      </c>
      <c r="BA55">
        <f>((0.12/0.165)*100)</f>
        <v>72.72727272727272</v>
      </c>
      <c r="BB55">
        <f>((0.115/0.165)*100)</f>
        <v>69.696969696969703</v>
      </c>
      <c r="BF55">
        <f>ABS($B$55-$D$55)</f>
        <v>3.110271</v>
      </c>
      <c r="BR55">
        <f>DEGREES(ACOS((6.54462113130722^2+14.5657467579606^2-9.38982026405128^2)/(2*6.54462113130722*14.5657467579606)))</f>
        <v>28.954058939155416</v>
      </c>
      <c r="BS55">
        <f>DEGREES(ACOS((5.34153205812724^2+8.55128506147777^2-5.20872681380085^2)/(2*5.34153205812724*8.55128506147777)))</f>
        <v>35.334464682792266</v>
      </c>
      <c r="BU55">
        <v>9</v>
      </c>
      <c r="BV55">
        <v>0</v>
      </c>
      <c r="BW55">
        <v>9</v>
      </c>
      <c r="BX55">
        <v>0</v>
      </c>
      <c r="BY55">
        <v>10</v>
      </c>
      <c r="BZ55">
        <v>0</v>
      </c>
      <c r="CA55">
        <v>0</v>
      </c>
      <c r="CB55">
        <v>10</v>
      </c>
      <c r="CL55">
        <v>24</v>
      </c>
      <c r="CM55">
        <v>13</v>
      </c>
      <c r="CN55">
        <v>20</v>
      </c>
      <c r="CO55">
        <v>9</v>
      </c>
      <c r="CP55">
        <v>23</v>
      </c>
      <c r="CQ55">
        <v>14</v>
      </c>
      <c r="CR55">
        <v>5</v>
      </c>
      <c r="CS55">
        <v>21</v>
      </c>
      <c r="DC55">
        <f>((0/9)*100)</f>
        <v>0</v>
      </c>
      <c r="DD55">
        <f>((9/9)*100)</f>
        <v>100</v>
      </c>
      <c r="DE55">
        <f>((0/9)*100)</f>
        <v>0</v>
      </c>
      <c r="DF55">
        <f>((0/10)*100)</f>
        <v>0</v>
      </c>
      <c r="DG55">
        <f>((0/10)*100)</f>
        <v>0</v>
      </c>
      <c r="DH55">
        <f>((10/10)*100)</f>
        <v>100</v>
      </c>
      <c r="DP55">
        <f>((13/24)*100)</f>
        <v>54.166666666666664</v>
      </c>
      <c r="DQ55">
        <f>((20/24)*100)</f>
        <v>83.333333333333343</v>
      </c>
      <c r="DR55">
        <f>((9/24)*100)</f>
        <v>37.5</v>
      </c>
      <c r="DS55">
        <f>((14/23)*100)</f>
        <v>60.869565217391312</v>
      </c>
      <c r="DT55">
        <f>((5/23)*100)</f>
        <v>21.739130434782609</v>
      </c>
      <c r="DU55">
        <f>((21/23)*100)</f>
        <v>91.304347826086953</v>
      </c>
    </row>
    <row r="56" spans="1:131" x14ac:dyDescent="0.25">
      <c r="A56">
        <v>30.646436000000008</v>
      </c>
      <c r="B56">
        <v>6.3619789999999998</v>
      </c>
      <c r="C56">
        <v>24.853288000000006</v>
      </c>
      <c r="D56">
        <v>9.0324749999999998</v>
      </c>
      <c r="K56">
        <f>(17/200)</f>
        <v>8.5000000000000006E-2</v>
      </c>
      <c r="P56">
        <f>(29/200)</f>
        <v>0.14499999999999999</v>
      </c>
      <c r="Q56">
        <f>(38/200)</f>
        <v>0.19</v>
      </c>
      <c r="U56">
        <f>0.085+0.145</f>
        <v>0.22999999999999998</v>
      </c>
      <c r="Z56">
        <f>SQRT((ABS($A$57-$A$56)^2+(ABS($B$57-$B$56)^2)))</f>
        <v>12.341033498871068</v>
      </c>
      <c r="AJ56">
        <f>1/0.23</f>
        <v>4.3478260869565215</v>
      </c>
      <c r="AO56">
        <f t="shared" si="8"/>
        <v>53.656667386395952</v>
      </c>
      <c r="AV56">
        <f>((0.085/0.23)*100)</f>
        <v>36.956521739130437</v>
      </c>
      <c r="BA56">
        <f>((0.145/0.23)*100)</f>
        <v>63.043478260869556</v>
      </c>
      <c r="BF56">
        <f>ABS($B$56-$D$56)</f>
        <v>2.670496</v>
      </c>
      <c r="BR56">
        <f>DEGREES(ACOS((11.9301895336033^2+18.1690492753104^2-7.29980766935109^2)/(2*11.9301895336033*18.1690492753104)))</f>
        <v>14.790209547851328</v>
      </c>
      <c r="BS56">
        <f>DEGREES(ACOS((8.34290612245308^2+14.9552636720833^2-8.78723587895546^2)/(2*8.34290612245308*14.9552636720833)))</f>
        <v>30.027598296709247</v>
      </c>
      <c r="BU56">
        <v>17</v>
      </c>
      <c r="BV56">
        <v>0</v>
      </c>
      <c r="BW56">
        <v>16</v>
      </c>
      <c r="BX56">
        <v>0</v>
      </c>
      <c r="CL56">
        <v>29</v>
      </c>
      <c r="CM56">
        <v>19</v>
      </c>
      <c r="CN56">
        <v>24</v>
      </c>
      <c r="CO56">
        <v>7</v>
      </c>
      <c r="CP56">
        <v>38</v>
      </c>
      <c r="CQ56">
        <v>21</v>
      </c>
      <c r="CR56">
        <v>18</v>
      </c>
      <c r="CS56">
        <v>28</v>
      </c>
      <c r="DC56">
        <f>((0/17)*100)</f>
        <v>0</v>
      </c>
      <c r="DD56">
        <f>((16/17)*100)</f>
        <v>94.117647058823522</v>
      </c>
      <c r="DE56">
        <f>((0/17)*100)</f>
        <v>0</v>
      </c>
      <c r="DP56">
        <f>((19/29)*100)</f>
        <v>65.517241379310349</v>
      </c>
      <c r="DQ56">
        <f>((24/29)*100)</f>
        <v>82.758620689655174</v>
      </c>
      <c r="DR56">
        <f>((7/29)*100)</f>
        <v>24.137931034482758</v>
      </c>
      <c r="DS56">
        <f>((21/38)*100)</f>
        <v>55.26315789473685</v>
      </c>
      <c r="DT56">
        <f>((18/38)*100)</f>
        <v>47.368421052631575</v>
      </c>
      <c r="DU56">
        <f>((28/38)*100)</f>
        <v>73.68421052631578</v>
      </c>
    </row>
    <row r="57" spans="1:131" x14ac:dyDescent="0.25">
      <c r="A57">
        <v>18.397169000000012</v>
      </c>
      <c r="B57">
        <v>7.864166</v>
      </c>
      <c r="BR57">
        <f>DEGREES(ACOS((6.28390584944444^2+12.8932681353154^2-7.96589217136487^2)/(2*6.28390584944444*12.8932681353154)))</f>
        <v>28.600080757670959</v>
      </c>
      <c r="BS57">
        <f>DEGREES(ACOS((3.56778865785545^2+18.5518875663003^2-18.0929892109374^2)/(2*3.56778865785545*18.5518875663003)))</f>
        <v>77.103600941087308</v>
      </c>
    </row>
    <row r="58" spans="1:131" x14ac:dyDescent="0.25">
      <c r="A58" t="s">
        <v>22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BR58">
        <f>DEGREES(ACOS((6.07569803040546^2+20.4578198728023^2-15.71812351638^2)/(2*6.07569803040546*20.4578198728023)))</f>
        <v>33.046065339037213</v>
      </c>
      <c r="BS58">
        <f>DEGREES(ACOS((9.81062343618071^2+15.0186784542628^2-5.80652377667954^2)/(2*9.81062343618071*15.0186784542628)))</f>
        <v>12.141604130709451</v>
      </c>
    </row>
    <row r="59" spans="1:131" x14ac:dyDescent="0.25">
      <c r="A59">
        <v>41.755702000000014</v>
      </c>
      <c r="B59">
        <v>11.045156</v>
      </c>
      <c r="C59">
        <v>44.567432000000011</v>
      </c>
      <c r="D59">
        <v>7.138649</v>
      </c>
      <c r="E59" s="1">
        <v>27.955335000000012</v>
      </c>
      <c r="F59" s="1">
        <v>11.943439</v>
      </c>
      <c r="G59" s="1">
        <v>28.623453000000012</v>
      </c>
      <c r="H59" s="1">
        <v>9.9033350000000002</v>
      </c>
      <c r="K59">
        <f>(7/200)</f>
        <v>3.5000000000000003E-2</v>
      </c>
      <c r="L59">
        <f>(13/200)</f>
        <v>6.5000000000000002E-2</v>
      </c>
      <c r="M59" s="1">
        <f>(7/200)</f>
        <v>3.5000000000000003E-2</v>
      </c>
      <c r="N59" s="1">
        <f>(16/200)</f>
        <v>0.08</v>
      </c>
      <c r="P59">
        <f>(28/200)</f>
        <v>0.14000000000000001</v>
      </c>
      <c r="Q59">
        <f>(31/200)</f>
        <v>0.155</v>
      </c>
      <c r="R59" s="1">
        <f>(22/200)</f>
        <v>0.11</v>
      </c>
      <c r="S59" s="1">
        <f>(17/200)</f>
        <v>8.5000000000000006E-2</v>
      </c>
      <c r="U59">
        <f>0.035+0.14</f>
        <v>0.17500000000000002</v>
      </c>
      <c r="V59">
        <f>0.065+0.155</f>
        <v>0.22</v>
      </c>
      <c r="W59" s="1">
        <f>0.035+0.11</f>
        <v>0.14500000000000002</v>
      </c>
      <c r="X59" s="1">
        <f>0.08+0.085</f>
        <v>0.16500000000000001</v>
      </c>
      <c r="Z59">
        <f>SQRT((ABS($A$60-$A$59)^2+(ABS($B$60-$B$59)^2)))</f>
        <v>10.820586318310109</v>
      </c>
      <c r="AA59">
        <f>SQRT((ABS($C$60-$C$59)^2+(ABS($D$60-$D$59)^2)))</f>
        <v>14.473002422517382</v>
      </c>
      <c r="AB59" s="1">
        <f>SQRT((ABS($E$60-$E$59)^2+(ABS($F$60-$F$59)^2)))</f>
        <v>7.7214962460855316</v>
      </c>
      <c r="AC59" s="1">
        <f>SQRT((ABS($G$60-$G$59)^2+(ABS($H$60-$H$59)^2)))</f>
        <v>11.684496757449935</v>
      </c>
      <c r="AJ59">
        <f>1/0.175</f>
        <v>5.7142857142857144</v>
      </c>
      <c r="AK59">
        <f>1/0.22</f>
        <v>4.5454545454545459</v>
      </c>
      <c r="AL59" s="1">
        <f>1/0.145</f>
        <v>6.8965517241379315</v>
      </c>
      <c r="AM59" s="1">
        <f>1/0.165</f>
        <v>6.0606060606060606</v>
      </c>
      <c r="AO59">
        <f t="shared" ref="AO59:AO77" si="12">$Z59/$U59</f>
        <v>61.831921818914907</v>
      </c>
      <c r="AP59">
        <f t="shared" ref="AP59:AP77" si="13">$AA59/$V59</f>
        <v>65.786374647806284</v>
      </c>
      <c r="AQ59" s="1">
        <f t="shared" ref="AQ59:AQ76" si="14">$AB59/$W59</f>
        <v>53.251698248865729</v>
      </c>
      <c r="AR59" s="1">
        <f t="shared" ref="AR59:AR74" si="15">$AC59/$X59</f>
        <v>70.815131863332937</v>
      </c>
      <c r="AV59">
        <f>((0.035/0.175)*100)</f>
        <v>20.000000000000004</v>
      </c>
      <c r="AW59">
        <f>((0.065/0.22)*100)</f>
        <v>29.545454545454547</v>
      </c>
      <c r="AX59" s="1">
        <f>((0.035/0.145)*100)</f>
        <v>24.137931034482762</v>
      </c>
      <c r="AY59" s="1">
        <f>((0.08/0.165)*100)</f>
        <v>48.484848484848484</v>
      </c>
      <c r="BA59">
        <f>((0.14/0.175)*100)</f>
        <v>80.000000000000014</v>
      </c>
      <c r="BB59">
        <f>((0.155/0.22)*100)</f>
        <v>70.454545454545453</v>
      </c>
      <c r="BC59" s="1">
        <f>((0.11/0.145)*100)</f>
        <v>75.862068965517253</v>
      </c>
      <c r="BD59" s="1">
        <f>((0.085/0.165)*100)</f>
        <v>51.515151515151516</v>
      </c>
      <c r="BF59">
        <f>ABS($B$59-$D$59)</f>
        <v>3.9065070000000004</v>
      </c>
      <c r="BG59" s="1">
        <f>ABS($F$59-$H$59)</f>
        <v>2.0401039999999995</v>
      </c>
      <c r="BL59" s="1">
        <f>SQRT((ABS($A$59-$E$59)^2+(ABS($B$59-$F$59)^2)))</f>
        <v>13.82957127617404</v>
      </c>
      <c r="BM59" s="1">
        <f>SQRT((ABS($C$59-$G$59)^2+(ABS($D$59-$H$59)^2)))</f>
        <v>16.181902083223619</v>
      </c>
      <c r="BO59" s="1">
        <f>SQRT((ABS($A$59-$G$59)^2+(ABS($B$59-$H$59)^2)))</f>
        <v>13.181794983766135</v>
      </c>
      <c r="BP59" s="1">
        <f>SQRT((ABS($C$59-$E$60)^2+(ABS($D$59-$F$60)^2)))</f>
        <v>9.7730617029671922</v>
      </c>
      <c r="BR59">
        <f>DEGREES(ACOS((5.86455578223653^2+9.6643471799418^2-5.34153205812724^2)/(2*5.86455578223653*9.6643471799418)))</f>
        <v>28.875862601264227</v>
      </c>
      <c r="BS59">
        <f>DEGREES(ACOS((6.50906239049412^2+17.2789432554247^2-12.1737539233425^2)/(2*6.50906239049412*17.2789432554247)))</f>
        <v>31.040156217015031</v>
      </c>
      <c r="BU59">
        <v>7</v>
      </c>
      <c r="BV59">
        <v>0</v>
      </c>
      <c r="BW59">
        <v>5</v>
      </c>
      <c r="BX59">
        <v>5</v>
      </c>
      <c r="BY59">
        <v>13</v>
      </c>
      <c r="BZ59">
        <v>0</v>
      </c>
      <c r="CA59">
        <v>0</v>
      </c>
      <c r="CB59">
        <v>3</v>
      </c>
      <c r="CC59">
        <v>7</v>
      </c>
      <c r="CD59">
        <v>5</v>
      </c>
      <c r="CE59">
        <v>0</v>
      </c>
      <c r="CF59">
        <v>3</v>
      </c>
      <c r="CG59">
        <v>16</v>
      </c>
      <c r="CH59">
        <v>5</v>
      </c>
      <c r="CI59">
        <v>3</v>
      </c>
      <c r="CJ59">
        <v>3</v>
      </c>
      <c r="CL59">
        <v>28</v>
      </c>
      <c r="CM59">
        <v>16</v>
      </c>
      <c r="CN59">
        <v>22</v>
      </c>
      <c r="CO59">
        <v>15</v>
      </c>
      <c r="CP59">
        <v>31</v>
      </c>
      <c r="CQ59">
        <v>24</v>
      </c>
      <c r="CR59">
        <v>24</v>
      </c>
      <c r="CS59">
        <v>17</v>
      </c>
      <c r="CT59">
        <v>22</v>
      </c>
      <c r="CU59">
        <v>22</v>
      </c>
      <c r="CV59">
        <v>14</v>
      </c>
      <c r="CW59">
        <v>13</v>
      </c>
      <c r="CX59">
        <v>17</v>
      </c>
      <c r="CY59">
        <v>15</v>
      </c>
      <c r="CZ59">
        <v>17</v>
      </c>
      <c r="DA59">
        <v>13</v>
      </c>
      <c r="DC59">
        <f>((0/7)*100)</f>
        <v>0</v>
      </c>
      <c r="DD59">
        <f>((5/7)*100)</f>
        <v>71.428571428571431</v>
      </c>
      <c r="DE59">
        <f>((5/7)*100)</f>
        <v>71.428571428571431</v>
      </c>
      <c r="DF59">
        <f>((0/13)*100)</f>
        <v>0</v>
      </c>
      <c r="DG59">
        <f>((0/13)*100)</f>
        <v>0</v>
      </c>
      <c r="DH59">
        <f>((3/13)*100)</f>
        <v>23.076923076923077</v>
      </c>
      <c r="DI59">
        <f>((5/7)*100)</f>
        <v>71.428571428571431</v>
      </c>
      <c r="DJ59">
        <f>((0/7)*100)</f>
        <v>0</v>
      </c>
      <c r="DK59">
        <f>((3/7)*100)</f>
        <v>42.857142857142854</v>
      </c>
      <c r="DL59">
        <f>((5/16)*100)</f>
        <v>31.25</v>
      </c>
      <c r="DM59">
        <f>((3/16)*100)</f>
        <v>18.75</v>
      </c>
      <c r="DN59">
        <f>((3/16)*100)</f>
        <v>18.75</v>
      </c>
      <c r="DP59">
        <f>((16/28)*100)</f>
        <v>57.142857142857139</v>
      </c>
      <c r="DQ59">
        <f>((22/28)*100)</f>
        <v>78.571428571428569</v>
      </c>
      <c r="DR59">
        <f>((15/28)*100)</f>
        <v>53.571428571428569</v>
      </c>
      <c r="DS59">
        <f>((24/31)*100)</f>
        <v>77.41935483870968</v>
      </c>
      <c r="DT59">
        <f>((24/31)*100)</f>
        <v>77.41935483870968</v>
      </c>
      <c r="DU59">
        <f>((17/31)*100)</f>
        <v>54.838709677419352</v>
      </c>
      <c r="DV59">
        <f>((22/22)*100)</f>
        <v>100</v>
      </c>
      <c r="DW59">
        <f>((14/22)*100)</f>
        <v>63.636363636363633</v>
      </c>
      <c r="DX59">
        <f>((13/22)*100)</f>
        <v>59.090909090909093</v>
      </c>
      <c r="DY59">
        <f>((15/17)*100)</f>
        <v>88.235294117647058</v>
      </c>
      <c r="DZ59">
        <f>((17/17)*100)</f>
        <v>100</v>
      </c>
      <c r="EA59">
        <f>((13/17)*100)</f>
        <v>76.470588235294116</v>
      </c>
    </row>
    <row r="60" spans="1:131" x14ac:dyDescent="0.25">
      <c r="A60">
        <v>52.52235000000001</v>
      </c>
      <c r="B60">
        <v>9.9660919999999997</v>
      </c>
      <c r="C60">
        <v>59.023067000000012</v>
      </c>
      <c r="D60">
        <v>7.8474620000000002</v>
      </c>
      <c r="E60" s="1">
        <v>35.62977200000001</v>
      </c>
      <c r="F60" s="1">
        <v>11.092250999999999</v>
      </c>
      <c r="G60" s="1">
        <v>40.258930000000014</v>
      </c>
      <c r="H60" s="1">
        <v>8.8341580000000004</v>
      </c>
      <c r="K60">
        <f>(12/200)</f>
        <v>0.06</v>
      </c>
      <c r="L60">
        <f>(12/200)</f>
        <v>0.06</v>
      </c>
      <c r="M60" s="1">
        <f>(11/200)</f>
        <v>5.5E-2</v>
      </c>
      <c r="N60" s="1">
        <f>(17/200)</f>
        <v>8.5000000000000006E-2</v>
      </c>
      <c r="P60">
        <f>(28/200)</f>
        <v>0.14000000000000001</v>
      </c>
      <c r="Q60">
        <f>(23/200)</f>
        <v>0.115</v>
      </c>
      <c r="R60" s="1">
        <f>(23/200)</f>
        <v>0.115</v>
      </c>
      <c r="S60" s="1">
        <f>(22/200)</f>
        <v>0.11</v>
      </c>
      <c r="U60">
        <f>0.06+0.14</f>
        <v>0.2</v>
      </c>
      <c r="V60">
        <f>0.06+0.115</f>
        <v>0.17499999999999999</v>
      </c>
      <c r="W60" s="1">
        <f>0.055+0.115</f>
        <v>0.17</v>
      </c>
      <c r="X60" s="1">
        <f>0.085+0.11</f>
        <v>0.19500000000000001</v>
      </c>
      <c r="Z60">
        <f>SQRT((ABS($A$61-$A$60)^2+(ABS($B$61-$B$60)^2)))</f>
        <v>16.519007350071767</v>
      </c>
      <c r="AA60">
        <f>SQRT((ABS($C$61-$C$60)^2+(ABS($D$61-$D$60)^2)))</f>
        <v>13.548984604245</v>
      </c>
      <c r="AB60" s="1">
        <f>SQRT((ABS($E$61-$E$60)^2+(ABS($F$61-$F$60)^2)))</f>
        <v>14.019099676969169</v>
      </c>
      <c r="AC60" s="1">
        <f>SQRT((ABS($G$61-$G$60)^2+(ABS($H$61-$H$60)^2)))</f>
        <v>16.295642887608757</v>
      </c>
      <c r="AJ60">
        <f>1/0.2</f>
        <v>5</v>
      </c>
      <c r="AK60">
        <f>1/0.175</f>
        <v>5.7142857142857144</v>
      </c>
      <c r="AL60" s="1">
        <f>1/0.17</f>
        <v>5.8823529411764701</v>
      </c>
      <c r="AM60" s="1">
        <f>1/0.195</f>
        <v>5.1282051282051277</v>
      </c>
      <c r="AO60">
        <f t="shared" si="12"/>
        <v>82.59503675035883</v>
      </c>
      <c r="AP60">
        <f t="shared" si="13"/>
        <v>77.422769167114282</v>
      </c>
      <c r="AQ60" s="1">
        <f t="shared" si="14"/>
        <v>82.465292217465702</v>
      </c>
      <c r="AR60" s="1">
        <f t="shared" si="15"/>
        <v>83.567399423634654</v>
      </c>
      <c r="AV60">
        <f>((0.06/0.2)*100)</f>
        <v>30</v>
      </c>
      <c r="AW60">
        <f>((0.06/0.175)*100)</f>
        <v>34.285714285714285</v>
      </c>
      <c r="AX60" s="1">
        <f>((0.055/0.17)*100)</f>
        <v>32.352941176470587</v>
      </c>
      <c r="AY60" s="1">
        <f>((0.085/0.195)*100)</f>
        <v>43.589743589743591</v>
      </c>
      <c r="BA60">
        <f>((0.14/0.2)*100)</f>
        <v>70</v>
      </c>
      <c r="BB60">
        <f>((0.115/0.175)*100)</f>
        <v>65.714285714285722</v>
      </c>
      <c r="BC60" s="1">
        <f>((0.115/0.17)*100)</f>
        <v>67.647058823529406</v>
      </c>
      <c r="BD60" s="1">
        <f>((0.11/0.195)*100)</f>
        <v>56.410256410256409</v>
      </c>
      <c r="BF60">
        <f>ABS($B$60-$D$60)</f>
        <v>2.1186299999999996</v>
      </c>
      <c r="BG60" s="1">
        <f>ABS($F$60-$H$60)</f>
        <v>2.2580929999999988</v>
      </c>
      <c r="BL60" s="1">
        <f>SQRT((ABS($A$60-$E$61)^2+(ABS($B$60-$F$61)^2)))</f>
        <v>3.606168091800491</v>
      </c>
      <c r="BM60" s="1">
        <f>SQRT((ABS($C$60-$G$61)^2+(ABS($D$60-$H$61)^2)))</f>
        <v>2.5537088414776279</v>
      </c>
      <c r="BO60" s="1">
        <f>SQRT((ABS($A$60-$G$60)^2+(ABS($B$60-$H$60)^2)))</f>
        <v>12.315548898719696</v>
      </c>
      <c r="BP60" s="1">
        <f>SQRT((ABS($C$60-$E$61)^2+(ABS($D$60-$F$61)^2)))</f>
        <v>10.325104016160079</v>
      </c>
      <c r="BR60">
        <f>DEGREES(ACOS((5.20872681380085^2+11.7546650698295^2-8.34290612245308^2)/(2*5.20872681380085*11.7546650698295)))</f>
        <v>38.600864821930735</v>
      </c>
      <c r="BS60">
        <f>DEGREES(ACOS((12.0389272259146^2+10.1806372915505^2-3.44301723633588^2)/(2*12.0389272259146*10.1806372915505)))</f>
        <v>15.043823797917415</v>
      </c>
      <c r="BU60">
        <v>12</v>
      </c>
      <c r="BV60">
        <v>0</v>
      </c>
      <c r="BW60">
        <v>4</v>
      </c>
      <c r="BX60">
        <v>7</v>
      </c>
      <c r="BY60">
        <v>12</v>
      </c>
      <c r="BZ60">
        <v>0</v>
      </c>
      <c r="CA60">
        <v>0</v>
      </c>
      <c r="CB60">
        <v>6</v>
      </c>
      <c r="CC60">
        <v>11</v>
      </c>
      <c r="CD60">
        <v>4</v>
      </c>
      <c r="CE60">
        <v>0</v>
      </c>
      <c r="CF60">
        <v>0</v>
      </c>
      <c r="CG60">
        <v>17</v>
      </c>
      <c r="CH60">
        <v>7</v>
      </c>
      <c r="CI60">
        <v>6</v>
      </c>
      <c r="CJ60">
        <v>0</v>
      </c>
      <c r="CL60">
        <v>28</v>
      </c>
      <c r="CM60">
        <v>15</v>
      </c>
      <c r="CN60">
        <v>21</v>
      </c>
      <c r="CO60">
        <v>17</v>
      </c>
      <c r="CP60">
        <v>23</v>
      </c>
      <c r="CQ60">
        <v>11</v>
      </c>
      <c r="CR60">
        <v>12</v>
      </c>
      <c r="CS60">
        <v>12</v>
      </c>
      <c r="CT60">
        <v>23</v>
      </c>
      <c r="CU60">
        <v>21</v>
      </c>
      <c r="CV60">
        <v>10</v>
      </c>
      <c r="CW60">
        <v>10</v>
      </c>
      <c r="CX60">
        <v>22</v>
      </c>
      <c r="CY60">
        <v>17</v>
      </c>
      <c r="CZ60">
        <v>12</v>
      </c>
      <c r="DA60">
        <v>11</v>
      </c>
      <c r="DC60">
        <f>((0/12)*100)</f>
        <v>0</v>
      </c>
      <c r="DD60">
        <f>((4/12)*100)</f>
        <v>33.333333333333329</v>
      </c>
      <c r="DE60">
        <f>((7/12)*100)</f>
        <v>58.333333333333336</v>
      </c>
      <c r="DF60">
        <f>((0/12)*100)</f>
        <v>0</v>
      </c>
      <c r="DG60">
        <f>((0/12)*100)</f>
        <v>0</v>
      </c>
      <c r="DH60">
        <f>((6/12)*100)</f>
        <v>50</v>
      </c>
      <c r="DI60">
        <f>((4/11)*100)</f>
        <v>36.363636363636367</v>
      </c>
      <c r="DJ60">
        <f>((0/11)*100)</f>
        <v>0</v>
      </c>
      <c r="DK60">
        <f>((0/11)*100)</f>
        <v>0</v>
      </c>
      <c r="DL60">
        <f>((7/17)*100)</f>
        <v>41.17647058823529</v>
      </c>
      <c r="DM60">
        <f>((6/17)*100)</f>
        <v>35.294117647058826</v>
      </c>
      <c r="DN60">
        <f>((0/17)*100)</f>
        <v>0</v>
      </c>
      <c r="DP60">
        <f>((15/28)*100)</f>
        <v>53.571428571428569</v>
      </c>
      <c r="DQ60">
        <f>((21/28)*100)</f>
        <v>75</v>
      </c>
      <c r="DR60">
        <f>((17/28)*100)</f>
        <v>60.714285714285708</v>
      </c>
      <c r="DS60">
        <f>((11/23)*100)</f>
        <v>47.826086956521742</v>
      </c>
      <c r="DT60">
        <f>((12/23)*100)</f>
        <v>52.173913043478258</v>
      </c>
      <c r="DU60">
        <f>((12/23)*100)</f>
        <v>52.173913043478258</v>
      </c>
      <c r="DV60">
        <f>((21/23)*100)</f>
        <v>91.304347826086953</v>
      </c>
      <c r="DW60">
        <f>((10/23)*100)</f>
        <v>43.478260869565219</v>
      </c>
      <c r="DX60">
        <f>((10/23)*100)</f>
        <v>43.478260869565219</v>
      </c>
      <c r="DY60">
        <f>((17/22)*100)</f>
        <v>77.272727272727266</v>
      </c>
      <c r="DZ60">
        <f>((12/22)*100)</f>
        <v>54.54545454545454</v>
      </c>
      <c r="EA60">
        <f>((11/22)*100)</f>
        <v>50</v>
      </c>
    </row>
    <row r="61" spans="1:131" x14ac:dyDescent="0.25">
      <c r="A61">
        <v>69.035816000000011</v>
      </c>
      <c r="B61">
        <v>10.393929</v>
      </c>
      <c r="C61">
        <v>72.565765000000013</v>
      </c>
      <c r="D61">
        <v>8.260154</v>
      </c>
      <c r="E61">
        <v>49.612846000000012</v>
      </c>
      <c r="F61">
        <v>12.096640000000001</v>
      </c>
      <c r="G61">
        <v>56.55088700000001</v>
      </c>
      <c r="H61">
        <v>8.4875830000000008</v>
      </c>
      <c r="K61">
        <f>(9/200)</f>
        <v>4.4999999999999998E-2</v>
      </c>
      <c r="L61">
        <f>(10/200)</f>
        <v>0.05</v>
      </c>
      <c r="M61">
        <f>(13/200)</f>
        <v>6.5000000000000002E-2</v>
      </c>
      <c r="N61" s="1">
        <f>(24/200)</f>
        <v>0.12</v>
      </c>
      <c r="P61">
        <f>(24/200)</f>
        <v>0.12</v>
      </c>
      <c r="Q61">
        <f>(21/200)</f>
        <v>0.105</v>
      </c>
      <c r="R61">
        <f>(25/200)</f>
        <v>0.125</v>
      </c>
      <c r="S61">
        <f>(21/200)</f>
        <v>0.105</v>
      </c>
      <c r="U61">
        <f>0.045+0.12</f>
        <v>0.16499999999999998</v>
      </c>
      <c r="V61">
        <f>0.05+0.105</f>
        <v>0.155</v>
      </c>
      <c r="W61">
        <f>0.065+0.125</f>
        <v>0.19</v>
      </c>
      <c r="X61" s="1">
        <f>0.12+0.105</f>
        <v>0.22499999999999998</v>
      </c>
      <c r="Z61">
        <f>SQRT((ABS($A$62-$A$61)^2+(ABS($B$62-$B$61)^2)))</f>
        <v>9.1465202978665054</v>
      </c>
      <c r="AA61">
        <f>SQRT((ABS($C$62-$C$61)^2+(ABS($D$62-$D$61)^2)))</f>
        <v>9.1695935801583897</v>
      </c>
      <c r="AB61">
        <f>SQRT((ABS($E$62-$E$61)^2+(ABS($F$62-$F$61)^2)))</f>
        <v>15.268521151907876</v>
      </c>
      <c r="AC61" s="1">
        <f>SQRT((ABS($G$62-$G$61)^2+(ABS($H$62-$H$61)^2)))</f>
        <v>16.280842239425141</v>
      </c>
      <c r="AJ61">
        <f>1/0.165</f>
        <v>6.0606060606060606</v>
      </c>
      <c r="AK61">
        <f>1/0.155</f>
        <v>6.4516129032258069</v>
      </c>
      <c r="AL61">
        <f>1/0.19</f>
        <v>5.2631578947368425</v>
      </c>
      <c r="AM61" s="1">
        <f>1/0.225</f>
        <v>4.4444444444444446</v>
      </c>
      <c r="AO61">
        <f t="shared" si="12"/>
        <v>55.433456350706102</v>
      </c>
      <c r="AP61">
        <f t="shared" si="13"/>
        <v>59.158668259086383</v>
      </c>
      <c r="AQ61">
        <f t="shared" si="14"/>
        <v>80.3606376416204</v>
      </c>
      <c r="AR61" s="1">
        <f t="shared" si="15"/>
        <v>72.359298841889526</v>
      </c>
      <c r="AV61">
        <f>((0.045/0.165)*100)</f>
        <v>27.27272727272727</v>
      </c>
      <c r="AW61">
        <f>((0.05/0.155)*100)</f>
        <v>32.258064516129039</v>
      </c>
      <c r="AX61">
        <f>((0.065/0.19)*100)</f>
        <v>34.210526315789473</v>
      </c>
      <c r="AY61" s="1">
        <f>((0.12/0.225)*100)</f>
        <v>53.333333333333336</v>
      </c>
      <c r="BA61">
        <f>((0.12/0.165)*100)</f>
        <v>72.72727272727272</v>
      </c>
      <c r="BB61">
        <f>((0.105/0.155)*100)</f>
        <v>67.741935483870961</v>
      </c>
      <c r="BC61">
        <f>((0.125/0.19)*100)</f>
        <v>65.789473684210535</v>
      </c>
      <c r="BD61" s="1">
        <f>((0.105/0.225)*100)</f>
        <v>46.666666666666664</v>
      </c>
      <c r="BF61">
        <f>ABS($B$61-$D$61)</f>
        <v>2.133775</v>
      </c>
      <c r="BG61">
        <f>ABS($F$61-$H$61)</f>
        <v>3.609057</v>
      </c>
      <c r="BL61">
        <f>SQRT((ABS($A$61-$E$62)^2+(ABS($B$61-$F$62)^2)))</f>
        <v>4.3592871749877791</v>
      </c>
      <c r="BO61">
        <f>SQRT((ABS($A$61-$G$61)^2+(ABS($B$61-$H$61)^2)))</f>
        <v>12.629632108923721</v>
      </c>
      <c r="BP61">
        <f>SQRT((ABS($C$61-$E$62)^2+(ABS($D$61-$F$62)^2)))</f>
        <v>8.4231199494328042</v>
      </c>
      <c r="BR61">
        <f>DEGREES(ACOS((8.78723587895546^2+7.94645223191131^2-3.56778865785545^2)/(2*8.78723587895546*7.94645223191131)))</f>
        <v>23.947914583760934</v>
      </c>
      <c r="BS61">
        <f>DEGREES(ACOS((10.1051963089259^2+15.3149060283515^2-7.40662327816078^2)/(2*10.1051963089259*15.3149060283515)))</f>
        <v>24.43214293074081</v>
      </c>
      <c r="BU61">
        <v>9</v>
      </c>
      <c r="BV61">
        <v>0</v>
      </c>
      <c r="BW61">
        <v>6</v>
      </c>
      <c r="BX61">
        <v>2</v>
      </c>
      <c r="BY61">
        <v>10</v>
      </c>
      <c r="BZ61">
        <v>0</v>
      </c>
      <c r="CA61">
        <v>0</v>
      </c>
      <c r="CB61">
        <v>10</v>
      </c>
      <c r="CC61">
        <v>13</v>
      </c>
      <c r="CD61">
        <v>6</v>
      </c>
      <c r="CE61">
        <v>0</v>
      </c>
      <c r="CF61">
        <v>0</v>
      </c>
      <c r="CG61">
        <v>24</v>
      </c>
      <c r="CH61">
        <v>2</v>
      </c>
      <c r="CI61">
        <v>10</v>
      </c>
      <c r="CJ61">
        <v>0</v>
      </c>
      <c r="CL61">
        <v>24</v>
      </c>
      <c r="CM61">
        <v>12</v>
      </c>
      <c r="CN61">
        <v>17</v>
      </c>
      <c r="CO61">
        <v>14</v>
      </c>
      <c r="CP61">
        <v>21</v>
      </c>
      <c r="CQ61">
        <v>12</v>
      </c>
      <c r="CR61">
        <v>8</v>
      </c>
      <c r="CS61">
        <v>15</v>
      </c>
      <c r="CT61">
        <v>25</v>
      </c>
      <c r="CU61">
        <v>17</v>
      </c>
      <c r="CV61">
        <v>13</v>
      </c>
      <c r="CW61">
        <v>8</v>
      </c>
      <c r="CX61">
        <v>21</v>
      </c>
      <c r="CY61">
        <v>14</v>
      </c>
      <c r="CZ61">
        <v>15</v>
      </c>
      <c r="DA61">
        <v>8</v>
      </c>
      <c r="DC61">
        <f>((0/9)*100)</f>
        <v>0</v>
      </c>
      <c r="DD61">
        <f>((6/9)*100)</f>
        <v>66.666666666666657</v>
      </c>
      <c r="DE61">
        <f>((2/9)*100)</f>
        <v>22.222222222222221</v>
      </c>
      <c r="DF61">
        <f>((0/10)*100)</f>
        <v>0</v>
      </c>
      <c r="DG61">
        <f>((0/10)*100)</f>
        <v>0</v>
      </c>
      <c r="DH61">
        <f>((10/10)*100)</f>
        <v>100</v>
      </c>
      <c r="DI61">
        <f>((6/13)*100)</f>
        <v>46.153846153846153</v>
      </c>
      <c r="DJ61">
        <f>((0/13)*100)</f>
        <v>0</v>
      </c>
      <c r="DK61">
        <f>((0/13)*100)</f>
        <v>0</v>
      </c>
      <c r="DL61">
        <f>((2/24)*100)</f>
        <v>8.3333333333333321</v>
      </c>
      <c r="DM61">
        <f>((10/24)*100)</f>
        <v>41.666666666666671</v>
      </c>
      <c r="DN61">
        <f>((0/24)*100)</f>
        <v>0</v>
      </c>
      <c r="DP61">
        <f>((12/24)*100)</f>
        <v>50</v>
      </c>
      <c r="DQ61">
        <f>((17/24)*100)</f>
        <v>70.833333333333343</v>
      </c>
      <c r="DR61">
        <f>((14/24)*100)</f>
        <v>58.333333333333336</v>
      </c>
      <c r="DS61">
        <f>((12/21)*100)</f>
        <v>57.142857142857139</v>
      </c>
      <c r="DT61">
        <f>((8/21)*100)</f>
        <v>38.095238095238095</v>
      </c>
      <c r="DU61">
        <f>((15/21)*100)</f>
        <v>71.428571428571431</v>
      </c>
      <c r="DV61">
        <f>((17/25)*100)</f>
        <v>68</v>
      </c>
      <c r="DW61">
        <f>((13/25)*100)</f>
        <v>52</v>
      </c>
      <c r="DX61">
        <f>((8/25)*100)</f>
        <v>32</v>
      </c>
      <c r="DY61">
        <f>((14/21)*100)</f>
        <v>66.666666666666657</v>
      </c>
      <c r="DZ61">
        <f>((15/21)*100)</f>
        <v>71.428571428571431</v>
      </c>
      <c r="EA61">
        <f>((8/21)*100)</f>
        <v>38.095238095238095</v>
      </c>
    </row>
    <row r="62" spans="1:131" x14ac:dyDescent="0.25">
      <c r="A62">
        <v>78.18219400000001</v>
      </c>
      <c r="B62">
        <v>10.444948999999999</v>
      </c>
      <c r="C62">
        <v>81.719236000000009</v>
      </c>
      <c r="D62">
        <v>7.7166329999999999</v>
      </c>
      <c r="E62">
        <v>64.87616300000002</v>
      </c>
      <c r="F62">
        <v>11.698027</v>
      </c>
      <c r="G62" s="1">
        <v>72.831174000000004</v>
      </c>
      <c r="H62" s="1">
        <v>8.6220420000000004</v>
      </c>
      <c r="K62">
        <f>(8/200)</f>
        <v>0.04</v>
      </c>
      <c r="L62">
        <f>(11/200)</f>
        <v>5.5E-2</v>
      </c>
      <c r="M62" s="1">
        <f>(15/200)</f>
        <v>7.4999999999999997E-2</v>
      </c>
      <c r="N62" s="1">
        <f>(20/200)</f>
        <v>0.1</v>
      </c>
      <c r="P62">
        <f>(22/200)</f>
        <v>0.11</v>
      </c>
      <c r="Q62">
        <f>(27/200)</f>
        <v>0.13500000000000001</v>
      </c>
      <c r="R62">
        <f>(25/200)</f>
        <v>0.125</v>
      </c>
      <c r="S62" s="1">
        <f>(18/200)</f>
        <v>0.09</v>
      </c>
      <c r="U62">
        <f>0.04+0.11</f>
        <v>0.15</v>
      </c>
      <c r="V62">
        <f>0.055+0.135</f>
        <v>0.19</v>
      </c>
      <c r="W62" s="1">
        <f>0.075+0.125</f>
        <v>0.2</v>
      </c>
      <c r="X62" s="1">
        <f>0.1+0.09</f>
        <v>0.19</v>
      </c>
      <c r="Z62">
        <f>SQRT((ABS($A$63-$A$62)^2+(ABS($B$63-$B$62)^2)))</f>
        <v>9.5614848587934862</v>
      </c>
      <c r="AA62">
        <f>SQRT((ABS($C$63-$C$62)^2+(ABS($D$63-$D$62)^2)))</f>
        <v>10.976619580516125</v>
      </c>
      <c r="AB62" s="1">
        <f>SQRT((ABS($E$63-$E$62)^2+(ABS($F$63-$F$62)^2)))</f>
        <v>12.221125418929011</v>
      </c>
      <c r="AC62" s="1">
        <f>SQRT((ABS($G$63-$G$62)^2+(ABS($H$63-$H$62)^2)))</f>
        <v>8.6147465155467557</v>
      </c>
      <c r="AJ62">
        <f>1/0.15</f>
        <v>6.666666666666667</v>
      </c>
      <c r="AK62">
        <f>1/0.19</f>
        <v>5.2631578947368425</v>
      </c>
      <c r="AL62" s="1">
        <f>1/0.2</f>
        <v>5</v>
      </c>
      <c r="AM62" s="1">
        <f>1/0.19</f>
        <v>5.2631578947368425</v>
      </c>
      <c r="AO62">
        <f t="shared" si="12"/>
        <v>63.743232391956575</v>
      </c>
      <c r="AP62">
        <f t="shared" si="13"/>
        <v>57.771682002716446</v>
      </c>
      <c r="AQ62" s="1">
        <f t="shared" si="14"/>
        <v>61.105627094645051</v>
      </c>
      <c r="AR62" s="1">
        <f t="shared" si="15"/>
        <v>45.34077113445661</v>
      </c>
      <c r="AV62">
        <f>((0.04/0.15)*100)</f>
        <v>26.666666666666668</v>
      </c>
      <c r="AW62">
        <f>((0.055/0.19)*100)</f>
        <v>28.947368421052634</v>
      </c>
      <c r="AX62" s="1">
        <f>((0.075/0.2)*100)</f>
        <v>37.499999999999993</v>
      </c>
      <c r="AY62" s="1">
        <f>((0.1/0.19)*100)</f>
        <v>52.631578947368418</v>
      </c>
      <c r="BA62">
        <f>((0.11/0.15)*100)</f>
        <v>73.333333333333343</v>
      </c>
      <c r="BB62">
        <f>((0.135/0.19)*100)</f>
        <v>71.05263157894737</v>
      </c>
      <c r="BC62" s="1">
        <f>((0.125/0.2)*100)</f>
        <v>62.5</v>
      </c>
      <c r="BD62" s="1">
        <f>((0.09/0.19)*100)</f>
        <v>47.368421052631575</v>
      </c>
      <c r="BF62">
        <f>ABS($B$62-$D$62)</f>
        <v>2.7283159999999995</v>
      </c>
      <c r="BG62" s="1">
        <f>ABS($F$62-$H$62)</f>
        <v>3.0759849999999993</v>
      </c>
      <c r="BM62" s="1">
        <f>SQRT((ABS($C$62-$G$62)^2+(ABS($D$62-$H$62)^2)))</f>
        <v>8.9340590759813701</v>
      </c>
      <c r="BO62" s="1">
        <f>SQRT((ABS($A$62-$G$62)^2+(ABS($B$62-$H$62)^2)))</f>
        <v>5.6529996436448728</v>
      </c>
      <c r="BP62">
        <f>SQRT((ABS($C$62-$E$63)^2+(ABS($D$62-$F$63)^2)))</f>
        <v>5.952077403043913</v>
      </c>
      <c r="BR62">
        <f>DEGREES(ACOS((18.0929892109374^2+12.2095789021841^2-6.22619660914374^2)/(2*18.0929892109374*12.2095789021841)))</f>
        <v>7.8602162544631486</v>
      </c>
      <c r="BU62">
        <v>8</v>
      </c>
      <c r="BV62">
        <v>0</v>
      </c>
      <c r="BW62">
        <v>8</v>
      </c>
      <c r="BX62">
        <v>0</v>
      </c>
      <c r="BY62">
        <v>11</v>
      </c>
      <c r="BZ62">
        <v>0</v>
      </c>
      <c r="CA62">
        <v>0</v>
      </c>
      <c r="CB62">
        <v>11</v>
      </c>
      <c r="CC62">
        <v>15</v>
      </c>
      <c r="CD62">
        <v>8</v>
      </c>
      <c r="CE62">
        <v>0</v>
      </c>
      <c r="CF62">
        <v>0</v>
      </c>
      <c r="CG62">
        <v>20</v>
      </c>
      <c r="CH62">
        <v>0</v>
      </c>
      <c r="CI62">
        <v>11</v>
      </c>
      <c r="CJ62">
        <v>0</v>
      </c>
      <c r="CL62">
        <v>22</v>
      </c>
      <c r="CM62">
        <v>12</v>
      </c>
      <c r="CN62">
        <v>22</v>
      </c>
      <c r="CO62">
        <v>0</v>
      </c>
      <c r="CP62">
        <v>27</v>
      </c>
      <c r="CQ62">
        <v>19</v>
      </c>
      <c r="CR62">
        <v>12</v>
      </c>
      <c r="CS62">
        <v>18</v>
      </c>
      <c r="CT62">
        <v>25</v>
      </c>
      <c r="CU62">
        <v>22</v>
      </c>
      <c r="CV62">
        <v>15</v>
      </c>
      <c r="CW62">
        <v>1</v>
      </c>
      <c r="CX62">
        <v>18</v>
      </c>
      <c r="CY62">
        <v>10</v>
      </c>
      <c r="CZ62">
        <v>18</v>
      </c>
      <c r="DA62">
        <v>3</v>
      </c>
      <c r="DC62">
        <f>((0/8)*100)</f>
        <v>0</v>
      </c>
      <c r="DD62">
        <f>((8/8)*100)</f>
        <v>100</v>
      </c>
      <c r="DE62">
        <f>((0/8)*100)</f>
        <v>0</v>
      </c>
      <c r="DF62">
        <f>((0/11)*100)</f>
        <v>0</v>
      </c>
      <c r="DG62">
        <f>((0/11)*100)</f>
        <v>0</v>
      </c>
      <c r="DH62">
        <f>((11/11)*100)</f>
        <v>100</v>
      </c>
      <c r="DI62">
        <f>((8/15)*100)</f>
        <v>53.333333333333336</v>
      </c>
      <c r="DJ62">
        <f>((0/15)*100)</f>
        <v>0</v>
      </c>
      <c r="DK62">
        <f>((0/15)*100)</f>
        <v>0</v>
      </c>
      <c r="DL62">
        <f>((0/20)*100)</f>
        <v>0</v>
      </c>
      <c r="DM62">
        <f>((11/20)*100)</f>
        <v>55.000000000000007</v>
      </c>
      <c r="DN62">
        <f>((0/20)*100)</f>
        <v>0</v>
      </c>
      <c r="DP62">
        <f>((12/22)*100)</f>
        <v>54.54545454545454</v>
      </c>
      <c r="DQ62">
        <f>((22/22)*100)</f>
        <v>100</v>
      </c>
      <c r="DR62">
        <f>((0/22)*100)</f>
        <v>0</v>
      </c>
      <c r="DS62">
        <f>((19/27)*100)</f>
        <v>70.370370370370367</v>
      </c>
      <c r="DT62">
        <f>((12/27)*100)</f>
        <v>44.444444444444443</v>
      </c>
      <c r="DU62">
        <f>((18/27)*100)</f>
        <v>66.666666666666657</v>
      </c>
      <c r="DV62">
        <f>((22/25)*100)</f>
        <v>88</v>
      </c>
      <c r="DW62">
        <f>((15/25)*100)</f>
        <v>60</v>
      </c>
      <c r="DX62">
        <f>((1/25)*100)</f>
        <v>4</v>
      </c>
      <c r="DY62">
        <f>((10/18)*100)</f>
        <v>55.555555555555557</v>
      </c>
      <c r="DZ62">
        <f>((18/18)*100)</f>
        <v>100</v>
      </c>
      <c r="EA62">
        <f>((3/18)*100)</f>
        <v>16.666666666666664</v>
      </c>
    </row>
    <row r="63" spans="1:131" x14ac:dyDescent="0.25">
      <c r="A63">
        <v>87.737910000000014</v>
      </c>
      <c r="B63">
        <v>10.112857999999999</v>
      </c>
      <c r="C63">
        <v>92.67632900000001</v>
      </c>
      <c r="D63">
        <v>8.3710719999999998</v>
      </c>
      <c r="E63" s="1">
        <v>77.095051000000012</v>
      </c>
      <c r="F63" s="1">
        <v>11.464183999999999</v>
      </c>
      <c r="G63" s="1">
        <v>81.433469000000002</v>
      </c>
      <c r="H63" s="1">
        <v>9.0850519999999992</v>
      </c>
      <c r="K63">
        <f>(9/200)</f>
        <v>4.4999999999999998E-2</v>
      </c>
      <c r="L63">
        <f>(9/200)</f>
        <v>4.4999999999999998E-2</v>
      </c>
      <c r="M63" s="1">
        <f>(13/200)</f>
        <v>6.5000000000000002E-2</v>
      </c>
      <c r="N63" s="1">
        <f>(16/200)</f>
        <v>0.08</v>
      </c>
      <c r="P63">
        <f>(34/200)</f>
        <v>0.17</v>
      </c>
      <c r="Q63">
        <f>(33/200)</f>
        <v>0.16500000000000001</v>
      </c>
      <c r="R63" s="1">
        <f>(26/200)</f>
        <v>0.13</v>
      </c>
      <c r="S63" s="1">
        <f>(23/200)</f>
        <v>0.115</v>
      </c>
      <c r="U63">
        <f>0.045+0.17</f>
        <v>0.21500000000000002</v>
      </c>
      <c r="V63">
        <f>0.045+0.165</f>
        <v>0.21000000000000002</v>
      </c>
      <c r="W63" s="1">
        <f>0.065+0.13</f>
        <v>0.19500000000000001</v>
      </c>
      <c r="X63" s="1">
        <f>0.08+0.115</f>
        <v>0.19500000000000001</v>
      </c>
      <c r="Z63">
        <f>SQRT((ABS($A$64-$A$63)^2+(ABS($B$64-$B$63)^2)))</f>
        <v>10.710338292668903</v>
      </c>
      <c r="AA63">
        <f>SQRT((ABS($C$64-$C$63)^2+(ABS($D$64-$D$63)^2)))</f>
        <v>11.38068160923457</v>
      </c>
      <c r="AB63" s="1">
        <f>SQRT((ABS($E$64-$E$63)^2+(ABS($F$64-$F$63)^2)))</f>
        <v>8.9296578849819337</v>
      </c>
      <c r="AC63" s="1">
        <f>SQRT((ABS($G$64-$G$63)^2+(ABS($H$64-$H$63)^2)))</f>
        <v>10.341525619042143</v>
      </c>
      <c r="AJ63">
        <f>1/0.215</f>
        <v>4.6511627906976747</v>
      </c>
      <c r="AK63">
        <f>1/0.21</f>
        <v>4.7619047619047619</v>
      </c>
      <c r="AL63" s="1">
        <f>1/0.195</f>
        <v>5.1282051282051277</v>
      </c>
      <c r="AM63" s="1">
        <f>1/0.195</f>
        <v>5.1282051282051277</v>
      </c>
      <c r="AO63">
        <f t="shared" si="12"/>
        <v>49.815526942646052</v>
      </c>
      <c r="AP63">
        <f t="shared" si="13"/>
        <v>54.193721948736041</v>
      </c>
      <c r="AQ63" s="1">
        <f t="shared" si="14"/>
        <v>45.793117358881709</v>
      </c>
      <c r="AR63" s="1">
        <f t="shared" si="15"/>
        <v>53.033464713036629</v>
      </c>
      <c r="AV63">
        <f>((0.045/0.215)*100)</f>
        <v>20.930232558139533</v>
      </c>
      <c r="AW63">
        <f>((0.045/0.21)*100)</f>
        <v>21.428571428571427</v>
      </c>
      <c r="AX63" s="1">
        <f>((0.065/0.195)*100)</f>
        <v>33.333333333333329</v>
      </c>
      <c r="AY63" s="1">
        <f>((0.08/0.195)*100)</f>
        <v>41.025641025641022</v>
      </c>
      <c r="BA63">
        <f>((0.17/0.215)*100)</f>
        <v>79.069767441860478</v>
      </c>
      <c r="BB63">
        <f>((0.165/0.21)*100)</f>
        <v>78.571428571428584</v>
      </c>
      <c r="BC63" s="1">
        <f>((0.13/0.195)*100)</f>
        <v>66.666666666666657</v>
      </c>
      <c r="BD63" s="1">
        <f>((0.115/0.195)*100)</f>
        <v>58.974358974358978</v>
      </c>
      <c r="BF63">
        <f>ABS($B$63-$D$63)</f>
        <v>1.7417859999999994</v>
      </c>
      <c r="BG63" s="1">
        <f>ABS($F$63-$H$63)</f>
        <v>2.3791320000000002</v>
      </c>
      <c r="BL63" s="1">
        <f>SQRT((ABS($A$63-$E$63)^2+(ABS($B$63-$F$63)^2)))</f>
        <v>10.728305068935962</v>
      </c>
      <c r="BM63" s="1">
        <f>SQRT((ABS($C$63-$G$63)^2+(ABS($D$63-$H$63)^2)))</f>
        <v>11.265507907768747</v>
      </c>
      <c r="BO63" s="1">
        <f>SQRT((ABS($A$63-$G$63)^2+(ABS($B$63-$H$63)^2)))</f>
        <v>6.3876726196727667</v>
      </c>
      <c r="BP63" s="1">
        <f>SQRT((ABS($C$63-$E$64)^2+(ABS($D$63-$F$64)^2)))</f>
        <v>7.5755731248955644</v>
      </c>
      <c r="BR63">
        <f>DEGREES(ACOS((5.80652377667954^2+11.4196348310149^2-6.50906239049412^2)/(2*5.80652377667954*11.4196348310149)))</f>
        <v>23.34964877629637</v>
      </c>
      <c r="BU63">
        <v>9</v>
      </c>
      <c r="BV63">
        <v>0</v>
      </c>
      <c r="BW63">
        <v>9</v>
      </c>
      <c r="BX63">
        <v>0</v>
      </c>
      <c r="BY63">
        <v>9</v>
      </c>
      <c r="BZ63">
        <v>0</v>
      </c>
      <c r="CA63">
        <v>0</v>
      </c>
      <c r="CB63">
        <v>9</v>
      </c>
      <c r="CC63">
        <v>13</v>
      </c>
      <c r="CD63">
        <v>9</v>
      </c>
      <c r="CE63">
        <v>0</v>
      </c>
      <c r="CF63">
        <v>0</v>
      </c>
      <c r="CG63">
        <v>16</v>
      </c>
      <c r="CH63">
        <v>0</v>
      </c>
      <c r="CI63">
        <v>9</v>
      </c>
      <c r="CJ63">
        <v>0</v>
      </c>
      <c r="CL63">
        <v>34</v>
      </c>
      <c r="CM63">
        <v>23</v>
      </c>
      <c r="CN63">
        <v>26</v>
      </c>
      <c r="CO63">
        <v>14</v>
      </c>
      <c r="CP63">
        <v>33</v>
      </c>
      <c r="CQ63">
        <v>24</v>
      </c>
      <c r="CR63">
        <v>20</v>
      </c>
      <c r="CS63">
        <v>23</v>
      </c>
      <c r="CT63">
        <v>26</v>
      </c>
      <c r="CU63">
        <v>26</v>
      </c>
      <c r="CV63">
        <v>15</v>
      </c>
      <c r="CW63">
        <v>6</v>
      </c>
      <c r="CX63">
        <v>23</v>
      </c>
      <c r="CY63">
        <v>14</v>
      </c>
      <c r="CZ63">
        <v>23</v>
      </c>
      <c r="DA63">
        <v>10</v>
      </c>
      <c r="DC63">
        <f>((0/9)*100)</f>
        <v>0</v>
      </c>
      <c r="DD63">
        <f>((9/9)*100)</f>
        <v>100</v>
      </c>
      <c r="DE63">
        <f>((0/9)*100)</f>
        <v>0</v>
      </c>
      <c r="DF63">
        <f>((0/9)*100)</f>
        <v>0</v>
      </c>
      <c r="DG63">
        <f>((0/9)*100)</f>
        <v>0</v>
      </c>
      <c r="DH63">
        <f>((9/9)*100)</f>
        <v>100</v>
      </c>
      <c r="DI63">
        <f>((9/13)*100)</f>
        <v>69.230769230769226</v>
      </c>
      <c r="DJ63">
        <f>((0/13)*100)</f>
        <v>0</v>
      </c>
      <c r="DK63">
        <f>((0/13)*100)</f>
        <v>0</v>
      </c>
      <c r="DL63">
        <f>((0/16)*100)</f>
        <v>0</v>
      </c>
      <c r="DM63">
        <f>((9/16)*100)</f>
        <v>56.25</v>
      </c>
      <c r="DN63">
        <f>((0/16)*100)</f>
        <v>0</v>
      </c>
      <c r="DP63">
        <f>((23/34)*100)</f>
        <v>67.64705882352942</v>
      </c>
      <c r="DQ63">
        <f>((26/34)*100)</f>
        <v>76.470588235294116</v>
      </c>
      <c r="DR63">
        <f>((14/34)*100)</f>
        <v>41.17647058823529</v>
      </c>
      <c r="DS63">
        <f>((24/33)*100)</f>
        <v>72.727272727272734</v>
      </c>
      <c r="DT63">
        <f>((20/33)*100)</f>
        <v>60.606060606060609</v>
      </c>
      <c r="DU63">
        <f>((23/33)*100)</f>
        <v>69.696969696969703</v>
      </c>
      <c r="DV63">
        <f>((26/26)*100)</f>
        <v>100</v>
      </c>
      <c r="DW63">
        <f>((15/26)*100)</f>
        <v>57.692307692307686</v>
      </c>
      <c r="DX63">
        <f>((6/26)*100)</f>
        <v>23.076923076923077</v>
      </c>
      <c r="DY63">
        <f>((14/23)*100)</f>
        <v>60.869565217391312</v>
      </c>
      <c r="DZ63">
        <f>((23/23)*100)</f>
        <v>100</v>
      </c>
      <c r="EA63">
        <f>((10/23)*100)</f>
        <v>43.478260869565219</v>
      </c>
    </row>
    <row r="64" spans="1:131" x14ac:dyDescent="0.25">
      <c r="A64">
        <v>98.397501000000005</v>
      </c>
      <c r="B64">
        <v>11.154235</v>
      </c>
      <c r="C64">
        <v>104.01607200000001</v>
      </c>
      <c r="D64">
        <v>7.4066330000000002</v>
      </c>
      <c r="E64">
        <v>86.010357000000013</v>
      </c>
      <c r="F64">
        <v>11.970255999999999</v>
      </c>
      <c r="G64" s="1">
        <v>91.772705000000002</v>
      </c>
      <c r="H64" s="1">
        <v>8.8674490000000006</v>
      </c>
      <c r="K64">
        <f>(10/200)</f>
        <v>0.05</v>
      </c>
      <c r="L64">
        <f>(11/200)</f>
        <v>5.5E-2</v>
      </c>
      <c r="M64">
        <f>(14/200)</f>
        <v>7.0000000000000007E-2</v>
      </c>
      <c r="N64" s="1">
        <f>(33/200)</f>
        <v>0.16500000000000001</v>
      </c>
      <c r="P64">
        <f>(29/200)</f>
        <v>0.14499999999999999</v>
      </c>
      <c r="Q64">
        <f>(24/200)</f>
        <v>0.12</v>
      </c>
      <c r="R64">
        <f>(31/200)</f>
        <v>0.155</v>
      </c>
      <c r="S64" s="1">
        <f>(24/200)</f>
        <v>0.12</v>
      </c>
      <c r="U64">
        <f>0.05+0.145</f>
        <v>0.19500000000000001</v>
      </c>
      <c r="V64">
        <f>0.055+0.12</f>
        <v>0.17499999999999999</v>
      </c>
      <c r="W64">
        <f>0.07+0.155</f>
        <v>0.22500000000000001</v>
      </c>
      <c r="X64" s="1">
        <f>0.165+0.12</f>
        <v>0.28500000000000003</v>
      </c>
      <c r="Z64">
        <f>SQRT((ABS($A$65-$A$64)^2+(ABS($B$65-$B$64)^2)))</f>
        <v>13.543938461725869</v>
      </c>
      <c r="AA64">
        <f>SQRT((ABS($C$65-$C$64)^2+(ABS($D$65-$D$64)^2)))</f>
        <v>14.517479121528682</v>
      </c>
      <c r="AB64">
        <f>SQRT((ABS($E$65-$E$64)^2+(ABS($F$65-$F$64)^2)))</f>
        <v>14.565746757960635</v>
      </c>
      <c r="AC64" s="1">
        <f>SQRT((ABS($G$65-$G$64)^2+(ABS($H$65-$H$64)^2)))</f>
        <v>20.071996259005278</v>
      </c>
      <c r="AJ64">
        <f>1/0.195</f>
        <v>5.1282051282051277</v>
      </c>
      <c r="AK64">
        <f>1/0.175</f>
        <v>5.7142857142857144</v>
      </c>
      <c r="AL64">
        <f>1/0.225</f>
        <v>4.4444444444444446</v>
      </c>
      <c r="AM64" s="1">
        <f>1/0.285</f>
        <v>3.5087719298245617</v>
      </c>
      <c r="AO64">
        <f t="shared" si="12"/>
        <v>69.456094675517278</v>
      </c>
      <c r="AP64">
        <f t="shared" si="13"/>
        <v>82.957023551592471</v>
      </c>
      <c r="AQ64">
        <f t="shared" si="14"/>
        <v>64.736652257602827</v>
      </c>
      <c r="AR64" s="1">
        <f t="shared" si="15"/>
        <v>70.428057049141316</v>
      </c>
      <c r="AV64">
        <f>((0.05/0.195)*100)</f>
        <v>25.641025641025646</v>
      </c>
      <c r="AW64">
        <f>((0.055/0.175)*100)</f>
        <v>31.428571428571434</v>
      </c>
      <c r="AX64">
        <f>((0.07/0.225)*100)</f>
        <v>31.111111111111111</v>
      </c>
      <c r="AY64" s="1">
        <f>((0.165/0.285)*100)</f>
        <v>57.894736842105267</v>
      </c>
      <c r="BA64">
        <f>((0.145/0.195)*100)</f>
        <v>74.358974358974351</v>
      </c>
      <c r="BB64">
        <f>((0.12/0.175)*100)</f>
        <v>68.571428571428569</v>
      </c>
      <c r="BC64">
        <f>((0.155/0.225)*100)</f>
        <v>68.888888888888886</v>
      </c>
      <c r="BD64" s="1">
        <f>((0.12/0.285)*100)</f>
        <v>42.10526315789474</v>
      </c>
      <c r="BF64">
        <f>ABS($B$64-$D$64)</f>
        <v>3.7476019999999997</v>
      </c>
      <c r="BG64" s="1">
        <f>ABS($F$64-$H$64)</f>
        <v>3.1028069999999985</v>
      </c>
      <c r="BL64">
        <f>SQRT((ABS($A$64-$E$64)^2+(ABS($B$64-$F$64)^2)))</f>
        <v>12.413993183064699</v>
      </c>
      <c r="BM64" s="1">
        <f>SQRT((ABS($C$64-$G$64)^2+(ABS($D$64-$H$64)^2)))</f>
        <v>12.330207576620321</v>
      </c>
      <c r="BO64" s="1">
        <f>SQRT((ABS($A$64-$G$64)^2+(ABS($B$64-$H$64)^2)))</f>
        <v>7.0083744371581655</v>
      </c>
      <c r="BP64">
        <f>SQRT((ABS($C$64-$E$65)^2+(ABS($D$64-$F$65)^2)))</f>
        <v>5.8489230949689377</v>
      </c>
      <c r="BR64">
        <f>DEGREES(ACOS((12.1737539233425^2+8.88388385402608^2-4.42516418922325^2)/(2*12.1737539233425*8.88388385402608)))</f>
        <v>16.360952514445252</v>
      </c>
      <c r="BS64">
        <f>DEGREES(ACOS((6.9765708143638^2+13.1839348296638^2-7.70564401268436^2)/(2*6.9765708143638*13.1839348296638)))</f>
        <v>27.540712666379214</v>
      </c>
      <c r="BU64">
        <v>10</v>
      </c>
      <c r="BV64">
        <v>0</v>
      </c>
      <c r="BW64">
        <v>5</v>
      </c>
      <c r="BX64">
        <v>0</v>
      </c>
      <c r="BY64">
        <v>11</v>
      </c>
      <c r="BZ64">
        <v>0</v>
      </c>
      <c r="CA64">
        <v>3</v>
      </c>
      <c r="CB64">
        <v>6</v>
      </c>
      <c r="CC64">
        <v>14</v>
      </c>
      <c r="CD64">
        <v>5</v>
      </c>
      <c r="CE64">
        <v>3</v>
      </c>
      <c r="CF64">
        <v>0</v>
      </c>
      <c r="CG64">
        <v>33</v>
      </c>
      <c r="CH64">
        <v>13</v>
      </c>
      <c r="CI64">
        <v>6</v>
      </c>
      <c r="CJ64">
        <v>7</v>
      </c>
      <c r="CL64">
        <v>29</v>
      </c>
      <c r="CM64">
        <v>20</v>
      </c>
      <c r="CN64">
        <v>26</v>
      </c>
      <c r="CO64">
        <v>13</v>
      </c>
      <c r="CP64">
        <v>24</v>
      </c>
      <c r="CQ64">
        <v>14</v>
      </c>
      <c r="CR64">
        <v>13</v>
      </c>
      <c r="CS64">
        <v>19</v>
      </c>
      <c r="CT64">
        <v>31</v>
      </c>
      <c r="CU64">
        <v>26</v>
      </c>
      <c r="CV64">
        <v>22</v>
      </c>
      <c r="CW64">
        <v>15</v>
      </c>
      <c r="CX64">
        <v>24</v>
      </c>
      <c r="CY64">
        <v>14</v>
      </c>
      <c r="CZ64">
        <v>19</v>
      </c>
      <c r="DA64">
        <v>10</v>
      </c>
      <c r="DC64">
        <f>((0/10)*100)</f>
        <v>0</v>
      </c>
      <c r="DD64">
        <f>((5/10)*100)</f>
        <v>50</v>
      </c>
      <c r="DE64">
        <f>((0/10)*100)</f>
        <v>0</v>
      </c>
      <c r="DF64">
        <f>((0/11)*100)</f>
        <v>0</v>
      </c>
      <c r="DG64">
        <f>((3/11)*100)</f>
        <v>27.27272727272727</v>
      </c>
      <c r="DH64">
        <f>((6/11)*100)</f>
        <v>54.54545454545454</v>
      </c>
      <c r="DI64">
        <f>((5/14)*100)</f>
        <v>35.714285714285715</v>
      </c>
      <c r="DJ64">
        <f>((3/14)*100)</f>
        <v>21.428571428571427</v>
      </c>
      <c r="DK64">
        <f>((0/14)*100)</f>
        <v>0</v>
      </c>
      <c r="DL64">
        <f>((13/33)*100)</f>
        <v>39.393939393939391</v>
      </c>
      <c r="DM64">
        <f>((6/33)*100)</f>
        <v>18.181818181818183</v>
      </c>
      <c r="DN64">
        <f>((7/33)*100)</f>
        <v>21.212121212121211</v>
      </c>
      <c r="DP64">
        <f>((20/29)*100)</f>
        <v>68.965517241379317</v>
      </c>
      <c r="DQ64">
        <f>((26/29)*100)</f>
        <v>89.65517241379311</v>
      </c>
      <c r="DR64">
        <f>((13/29)*100)</f>
        <v>44.827586206896555</v>
      </c>
      <c r="DS64">
        <f>((14/24)*100)</f>
        <v>58.333333333333336</v>
      </c>
      <c r="DT64">
        <f>((13/24)*100)</f>
        <v>54.166666666666664</v>
      </c>
      <c r="DU64">
        <f>((19/24)*100)</f>
        <v>79.166666666666657</v>
      </c>
      <c r="DV64">
        <f>((26/31)*100)</f>
        <v>83.870967741935488</v>
      </c>
      <c r="DW64">
        <f>((22/31)*100)</f>
        <v>70.967741935483872</v>
      </c>
      <c r="DX64">
        <f>((15/31)*100)</f>
        <v>48.387096774193552</v>
      </c>
      <c r="DY64">
        <f>((14/24)*100)</f>
        <v>58.333333333333336</v>
      </c>
      <c r="DZ64">
        <f>((19/24)*100)</f>
        <v>79.166666666666657</v>
      </c>
      <c r="EA64">
        <f>((10/24)*100)</f>
        <v>41.666666666666671</v>
      </c>
    </row>
    <row r="65" spans="1:131" x14ac:dyDescent="0.25">
      <c r="A65">
        <v>111.85530500000002</v>
      </c>
      <c r="B65">
        <v>9.6291840000000004</v>
      </c>
      <c r="C65">
        <v>118.52398300000002</v>
      </c>
      <c r="D65">
        <v>6.8796429999999997</v>
      </c>
      <c r="E65">
        <v>100.575157</v>
      </c>
      <c r="F65">
        <v>12.136327</v>
      </c>
      <c r="G65" s="1">
        <v>111.833214</v>
      </c>
      <c r="H65" s="1">
        <v>8.1884700000000006</v>
      </c>
      <c r="K65">
        <f>(13/200)</f>
        <v>6.5000000000000002E-2</v>
      </c>
      <c r="L65">
        <f>(10/200)</f>
        <v>0.05</v>
      </c>
      <c r="M65" s="1">
        <f>(34/200)</f>
        <v>0.17</v>
      </c>
      <c r="N65" s="1">
        <f>(23/200)</f>
        <v>0.115</v>
      </c>
      <c r="P65">
        <f>(24/200)</f>
        <v>0.12</v>
      </c>
      <c r="Q65">
        <f>(30/200)</f>
        <v>0.15</v>
      </c>
      <c r="R65">
        <f>(28/200)</f>
        <v>0.14000000000000001</v>
      </c>
      <c r="S65" s="1">
        <f>(31/200)</f>
        <v>0.155</v>
      </c>
      <c r="U65">
        <f>0.065+0.12</f>
        <v>0.185</v>
      </c>
      <c r="V65">
        <f>0.05+0.15</f>
        <v>0.2</v>
      </c>
      <c r="W65" s="1">
        <f>0.17+0.14</f>
        <v>0.31000000000000005</v>
      </c>
      <c r="X65" s="1">
        <f>0.115+0.155</f>
        <v>0.27</v>
      </c>
      <c r="Z65">
        <f>SQRT((ABS($A$66-$A$65)^2+(ABS($B$66-$B$65)^2)))</f>
        <v>13.323145566043234</v>
      </c>
      <c r="AA65">
        <f>SQRT((ABS($C$66-$C$65)^2+(ABS($D$66-$D$65)^2)))</f>
        <v>10.658178933731824</v>
      </c>
      <c r="AB65" s="1">
        <f>SQRT((ABS($E$66-$E$65)^2+(ABS($F$66-$F$65)^2)))</f>
        <v>18.1690492753104</v>
      </c>
      <c r="AC65" s="1">
        <f>SQRT((ABS($G$66-$G$65)^2+(ABS($H$66-$H$65)^2)))</f>
        <v>12.256174392824425</v>
      </c>
      <c r="AJ65">
        <f>1/0.185</f>
        <v>5.4054054054054053</v>
      </c>
      <c r="AK65">
        <f>1/0.2</f>
        <v>5</v>
      </c>
      <c r="AL65" s="1">
        <f>1/0.31</f>
        <v>3.2258064516129035</v>
      </c>
      <c r="AM65" s="1">
        <f>1/0.27</f>
        <v>3.7037037037037033</v>
      </c>
      <c r="AO65">
        <f t="shared" si="12"/>
        <v>72.017003059693153</v>
      </c>
      <c r="AP65">
        <f t="shared" si="13"/>
        <v>53.290894668659114</v>
      </c>
      <c r="AQ65" s="1">
        <f t="shared" si="14"/>
        <v>58.609836371969024</v>
      </c>
      <c r="AR65" s="1">
        <f t="shared" si="15"/>
        <v>45.393238491942313</v>
      </c>
      <c r="AV65">
        <f>((0.065/0.185)*100)</f>
        <v>35.135135135135137</v>
      </c>
      <c r="AW65">
        <f>((0.05/0.2)*100)</f>
        <v>25</v>
      </c>
      <c r="AX65" s="1">
        <f>((0.17/0.31)*100)</f>
        <v>54.838709677419359</v>
      </c>
      <c r="AY65" s="1">
        <f>((0.115/0.27)*100)</f>
        <v>42.592592592592595</v>
      </c>
      <c r="BA65">
        <f>((0.12/0.185)*100)</f>
        <v>64.86486486486487</v>
      </c>
      <c r="BB65">
        <f>((0.15/0.2)*100)</f>
        <v>74.999999999999986</v>
      </c>
      <c r="BC65" s="1">
        <f>((0.14/0.31)*100)</f>
        <v>45.161290322580648</v>
      </c>
      <c r="BD65" s="1">
        <f>((0.155/0.27)*100)</f>
        <v>57.407407407407405</v>
      </c>
      <c r="BF65">
        <f>ABS($B$65-$D$65)</f>
        <v>2.7495410000000007</v>
      </c>
      <c r="BG65" s="1">
        <f>ABS($F$65-$H$65)</f>
        <v>3.9478569999999991</v>
      </c>
      <c r="BL65">
        <f>SQRT((ABS($A$65-$E$65)^2+(ABS($B$65-$F$65)^2)))</f>
        <v>11.555410201475032</v>
      </c>
      <c r="BM65" s="1">
        <f>SQRT((ABS($C$65-$G$65)^2+(ABS($D$65-$H$65)^2)))</f>
        <v>6.8175815306668852</v>
      </c>
      <c r="BO65" s="1">
        <f>SQRT((ABS($A$65-$G$65)^2+(ABS($B$65-$H$65)^2)))</f>
        <v>1.4408833547782418</v>
      </c>
      <c r="BP65">
        <f>SQRT((ABS($C$65-$E$66)^2+(ABS($D$65-$F$66)^2)))</f>
        <v>3.823899241571227</v>
      </c>
      <c r="BR65">
        <f>DEGREES(ACOS((3.44301723633588^2+8.47586995152757^2-10.1051963089259^2)/(2*3.44301723633588*8.47586995152757)))</f>
        <v>108.39726399682309</v>
      </c>
      <c r="BS65">
        <f>DEGREES(ACOS((5.4628734040445^2+11.1051565993204^2-7.35698300193579^2)/(2*5.4628734040445*11.1051565993204)))</f>
        <v>35.284814929750205</v>
      </c>
      <c r="BU65">
        <v>13</v>
      </c>
      <c r="BV65">
        <v>0</v>
      </c>
      <c r="BW65">
        <v>0</v>
      </c>
      <c r="BX65">
        <v>13</v>
      </c>
      <c r="BY65">
        <v>10</v>
      </c>
      <c r="BZ65">
        <v>0</v>
      </c>
      <c r="CA65">
        <v>10</v>
      </c>
      <c r="CB65">
        <v>0</v>
      </c>
      <c r="CC65">
        <v>34</v>
      </c>
      <c r="CD65">
        <v>0</v>
      </c>
      <c r="CE65">
        <v>10</v>
      </c>
      <c r="CF65">
        <v>7</v>
      </c>
      <c r="CG65">
        <v>23</v>
      </c>
      <c r="CH65">
        <v>7</v>
      </c>
      <c r="CI65">
        <v>0</v>
      </c>
      <c r="CJ65">
        <v>0</v>
      </c>
      <c r="CL65">
        <v>24</v>
      </c>
      <c r="CM65">
        <v>13</v>
      </c>
      <c r="CN65">
        <v>15</v>
      </c>
      <c r="CO65">
        <v>11</v>
      </c>
      <c r="CP65">
        <v>30</v>
      </c>
      <c r="CQ65">
        <v>17</v>
      </c>
      <c r="CR65">
        <v>20</v>
      </c>
      <c r="CS65">
        <v>3</v>
      </c>
      <c r="CT65">
        <v>28</v>
      </c>
      <c r="CU65">
        <v>15</v>
      </c>
      <c r="CV65">
        <v>20</v>
      </c>
      <c r="CW65">
        <v>2</v>
      </c>
      <c r="CX65">
        <v>31</v>
      </c>
      <c r="CY65">
        <v>31</v>
      </c>
      <c r="CZ65">
        <v>21</v>
      </c>
      <c r="DA65">
        <v>4</v>
      </c>
      <c r="DC65">
        <f>((0/13)*100)</f>
        <v>0</v>
      </c>
      <c r="DD65">
        <f>((0/13)*100)</f>
        <v>0</v>
      </c>
      <c r="DE65">
        <f>((13/13)*100)</f>
        <v>100</v>
      </c>
      <c r="DF65">
        <f>((0/10)*100)</f>
        <v>0</v>
      </c>
      <c r="DG65">
        <f>((10/10)*100)</f>
        <v>100</v>
      </c>
      <c r="DH65">
        <f>((0/10)*100)</f>
        <v>0</v>
      </c>
      <c r="DI65">
        <f>((0/34)*100)</f>
        <v>0</v>
      </c>
      <c r="DJ65">
        <f>((10/34)*100)</f>
        <v>29.411764705882355</v>
      </c>
      <c r="DK65">
        <f>((7/34)*100)</f>
        <v>20.588235294117645</v>
      </c>
      <c r="DL65">
        <f>((7/23)*100)</f>
        <v>30.434782608695656</v>
      </c>
      <c r="DM65">
        <f>((0/23)*100)</f>
        <v>0</v>
      </c>
      <c r="DN65">
        <f>((0/23)*100)</f>
        <v>0</v>
      </c>
      <c r="DP65">
        <f>((13/24)*100)</f>
        <v>54.166666666666664</v>
      </c>
      <c r="DQ65">
        <f>((15/24)*100)</f>
        <v>62.5</v>
      </c>
      <c r="DR65">
        <f>((11/24)*100)</f>
        <v>45.833333333333329</v>
      </c>
      <c r="DS65">
        <f>((17/30)*100)</f>
        <v>56.666666666666664</v>
      </c>
      <c r="DT65">
        <f>((20/30)*100)</f>
        <v>66.666666666666657</v>
      </c>
      <c r="DU65">
        <f>((3/30)*100)</f>
        <v>10</v>
      </c>
      <c r="DV65">
        <f>((15/28)*100)</f>
        <v>53.571428571428569</v>
      </c>
      <c r="DW65">
        <f>((20/28)*100)</f>
        <v>71.428571428571431</v>
      </c>
      <c r="DX65">
        <f>((2/28)*100)</f>
        <v>7.1428571428571423</v>
      </c>
      <c r="DY65">
        <f>((31/31)*100)</f>
        <v>100</v>
      </c>
      <c r="DZ65">
        <f>((21/31)*100)</f>
        <v>67.741935483870961</v>
      </c>
      <c r="EA65">
        <f>((4/31)*100)</f>
        <v>12.903225806451612</v>
      </c>
    </row>
    <row r="66" spans="1:131" x14ac:dyDescent="0.25">
      <c r="A66">
        <v>125.177708</v>
      </c>
      <c r="B66">
        <v>9.4885210000000004</v>
      </c>
      <c r="C66">
        <v>129.12342100000001</v>
      </c>
      <c r="D66">
        <v>5.762194</v>
      </c>
      <c r="E66" s="1">
        <v>118.68734800000001</v>
      </c>
      <c r="F66" s="1">
        <v>10.700051</v>
      </c>
      <c r="G66">
        <v>124.06729900000001</v>
      </c>
      <c r="H66">
        <v>7.45296</v>
      </c>
      <c r="K66">
        <f>(7/200)</f>
        <v>3.5000000000000003E-2</v>
      </c>
      <c r="L66">
        <f>(10/200)</f>
        <v>0.05</v>
      </c>
      <c r="M66" s="1">
        <f>(19/200)</f>
        <v>9.5000000000000001E-2</v>
      </c>
      <c r="N66" s="1">
        <f>(17/200)</f>
        <v>8.5000000000000006E-2</v>
      </c>
      <c r="P66">
        <f>(40/200)</f>
        <v>0.2</v>
      </c>
      <c r="Q66">
        <f>(41/200)</f>
        <v>0.20499999999999999</v>
      </c>
      <c r="R66" s="1">
        <f>(33/200)</f>
        <v>0.16500000000000001</v>
      </c>
      <c r="S66">
        <f>(33/200)</f>
        <v>0.16500000000000001</v>
      </c>
      <c r="U66">
        <f>0.035+0.2</f>
        <v>0.23500000000000001</v>
      </c>
      <c r="V66">
        <f>0.05+0.205</f>
        <v>0.255</v>
      </c>
      <c r="W66" s="1">
        <f>0.095+0.165</f>
        <v>0.26</v>
      </c>
      <c r="X66" s="1">
        <f>0.085+0.165</f>
        <v>0.25</v>
      </c>
      <c r="Z66">
        <f>SQRT((ABS($A$67-$A$66)^2+(ABS($B$67-$B$66)^2)))</f>
        <v>8.6826322134987031</v>
      </c>
      <c r="AA66">
        <f>SQRT((ABS($C$67-$C$66)^2+(ABS($D$67-$D$66)^2)))</f>
        <v>20.074909559968145</v>
      </c>
      <c r="AB66" s="1">
        <f>SQRT((ABS($E$67-$E$66)^2+(ABS($F$67-$F$66)^2)))</f>
        <v>12.893268135315338</v>
      </c>
      <c r="AC66" s="1">
        <f>SQRT((ABS($G$67-$G$66)^2+(ABS($H$67-$H$66)^2)))</f>
        <v>12.762480177096641</v>
      </c>
      <c r="AJ66">
        <f>1/0.235</f>
        <v>4.2553191489361701</v>
      </c>
      <c r="AK66">
        <f>1/0.255</f>
        <v>3.9215686274509802</v>
      </c>
      <c r="AL66" s="1">
        <f>1/0.26</f>
        <v>3.8461538461538458</v>
      </c>
      <c r="AM66" s="1">
        <f>1/0.25</f>
        <v>4</v>
      </c>
      <c r="AO66">
        <f t="shared" si="12"/>
        <v>36.947371121271075</v>
      </c>
      <c r="AP66">
        <f t="shared" si="13"/>
        <v>78.725135529286845</v>
      </c>
      <c r="AQ66" s="1">
        <f t="shared" si="14"/>
        <v>49.589492828135917</v>
      </c>
      <c r="AR66" s="1">
        <f t="shared" si="15"/>
        <v>51.049920708386566</v>
      </c>
      <c r="AV66">
        <f>((0.035/0.235)*100)</f>
        <v>14.893617021276597</v>
      </c>
      <c r="AW66">
        <f>((0.05/0.255)*100)</f>
        <v>19.607843137254903</v>
      </c>
      <c r="AX66" s="1">
        <f>((0.095/0.26)*100)</f>
        <v>36.538461538461533</v>
      </c>
      <c r="AY66" s="1">
        <f>((0.085/0.25)*100)</f>
        <v>34</v>
      </c>
      <c r="BA66">
        <f>((0.2/0.235)*100)</f>
        <v>85.106382978723417</v>
      </c>
      <c r="BB66">
        <f>((0.205/0.255)*100)</f>
        <v>80.392156862745097</v>
      </c>
      <c r="BC66" s="1">
        <f>((0.165/0.26)*100)</f>
        <v>63.46153846153846</v>
      </c>
      <c r="BD66" s="1">
        <f>((0.165/0.25)*100)</f>
        <v>66</v>
      </c>
      <c r="BF66">
        <f>ABS($B$66-$D$66)</f>
        <v>3.7263270000000004</v>
      </c>
      <c r="BG66" s="1">
        <f>ABS($F$66-$H$66)</f>
        <v>3.2470910000000002</v>
      </c>
      <c r="BL66" s="1">
        <f>SQRT((ABS($A$66-$E$66)^2+(ABS($B$66-$F$66)^2)))</f>
        <v>6.6024675592160058</v>
      </c>
      <c r="BM66">
        <f>SQRT((ABS($C$66-$G$66)^2+(ABS($D$66-$H$66)^2)))</f>
        <v>5.3313281033566131</v>
      </c>
      <c r="BO66">
        <f>SQRT((ABS($A$66-$G$66)^2+(ABS($B$66-$H$66)^2)))</f>
        <v>2.3187317076371685</v>
      </c>
      <c r="BP66" s="1">
        <f>SQRT((ABS($C$66-$E$66)^2+(ABS($D$66-$F$66)^2)))</f>
        <v>11.545304301480227</v>
      </c>
      <c r="BS66">
        <f>DEGREES(ACOS((7.20515163202754^2+15.8804516526202^2-9.76489920221698^2)/(2*7.20515163202754*15.8804516526202)))</f>
        <v>24.188885500361966</v>
      </c>
      <c r="BU66">
        <v>7</v>
      </c>
      <c r="BV66">
        <v>0</v>
      </c>
      <c r="BW66">
        <v>0</v>
      </c>
      <c r="BX66">
        <v>7</v>
      </c>
      <c r="BY66">
        <v>10</v>
      </c>
      <c r="BZ66">
        <v>0</v>
      </c>
      <c r="CA66">
        <v>4</v>
      </c>
      <c r="CB66">
        <v>0</v>
      </c>
      <c r="CC66">
        <v>19</v>
      </c>
      <c r="CD66">
        <v>5</v>
      </c>
      <c r="CE66">
        <v>4</v>
      </c>
      <c r="CF66">
        <v>0</v>
      </c>
      <c r="CG66">
        <v>17</v>
      </c>
      <c r="CH66">
        <v>0</v>
      </c>
      <c r="CI66">
        <v>9</v>
      </c>
      <c r="CJ66">
        <v>0</v>
      </c>
      <c r="CL66">
        <v>40</v>
      </c>
      <c r="CM66">
        <v>30</v>
      </c>
      <c r="CN66">
        <v>6</v>
      </c>
      <c r="CO66">
        <v>31</v>
      </c>
      <c r="CP66">
        <v>41</v>
      </c>
      <c r="CQ66">
        <v>34</v>
      </c>
      <c r="CR66">
        <v>27</v>
      </c>
      <c r="CS66">
        <v>18</v>
      </c>
      <c r="CT66">
        <v>33</v>
      </c>
      <c r="CU66">
        <v>26</v>
      </c>
      <c r="CV66">
        <v>27</v>
      </c>
      <c r="CW66">
        <v>10</v>
      </c>
      <c r="CX66">
        <v>33</v>
      </c>
      <c r="CY66">
        <v>25</v>
      </c>
      <c r="CZ66">
        <v>23</v>
      </c>
      <c r="DA66">
        <v>14</v>
      </c>
      <c r="DC66">
        <f>((0/7)*100)</f>
        <v>0</v>
      </c>
      <c r="DD66">
        <f>((0/7)*100)</f>
        <v>0</v>
      </c>
      <c r="DE66">
        <f>((7/7)*100)</f>
        <v>100</v>
      </c>
      <c r="DF66">
        <f>((0/10)*100)</f>
        <v>0</v>
      </c>
      <c r="DG66">
        <f>((4/10)*100)</f>
        <v>40</v>
      </c>
      <c r="DH66">
        <f>((0/10)*100)</f>
        <v>0</v>
      </c>
      <c r="DI66">
        <f>((5/19)*100)</f>
        <v>26.315789473684209</v>
      </c>
      <c r="DJ66">
        <f>((4/19)*100)</f>
        <v>21.052631578947366</v>
      </c>
      <c r="DK66">
        <f>((0/19)*100)</f>
        <v>0</v>
      </c>
      <c r="DL66">
        <f>((0/17)*100)</f>
        <v>0</v>
      </c>
      <c r="DM66">
        <f>((9/17)*100)</f>
        <v>52.941176470588239</v>
      </c>
      <c r="DN66">
        <f>((0/17)*100)</f>
        <v>0</v>
      </c>
      <c r="DP66">
        <f>((30/40)*100)</f>
        <v>75</v>
      </c>
      <c r="DQ66">
        <f>((6/40)*100)</f>
        <v>15</v>
      </c>
      <c r="DR66">
        <f>((31/40)*100)</f>
        <v>77.5</v>
      </c>
      <c r="DS66">
        <f>((34/41)*100)</f>
        <v>82.926829268292678</v>
      </c>
      <c r="DT66">
        <f>((27/41)*100)</f>
        <v>65.853658536585371</v>
      </c>
      <c r="DU66">
        <f>((18/41)*100)</f>
        <v>43.902439024390247</v>
      </c>
      <c r="DV66">
        <f>((26/33)*100)</f>
        <v>78.787878787878782</v>
      </c>
      <c r="DW66">
        <f>((27/33)*100)</f>
        <v>81.818181818181827</v>
      </c>
      <c r="DX66">
        <f>((10/33)*100)</f>
        <v>30.303030303030305</v>
      </c>
      <c r="DY66">
        <f>((25/33)*100)</f>
        <v>75.757575757575751</v>
      </c>
      <c r="DZ66">
        <f>((23/33)*100)</f>
        <v>69.696969696969703</v>
      </c>
      <c r="EA66">
        <f>((14/33)*100)</f>
        <v>42.424242424242422</v>
      </c>
    </row>
    <row r="67" spans="1:131" x14ac:dyDescent="0.25">
      <c r="A67">
        <v>133.82882700000002</v>
      </c>
      <c r="B67">
        <v>8.7494390000000006</v>
      </c>
      <c r="C67">
        <v>149.14518900000002</v>
      </c>
      <c r="D67">
        <v>7.2219199999999999</v>
      </c>
      <c r="E67">
        <v>131.56821500000001</v>
      </c>
      <c r="F67">
        <v>10.134694</v>
      </c>
      <c r="G67" s="1">
        <v>136.824547</v>
      </c>
      <c r="H67" s="1">
        <v>7.0875510000000004</v>
      </c>
      <c r="K67">
        <f>(8/200)</f>
        <v>0.04</v>
      </c>
      <c r="L67">
        <f>(9/200)</f>
        <v>4.4999999999999998E-2</v>
      </c>
      <c r="M67" s="1">
        <f>(15/200)</f>
        <v>7.4999999999999997E-2</v>
      </c>
      <c r="N67" s="1">
        <f>(17/200)</f>
        <v>8.5000000000000006E-2</v>
      </c>
      <c r="P67">
        <f>(34/200)</f>
        <v>0.17</v>
      </c>
      <c r="Q67">
        <f>(26/200)</f>
        <v>0.13</v>
      </c>
      <c r="R67">
        <f>(32/200)</f>
        <v>0.16</v>
      </c>
      <c r="S67" s="1">
        <f>(30/200)</f>
        <v>0.15</v>
      </c>
      <c r="U67">
        <f>0.04+0.17</f>
        <v>0.21000000000000002</v>
      </c>
      <c r="V67">
        <f>0.045+0.13</f>
        <v>0.17499999999999999</v>
      </c>
      <c r="W67" s="1">
        <f>0.075+0.16</f>
        <v>0.23499999999999999</v>
      </c>
      <c r="X67" s="1">
        <f>0.085+0.15</f>
        <v>0.23499999999999999</v>
      </c>
      <c r="Z67">
        <f>SQRT((ABS($A$68-$A$67)^2+(ABS($B$68-$B$67)^2)))</f>
        <v>19.353217829299712</v>
      </c>
      <c r="AA67">
        <f>SQRT((ABS($C$68-$C$67)^2+(ABS($D$68-$D$67)^2)))</f>
        <v>7.2699780307907309</v>
      </c>
      <c r="AB67" s="1">
        <f>SQRT((ABS($E$68-$E$67)^2+(ABS($F$68-$F$67)^2)))</f>
        <v>20.4578198728023</v>
      </c>
      <c r="AC67" s="1">
        <f>SQRT((ABS($G$68-$G$67)^2+(ABS($H$68-$H$67)^2)))</f>
        <v>20.376397516451089</v>
      </c>
      <c r="AJ67">
        <f>1/0.21</f>
        <v>4.7619047619047619</v>
      </c>
      <c r="AK67">
        <f>1/0.175</f>
        <v>5.7142857142857144</v>
      </c>
      <c r="AL67" s="1">
        <f>1/0.235</f>
        <v>4.2553191489361701</v>
      </c>
      <c r="AM67" s="1">
        <f>1/0.235</f>
        <v>4.2553191489361701</v>
      </c>
      <c r="AO67">
        <f t="shared" si="12"/>
        <v>92.158180139522429</v>
      </c>
      <c r="AP67">
        <f t="shared" si="13"/>
        <v>41.542731604518465</v>
      </c>
      <c r="AQ67" s="1">
        <f t="shared" si="14"/>
        <v>87.054552650222561</v>
      </c>
      <c r="AR67" s="1">
        <f t="shared" si="15"/>
        <v>86.708074538089747</v>
      </c>
      <c r="AV67">
        <f>((0.04/0.21)*100)</f>
        <v>19.047619047619051</v>
      </c>
      <c r="AW67">
        <f>((0.045/0.175)*100)</f>
        <v>25.714285714285719</v>
      </c>
      <c r="AX67" s="1">
        <f>((0.075/0.235)*100)</f>
        <v>31.914893617021278</v>
      </c>
      <c r="AY67" s="1">
        <f>((0.085/0.235)*100)</f>
        <v>36.170212765957451</v>
      </c>
      <c r="BA67">
        <f>((0.17/0.21)*100)</f>
        <v>80.952380952380963</v>
      </c>
      <c r="BB67">
        <f>((0.13/0.175)*100)</f>
        <v>74.285714285714292</v>
      </c>
      <c r="BC67" s="1">
        <f>((0.16/0.235)*100)</f>
        <v>68.085106382978736</v>
      </c>
      <c r="BD67" s="1">
        <f>((0.15/0.235)*100)</f>
        <v>63.829787234042556</v>
      </c>
      <c r="BF67">
        <f>ABS($B$67-$D$67)</f>
        <v>1.5275190000000007</v>
      </c>
      <c r="BG67" s="1">
        <f>ABS($F$67-$H$67)</f>
        <v>3.0471429999999993</v>
      </c>
      <c r="BL67">
        <f>SQRT((ABS($A$67-$E$67)^2+(ABS($B$67-$F$67)^2)))</f>
        <v>2.6512823368266605</v>
      </c>
      <c r="BM67" s="1"/>
      <c r="BO67" s="1">
        <f>SQRT((ABS($A$67-$G$67)^2+(ABS($B$67-$H$67)^2)))</f>
        <v>3.4258152377126039</v>
      </c>
      <c r="BP67">
        <f>SQRT((ABS($C$67-$E$67)^2+(ABS($D$67-$F$67)^2)))</f>
        <v>17.816685083700399</v>
      </c>
      <c r="BS67">
        <f>DEGREES(ACOS((1.90491048354772^2+5.56716929948148^2-6.85549596498876^2)/(2*1.90491048354772*5.56716929948148)))</f>
        <v>125.69635938277136</v>
      </c>
      <c r="BU67">
        <v>8</v>
      </c>
      <c r="BV67">
        <v>0</v>
      </c>
      <c r="BW67">
        <v>5</v>
      </c>
      <c r="BX67">
        <v>0</v>
      </c>
      <c r="BY67">
        <v>9</v>
      </c>
      <c r="BZ67">
        <v>0</v>
      </c>
      <c r="CA67">
        <v>0</v>
      </c>
      <c r="CB67">
        <v>9</v>
      </c>
      <c r="CC67">
        <v>15</v>
      </c>
      <c r="CD67">
        <v>8</v>
      </c>
      <c r="CE67">
        <v>0</v>
      </c>
      <c r="CF67">
        <v>0</v>
      </c>
      <c r="CG67">
        <v>17</v>
      </c>
      <c r="CH67">
        <v>0</v>
      </c>
      <c r="CI67">
        <v>7</v>
      </c>
      <c r="CJ67">
        <v>0</v>
      </c>
      <c r="CL67">
        <v>34</v>
      </c>
      <c r="CM67">
        <v>24</v>
      </c>
      <c r="CN67">
        <v>20</v>
      </c>
      <c r="CO67">
        <v>20</v>
      </c>
      <c r="CP67">
        <v>26</v>
      </c>
      <c r="CQ67">
        <v>18</v>
      </c>
      <c r="CR67">
        <v>11</v>
      </c>
      <c r="CS67">
        <v>23</v>
      </c>
      <c r="CT67">
        <v>32</v>
      </c>
      <c r="CU67">
        <v>27</v>
      </c>
      <c r="CV67">
        <v>23</v>
      </c>
      <c r="CW67">
        <v>15</v>
      </c>
      <c r="CX67">
        <v>30</v>
      </c>
      <c r="CY67">
        <v>20</v>
      </c>
      <c r="CZ67">
        <v>26</v>
      </c>
      <c r="DA67">
        <v>15</v>
      </c>
      <c r="DC67">
        <f>((0/8)*100)</f>
        <v>0</v>
      </c>
      <c r="DD67">
        <f>((5/8)*100)</f>
        <v>62.5</v>
      </c>
      <c r="DE67">
        <f>((0/8)*100)</f>
        <v>0</v>
      </c>
      <c r="DF67">
        <f>((0/9)*100)</f>
        <v>0</v>
      </c>
      <c r="DG67">
        <f>((0/9)*100)</f>
        <v>0</v>
      </c>
      <c r="DH67">
        <f>((9/9)*100)</f>
        <v>100</v>
      </c>
      <c r="DI67">
        <f>((8/15)*100)</f>
        <v>53.333333333333336</v>
      </c>
      <c r="DJ67">
        <f>((0/15)*100)</f>
        <v>0</v>
      </c>
      <c r="DK67">
        <f>((0/15)*100)</f>
        <v>0</v>
      </c>
      <c r="DL67">
        <f>((0/17)*100)</f>
        <v>0</v>
      </c>
      <c r="DM67">
        <f>((7/17)*100)</f>
        <v>41.17647058823529</v>
      </c>
      <c r="DN67">
        <f>((0/17)*100)</f>
        <v>0</v>
      </c>
      <c r="DP67">
        <f>((24/34)*100)</f>
        <v>70.588235294117652</v>
      </c>
      <c r="DQ67">
        <f>((20/34)*100)</f>
        <v>58.82352941176471</v>
      </c>
      <c r="DR67">
        <f>((20/34)*100)</f>
        <v>58.82352941176471</v>
      </c>
      <c r="DS67">
        <f>((18/26)*100)</f>
        <v>69.230769230769226</v>
      </c>
      <c r="DT67">
        <f>((11/26)*100)</f>
        <v>42.307692307692307</v>
      </c>
      <c r="DU67">
        <f>((23/26)*100)</f>
        <v>88.461538461538453</v>
      </c>
      <c r="DV67">
        <f>((27/32)*100)</f>
        <v>84.375</v>
      </c>
      <c r="DW67">
        <f>((23/32)*100)</f>
        <v>71.875</v>
      </c>
      <c r="DX67">
        <f>((15/32)*100)</f>
        <v>46.875</v>
      </c>
      <c r="DY67">
        <f>((20/30)*100)</f>
        <v>66.666666666666657</v>
      </c>
      <c r="DZ67">
        <f>((26/30)*100)</f>
        <v>86.666666666666671</v>
      </c>
      <c r="EA67">
        <f>((15/30)*100)</f>
        <v>50</v>
      </c>
    </row>
    <row r="68" spans="1:131" x14ac:dyDescent="0.25">
      <c r="A68">
        <v>153.160337</v>
      </c>
      <c r="B68">
        <v>9.6658240000000006</v>
      </c>
      <c r="C68">
        <v>156.41455500000001</v>
      </c>
      <c r="D68">
        <v>7.1275880000000003</v>
      </c>
      <c r="E68" s="1">
        <v>151.99902</v>
      </c>
      <c r="F68" s="1">
        <v>11.185694</v>
      </c>
      <c r="G68" s="1">
        <v>157.15875</v>
      </c>
      <c r="H68" s="1">
        <v>8.3981860000000008</v>
      </c>
      <c r="K68">
        <f>(10/200)</f>
        <v>0.05</v>
      </c>
      <c r="L68">
        <f>(11/200)</f>
        <v>5.5E-2</v>
      </c>
      <c r="M68" s="1">
        <f>(17/200)</f>
        <v>8.5000000000000006E-2</v>
      </c>
      <c r="N68" s="1">
        <f>(15/200)</f>
        <v>7.4999999999999997E-2</v>
      </c>
      <c r="P68">
        <f>(27/200)</f>
        <v>0.13500000000000001</v>
      </c>
      <c r="Q68">
        <f>(31/200)</f>
        <v>0.155</v>
      </c>
      <c r="R68" s="1">
        <f>(25/200)</f>
        <v>0.125</v>
      </c>
      <c r="S68" s="1">
        <f>(22/200)</f>
        <v>0.11</v>
      </c>
      <c r="U68">
        <f>0.05+0.135</f>
        <v>0.185</v>
      </c>
      <c r="V68">
        <f>0.055+0.155</f>
        <v>0.21</v>
      </c>
      <c r="W68" s="1">
        <f>0.085+0.125</f>
        <v>0.21000000000000002</v>
      </c>
      <c r="X68" s="1">
        <f>0.075+0.11</f>
        <v>0.185</v>
      </c>
      <c r="Z68">
        <f>SQRT((ABS($A$69-$A$68)^2+(ABS($B$69-$B$68)^2)))</f>
        <v>7.6895596159642992</v>
      </c>
      <c r="AA68">
        <f>SQRT((ABS($C$69-$C$68)^2+(ABS($D$69-$D$68)^2)))</f>
        <v>9.1439828310510762</v>
      </c>
      <c r="AB68" s="1">
        <f>SQRT((ABS($E$69-$E$68)^2+(ABS($F$69-$F$68)^2)))</f>
        <v>9.6643471799417959</v>
      </c>
      <c r="AC68" s="1">
        <f>SQRT((ABS($G$69-$G$68)^2+(ABS($H$69-$H$68)^2)))</f>
        <v>8.5512850614777722</v>
      </c>
      <c r="AJ68">
        <f>1/0.185</f>
        <v>5.4054054054054053</v>
      </c>
      <c r="AK68">
        <f>1/0.21</f>
        <v>4.7619047619047619</v>
      </c>
      <c r="AL68" s="1">
        <f>1/0.21</f>
        <v>4.7619047619047619</v>
      </c>
      <c r="AM68" s="1">
        <f>1/0.185</f>
        <v>5.4054054054054053</v>
      </c>
      <c r="AO68">
        <f t="shared" si="12"/>
        <v>41.565187113320533</v>
      </c>
      <c r="AP68">
        <f t="shared" si="13"/>
        <v>43.542775385957505</v>
      </c>
      <c r="AQ68" s="1">
        <f t="shared" si="14"/>
        <v>46.020700856865687</v>
      </c>
      <c r="AR68" s="1">
        <f t="shared" si="15"/>
        <v>46.223162494474444</v>
      </c>
      <c r="AV68">
        <f>((0.05/0.185)*100)</f>
        <v>27.027027027027028</v>
      </c>
      <c r="AW68">
        <f>((0.055/0.21)*100)</f>
        <v>26.190476190476193</v>
      </c>
      <c r="AX68" s="1">
        <f>((0.085/0.21)*100)</f>
        <v>40.476190476190482</v>
      </c>
      <c r="AY68" s="1">
        <f>((0.075/0.185)*100)</f>
        <v>40.54054054054054</v>
      </c>
      <c r="BA68">
        <f>((0.135/0.185)*100)</f>
        <v>72.972972972972983</v>
      </c>
      <c r="BB68">
        <f>((0.155/0.21)*100)</f>
        <v>73.80952380952381</v>
      </c>
      <c r="BC68" s="1">
        <f>((0.125/0.21)*100)</f>
        <v>59.523809523809526</v>
      </c>
      <c r="BD68" s="1">
        <f>((0.11/0.185)*100)</f>
        <v>59.45945945945946</v>
      </c>
      <c r="BF68">
        <f>ABS($B$68-$D$68)</f>
        <v>2.5382360000000004</v>
      </c>
      <c r="BG68" s="1">
        <f>ABS($F$68-$H$68)</f>
        <v>2.787507999999999</v>
      </c>
      <c r="BL68" s="1"/>
      <c r="BM68" s="1">
        <f>SQRT((ABS($C$68-$G$67)^2+(ABS($D$68-$H$67)^2)))</f>
        <v>19.59004891268609</v>
      </c>
      <c r="BO68" s="1">
        <f>SQRT((ABS($A$68-$G$68)^2+(ABS($B$68-$H$68)^2)))</f>
        <v>4.1945455793939104</v>
      </c>
      <c r="BP68" s="1">
        <f>SQRT((ABS($C$68-$E$68)^2+(ABS($D$68-$F$68)^2)))</f>
        <v>5.997097101386724</v>
      </c>
      <c r="BR68">
        <f>DEGREES(ACOS((4.81512885675846^2+9.95766904694973^2-6.9765708143638^2)/(2*4.81512885675846*9.95766904694973)))</f>
        <v>39.805962206373977</v>
      </c>
      <c r="BS68">
        <f>DEGREES(ACOS((7.44314451361222^2+12.6314088128317^2-8.10732806279271^2)/(2*7.44314451361222*12.6314088128317)))</f>
        <v>37.476928168362029</v>
      </c>
      <c r="BU68">
        <v>10</v>
      </c>
      <c r="BV68">
        <v>0</v>
      </c>
      <c r="BW68">
        <v>8</v>
      </c>
      <c r="BX68">
        <v>0</v>
      </c>
      <c r="BY68">
        <v>11</v>
      </c>
      <c r="BZ68">
        <v>0</v>
      </c>
      <c r="CA68">
        <v>0</v>
      </c>
      <c r="CB68">
        <v>7</v>
      </c>
      <c r="CC68">
        <v>17</v>
      </c>
      <c r="CD68">
        <v>9</v>
      </c>
      <c r="CE68">
        <v>0</v>
      </c>
      <c r="CF68">
        <v>0</v>
      </c>
      <c r="CG68">
        <v>15</v>
      </c>
      <c r="CH68">
        <v>0</v>
      </c>
      <c r="CI68">
        <v>6</v>
      </c>
      <c r="CJ68">
        <v>0</v>
      </c>
      <c r="CL68">
        <v>27</v>
      </c>
      <c r="CM68">
        <v>18</v>
      </c>
      <c r="CN68">
        <v>27</v>
      </c>
      <c r="CO68">
        <v>10</v>
      </c>
      <c r="CP68">
        <v>31</v>
      </c>
      <c r="CQ68">
        <v>21</v>
      </c>
      <c r="CR68">
        <v>16</v>
      </c>
      <c r="CS68">
        <v>26</v>
      </c>
      <c r="CT68">
        <v>25</v>
      </c>
      <c r="CU68">
        <v>25</v>
      </c>
      <c r="CV68">
        <v>14</v>
      </c>
      <c r="CW68">
        <v>8</v>
      </c>
      <c r="CX68">
        <v>22</v>
      </c>
      <c r="CY68">
        <v>13</v>
      </c>
      <c r="CZ68">
        <v>20</v>
      </c>
      <c r="DA68">
        <v>5</v>
      </c>
      <c r="DC68">
        <f>((0/10)*100)</f>
        <v>0</v>
      </c>
      <c r="DD68">
        <f>((8/10)*100)</f>
        <v>80</v>
      </c>
      <c r="DE68">
        <f>((0/10)*100)</f>
        <v>0</v>
      </c>
      <c r="DF68">
        <f>((0/11)*100)</f>
        <v>0</v>
      </c>
      <c r="DG68">
        <f>((0/11)*100)</f>
        <v>0</v>
      </c>
      <c r="DH68">
        <f>((7/11)*100)</f>
        <v>63.636363636363633</v>
      </c>
      <c r="DI68">
        <f>((9/17)*100)</f>
        <v>52.941176470588239</v>
      </c>
      <c r="DJ68">
        <f>((0/17)*100)</f>
        <v>0</v>
      </c>
      <c r="DK68">
        <f>((0/17)*100)</f>
        <v>0</v>
      </c>
      <c r="DL68">
        <f>((0/15)*100)</f>
        <v>0</v>
      </c>
      <c r="DM68">
        <f>((6/15)*100)</f>
        <v>40</v>
      </c>
      <c r="DN68">
        <f>((0/15)*100)</f>
        <v>0</v>
      </c>
      <c r="DP68">
        <f>((18/27)*100)</f>
        <v>66.666666666666657</v>
      </c>
      <c r="DQ68">
        <f>((27/27)*100)</f>
        <v>100</v>
      </c>
      <c r="DR68">
        <f>((10/27)*100)</f>
        <v>37.037037037037038</v>
      </c>
      <c r="DS68">
        <f>((21/31)*100)</f>
        <v>67.741935483870961</v>
      </c>
      <c r="DT68">
        <f>((16/31)*100)</f>
        <v>51.612903225806448</v>
      </c>
      <c r="DU68">
        <f>((26/31)*100)</f>
        <v>83.870967741935488</v>
      </c>
      <c r="DV68">
        <f>((25/25)*100)</f>
        <v>100</v>
      </c>
      <c r="DW68">
        <f>((14/25)*100)</f>
        <v>56.000000000000007</v>
      </c>
      <c r="DX68">
        <f>((8/25)*100)</f>
        <v>32</v>
      </c>
      <c r="DY68">
        <f>((13/22)*100)</f>
        <v>59.090909090909093</v>
      </c>
      <c r="DZ68">
        <f>((20/22)*100)</f>
        <v>90.909090909090907</v>
      </c>
      <c r="EA68">
        <f>((5/22)*100)</f>
        <v>22.727272727272727</v>
      </c>
    </row>
    <row r="69" spans="1:131" x14ac:dyDescent="0.25">
      <c r="A69">
        <v>160.802999</v>
      </c>
      <c r="B69">
        <v>10.513788999999999</v>
      </c>
      <c r="C69">
        <v>165.532601</v>
      </c>
      <c r="D69">
        <v>7.815817</v>
      </c>
      <c r="E69" s="1">
        <v>161.663005</v>
      </c>
      <c r="F69" s="1">
        <v>11.269361999999999</v>
      </c>
      <c r="G69" s="1">
        <v>165.69968299999999</v>
      </c>
      <c r="H69" s="1">
        <v>7.977544</v>
      </c>
      <c r="K69">
        <f>(9/200)</f>
        <v>4.4999999999999998E-2</v>
      </c>
      <c r="L69">
        <f>(8/200)</f>
        <v>0.04</v>
      </c>
      <c r="M69" s="1">
        <f>(16/200)</f>
        <v>0.08</v>
      </c>
      <c r="N69" s="1">
        <f>(21/200)</f>
        <v>0.105</v>
      </c>
      <c r="P69">
        <f>(34/200)</f>
        <v>0.17</v>
      </c>
      <c r="Q69">
        <f>(30/200)</f>
        <v>0.15</v>
      </c>
      <c r="R69" s="1">
        <f>(24/200)</f>
        <v>0.12</v>
      </c>
      <c r="S69" s="1">
        <f>(23/200)</f>
        <v>0.115</v>
      </c>
      <c r="U69">
        <f>0.045+0.17</f>
        <v>0.21500000000000002</v>
      </c>
      <c r="V69">
        <f>0.04+0.15</f>
        <v>0.19</v>
      </c>
      <c r="W69" s="1">
        <f>0.08+0.12</f>
        <v>0.2</v>
      </c>
      <c r="X69" s="1">
        <f>0.105+0.115</f>
        <v>0.22</v>
      </c>
      <c r="Z69">
        <f>SQRT((ABS($A$70-$A$69)^2+(ABS($B$70-$B$69)^2)))</f>
        <v>11.090671926798478</v>
      </c>
      <c r="AA69">
        <f>SQRT((ABS($C$70-$C$69)^2+(ABS($D$70-$D$69)^2)))</f>
        <v>10.47501236555882</v>
      </c>
      <c r="AB69" s="1">
        <f>SQRT((ABS($E$70-$E$69)^2+(ABS($F$70-$F$69)^2)))</f>
        <v>11.754665069829468</v>
      </c>
      <c r="AC69" s="1">
        <f>SQRT((ABS($G$70-$G$69)^2+(ABS($H$70-$H$69)^2)))</f>
        <v>14.955263672083266</v>
      </c>
      <c r="AJ69">
        <f>1/0.215</f>
        <v>4.6511627906976747</v>
      </c>
      <c r="AK69">
        <f>1/0.19</f>
        <v>5.2631578947368425</v>
      </c>
      <c r="AL69" s="1">
        <f>1/0.2</f>
        <v>5</v>
      </c>
      <c r="AM69" s="1">
        <f>1/0.22</f>
        <v>4.5454545454545459</v>
      </c>
      <c r="AO69">
        <f t="shared" si="12"/>
        <v>51.584520589760359</v>
      </c>
      <c r="AP69">
        <f t="shared" si="13"/>
        <v>55.131644029256947</v>
      </c>
      <c r="AQ69" s="1">
        <f t="shared" si="14"/>
        <v>58.773325349147335</v>
      </c>
      <c r="AR69" s="1">
        <f t="shared" si="15"/>
        <v>67.978471236742124</v>
      </c>
      <c r="AV69">
        <f>((0.045/0.215)*100)</f>
        <v>20.930232558139533</v>
      </c>
      <c r="AW69">
        <f>((0.04/0.19)*100)</f>
        <v>21.052631578947366</v>
      </c>
      <c r="AX69" s="1">
        <f>((0.08/0.2)*100)</f>
        <v>40</v>
      </c>
      <c r="AY69" s="1">
        <f>((0.105/0.22)*100)</f>
        <v>47.727272727272727</v>
      </c>
      <c r="BA69">
        <f>((0.17/0.215)*100)</f>
        <v>79.069767441860478</v>
      </c>
      <c r="BB69">
        <f>((0.15/0.19)*100)</f>
        <v>78.94736842105263</v>
      </c>
      <c r="BC69" s="1">
        <f>((0.12/0.2)*100)</f>
        <v>60</v>
      </c>
      <c r="BD69" s="1">
        <f>((0.115/0.22)*100)</f>
        <v>52.272727272727273</v>
      </c>
      <c r="BF69">
        <f>ABS($B$69-$D$69)</f>
        <v>2.6979719999999991</v>
      </c>
      <c r="BG69" s="1">
        <f>ABS($F$69-$H$69)</f>
        <v>3.2918179999999992</v>
      </c>
      <c r="BL69" s="1">
        <f>SQRT((ABS($A$69-$E$68)^2+(ABS($B$69-$F$68)^2)))</f>
        <v>8.8295811090598164</v>
      </c>
      <c r="BM69" s="1">
        <f>SQRT((ABS($C$69-$G$68)^2+(ABS($D$69-$H$68)^2)))</f>
        <v>8.3940773300203766</v>
      </c>
      <c r="BO69" s="1">
        <f>SQRT((ABS($A$69-$G$69)^2+(ABS($B$69-$H$69)^2)))</f>
        <v>5.5145310676322179</v>
      </c>
      <c r="BP69" s="1">
        <f>SQRT((ABS($C$69-$E$69)^2+(ABS($D$69-$F$69)^2)))</f>
        <v>5.1865929346962449</v>
      </c>
      <c r="BR69">
        <f>DEGREES(ACOS((7.70564401268436^2+11.5890445839445^2-5.4628734040445^2)/(2*7.70564401268436*11.5890445839445)))</f>
        <v>23.458887817247817</v>
      </c>
      <c r="BS69">
        <f>DEGREES(ACOS((6.79160301435567^2+13.1322664252352^2-8.08219018773383^2)/(2*6.79160301435567*13.1322664252352)))</f>
        <v>30.774456053625723</v>
      </c>
      <c r="BU69">
        <v>9</v>
      </c>
      <c r="BV69">
        <v>0</v>
      </c>
      <c r="BW69">
        <v>9</v>
      </c>
      <c r="BX69">
        <v>0</v>
      </c>
      <c r="BY69">
        <v>8</v>
      </c>
      <c r="BZ69">
        <v>0</v>
      </c>
      <c r="CA69">
        <v>0</v>
      </c>
      <c r="CB69">
        <v>6</v>
      </c>
      <c r="CC69">
        <v>16</v>
      </c>
      <c r="CD69">
        <v>10</v>
      </c>
      <c r="CE69">
        <v>1</v>
      </c>
      <c r="CF69">
        <v>0</v>
      </c>
      <c r="CG69">
        <v>21</v>
      </c>
      <c r="CH69">
        <v>5</v>
      </c>
      <c r="CI69">
        <v>6</v>
      </c>
      <c r="CJ69">
        <v>0</v>
      </c>
      <c r="CL69">
        <v>34</v>
      </c>
      <c r="CM69">
        <v>23</v>
      </c>
      <c r="CN69">
        <v>25</v>
      </c>
      <c r="CO69">
        <v>17</v>
      </c>
      <c r="CP69">
        <v>30</v>
      </c>
      <c r="CQ69">
        <v>21</v>
      </c>
      <c r="CR69">
        <v>13</v>
      </c>
      <c r="CS69">
        <v>20</v>
      </c>
      <c r="CT69">
        <v>24</v>
      </c>
      <c r="CU69">
        <v>24</v>
      </c>
      <c r="CV69">
        <v>16</v>
      </c>
      <c r="CW69">
        <v>9</v>
      </c>
      <c r="CX69">
        <v>23</v>
      </c>
      <c r="CY69">
        <v>13</v>
      </c>
      <c r="CZ69">
        <v>19</v>
      </c>
      <c r="DA69">
        <v>7</v>
      </c>
      <c r="DC69">
        <f>((0/9)*100)</f>
        <v>0</v>
      </c>
      <c r="DD69">
        <f>((9/9)*100)</f>
        <v>100</v>
      </c>
      <c r="DE69">
        <f>((0/9)*100)</f>
        <v>0</v>
      </c>
      <c r="DF69">
        <f>((0/8)*100)</f>
        <v>0</v>
      </c>
      <c r="DG69">
        <f>((0/8)*100)</f>
        <v>0</v>
      </c>
      <c r="DH69">
        <f>((6/8)*100)</f>
        <v>75</v>
      </c>
      <c r="DI69">
        <f>((10/16)*100)</f>
        <v>62.5</v>
      </c>
      <c r="DJ69">
        <f>((1/16)*100)</f>
        <v>6.25</v>
      </c>
      <c r="DK69">
        <f>((0/16)*100)</f>
        <v>0</v>
      </c>
      <c r="DL69">
        <f>((5/21)*100)</f>
        <v>23.809523809523807</v>
      </c>
      <c r="DM69">
        <f>((6/21)*100)</f>
        <v>28.571428571428569</v>
      </c>
      <c r="DN69">
        <f>((0/21)*100)</f>
        <v>0</v>
      </c>
      <c r="DP69">
        <f>((23/34)*100)</f>
        <v>67.64705882352942</v>
      </c>
      <c r="DQ69">
        <f>((25/34)*100)</f>
        <v>73.529411764705884</v>
      </c>
      <c r="DR69">
        <f>((17/34)*100)</f>
        <v>50</v>
      </c>
      <c r="DS69">
        <f>((21/30)*100)</f>
        <v>70</v>
      </c>
      <c r="DT69">
        <f>((13/30)*100)</f>
        <v>43.333333333333336</v>
      </c>
      <c r="DU69">
        <f>((20/30)*100)</f>
        <v>66.666666666666657</v>
      </c>
      <c r="DV69">
        <f>((24/24)*100)</f>
        <v>100</v>
      </c>
      <c r="DW69">
        <f>((16/24)*100)</f>
        <v>66.666666666666657</v>
      </c>
      <c r="DX69">
        <f>((9/24)*100)</f>
        <v>37.5</v>
      </c>
      <c r="DY69">
        <f>((13/23)*100)</f>
        <v>56.521739130434781</v>
      </c>
      <c r="DZ69">
        <f>((19/23)*100)</f>
        <v>82.608695652173907</v>
      </c>
      <c r="EA69">
        <f>((7/23)*100)</f>
        <v>30.434782608695656</v>
      </c>
    </row>
    <row r="70" spans="1:131" x14ac:dyDescent="0.25">
      <c r="A70">
        <v>171.89257499999999</v>
      </c>
      <c r="B70">
        <v>10.357879000000001</v>
      </c>
      <c r="C70">
        <v>175.94711000000001</v>
      </c>
      <c r="D70">
        <v>6.6915899999999997</v>
      </c>
      <c r="E70">
        <v>173.417035</v>
      </c>
      <c r="F70">
        <v>11.147175000000001</v>
      </c>
      <c r="G70" s="1">
        <v>180.52013600000001</v>
      </c>
      <c r="H70" s="1">
        <v>5.9740260000000003</v>
      </c>
      <c r="K70">
        <f>(10/200)</f>
        <v>0.05</v>
      </c>
      <c r="L70">
        <f>(10/200)</f>
        <v>0.05</v>
      </c>
      <c r="M70" s="1">
        <f>(11/200)</f>
        <v>5.5E-2</v>
      </c>
      <c r="N70" s="1">
        <f>(38/200)</f>
        <v>0.19</v>
      </c>
      <c r="P70">
        <f>(30/200)</f>
        <v>0.15</v>
      </c>
      <c r="Q70">
        <f>(28/200)</f>
        <v>0.14000000000000001</v>
      </c>
      <c r="R70">
        <f>(24/200)</f>
        <v>0.12</v>
      </c>
      <c r="S70" s="1">
        <f>(25/200)</f>
        <v>0.125</v>
      </c>
      <c r="U70">
        <f>0.05+0.15</f>
        <v>0.2</v>
      </c>
      <c r="V70">
        <f>0.05+0.14</f>
        <v>0.19</v>
      </c>
      <c r="W70" s="1">
        <f>0.055+0.12</f>
        <v>0.17499999999999999</v>
      </c>
      <c r="X70" s="1">
        <f>0.19+0.125</f>
        <v>0.315</v>
      </c>
      <c r="Z70">
        <f>SQRT((ABS($A$71-$A$70)^2+(ABS($B$71-$B$70)^2)))</f>
        <v>12.676264385810407</v>
      </c>
      <c r="AA70">
        <f>SQRT((ABS($C$71-$C$70)^2+(ABS($D$71-$D$70)^2)))</f>
        <v>13.146319242876485</v>
      </c>
      <c r="AB70" s="1">
        <f>SQRT((ABS($E$71-$E$70)^2+(ABS($F$71-$F$70)^2)))</f>
        <v>7.9464522319113051</v>
      </c>
      <c r="AC70" s="1">
        <f>SQRT((ABS($G$71-$G$70)^2+(ABS($H$71-$H$70)^2)))</f>
        <v>18.551887566300326</v>
      </c>
      <c r="AJ70">
        <f>1/0.2</f>
        <v>5</v>
      </c>
      <c r="AK70">
        <f>1/0.19</f>
        <v>5.2631578947368425</v>
      </c>
      <c r="AL70" s="1">
        <f>1/0.175</f>
        <v>5.7142857142857144</v>
      </c>
      <c r="AM70" s="1">
        <f>1/0.315</f>
        <v>3.1746031746031744</v>
      </c>
      <c r="AO70">
        <f t="shared" si="12"/>
        <v>63.381321929052035</v>
      </c>
      <c r="AP70">
        <f t="shared" si="13"/>
        <v>69.191153909876235</v>
      </c>
      <c r="AQ70" s="1">
        <f t="shared" si="14"/>
        <v>45.408298468064601</v>
      </c>
      <c r="AR70" s="1">
        <f t="shared" si="15"/>
        <v>58.894881162858177</v>
      </c>
      <c r="AV70">
        <f>((0.05/0.2)*100)</f>
        <v>25</v>
      </c>
      <c r="AW70">
        <f>((0.05/0.19)*100)</f>
        <v>26.315789473684209</v>
      </c>
      <c r="AX70" s="1">
        <f>((0.055/0.175)*100)</f>
        <v>31.428571428571434</v>
      </c>
      <c r="AY70" s="1">
        <f>((0.19/0.315)*100)</f>
        <v>60.317460317460316</v>
      </c>
      <c r="BA70">
        <f>((0.15/0.2)*100)</f>
        <v>74.999999999999986</v>
      </c>
      <c r="BB70">
        <f>((0.14/0.19)*100)</f>
        <v>73.684210526315795</v>
      </c>
      <c r="BC70" s="1">
        <f>((0.12/0.175)*100)</f>
        <v>68.571428571428569</v>
      </c>
      <c r="BD70" s="1">
        <f>((0.125/0.315)*100)</f>
        <v>39.682539682539684</v>
      </c>
      <c r="BF70">
        <f>ABS($B$70-$D$70)</f>
        <v>3.6662890000000008</v>
      </c>
      <c r="BG70" s="1">
        <f>ABS($F$70-$H$70)</f>
        <v>5.1731490000000004</v>
      </c>
      <c r="BL70">
        <f>SQRT((ABS($A$70-$E$69)^2+(ABS($B$70-$F$69)^2)))</f>
        <v>10.270097547939304</v>
      </c>
      <c r="BM70" s="1">
        <f>SQRT((ABS($C$70-$G$69)^2+(ABS($D$70-$H$69)^2)))</f>
        <v>10.327799272373825</v>
      </c>
      <c r="BO70" s="1">
        <f>SQRT((ABS($A$70-$G$70)^2+(ABS($B$70-$H$70)^2)))</f>
        <v>9.6774467673209266</v>
      </c>
      <c r="BP70">
        <f>SQRT((ABS($C$70-$E$70)^2+(ABS($D$70-$F$70)^2)))</f>
        <v>5.1238186148467495</v>
      </c>
      <c r="BR70">
        <f>DEGREES(ACOS((7.35698300193579^2+12.6578263010141^2-7.20515163202754^2)/(2*7.35698300193579*12.6578263010141)))</f>
        <v>29.29281940989944</v>
      </c>
      <c r="BS70">
        <f>DEGREES(ACOS((7.64162942917961^2+12.4016203873444^2-7.15077896189359^2)/(2*7.64162942917961*12.4016203873444)))</f>
        <v>31.81445956821387</v>
      </c>
      <c r="BU70">
        <v>10</v>
      </c>
      <c r="BV70">
        <v>0</v>
      </c>
      <c r="BW70">
        <v>10</v>
      </c>
      <c r="BX70">
        <v>0</v>
      </c>
      <c r="BY70">
        <v>10</v>
      </c>
      <c r="BZ70">
        <v>0</v>
      </c>
      <c r="CA70">
        <v>1</v>
      </c>
      <c r="CB70">
        <v>6</v>
      </c>
      <c r="CC70">
        <v>11</v>
      </c>
      <c r="CD70">
        <v>5</v>
      </c>
      <c r="CE70">
        <v>0</v>
      </c>
      <c r="CF70">
        <v>0</v>
      </c>
      <c r="CG70">
        <v>38</v>
      </c>
      <c r="CH70">
        <v>16</v>
      </c>
      <c r="CI70">
        <v>0</v>
      </c>
      <c r="CJ70">
        <v>16</v>
      </c>
      <c r="CL70">
        <v>30</v>
      </c>
      <c r="CM70">
        <v>22</v>
      </c>
      <c r="CN70">
        <v>24</v>
      </c>
      <c r="CO70">
        <v>15</v>
      </c>
      <c r="CP70">
        <v>28</v>
      </c>
      <c r="CQ70">
        <v>18</v>
      </c>
      <c r="CR70">
        <v>13</v>
      </c>
      <c r="CS70">
        <v>19</v>
      </c>
      <c r="CT70">
        <v>24</v>
      </c>
      <c r="CU70">
        <v>19</v>
      </c>
      <c r="CV70">
        <v>15</v>
      </c>
      <c r="CW70">
        <v>3</v>
      </c>
      <c r="CX70">
        <v>25</v>
      </c>
      <c r="CY70">
        <v>20</v>
      </c>
      <c r="CZ70">
        <v>12</v>
      </c>
      <c r="DA70">
        <v>6</v>
      </c>
      <c r="DC70">
        <f>((0/10)*100)</f>
        <v>0</v>
      </c>
      <c r="DD70">
        <f>((10/10)*100)</f>
        <v>100</v>
      </c>
      <c r="DE70">
        <f>((0/10)*100)</f>
        <v>0</v>
      </c>
      <c r="DF70">
        <f>((0/10)*100)</f>
        <v>0</v>
      </c>
      <c r="DG70">
        <f>((1/10)*100)</f>
        <v>10</v>
      </c>
      <c r="DH70">
        <f>((6/10)*100)</f>
        <v>60</v>
      </c>
      <c r="DI70">
        <f>((5/11)*100)</f>
        <v>45.454545454545453</v>
      </c>
      <c r="DJ70">
        <f>((0/11)*100)</f>
        <v>0</v>
      </c>
      <c r="DK70">
        <f>((0/11)*100)</f>
        <v>0</v>
      </c>
      <c r="DL70">
        <f>((16/38)*100)</f>
        <v>42.105263157894733</v>
      </c>
      <c r="DM70">
        <f>((0/38)*100)</f>
        <v>0</v>
      </c>
      <c r="DN70">
        <f>((16/38)*100)</f>
        <v>42.105263157894733</v>
      </c>
      <c r="DP70">
        <f>((22/30)*100)</f>
        <v>73.333333333333329</v>
      </c>
      <c r="DQ70">
        <f>((24/30)*100)</f>
        <v>80</v>
      </c>
      <c r="DR70">
        <f>((15/30)*100)</f>
        <v>50</v>
      </c>
      <c r="DS70">
        <f>((18/28)*100)</f>
        <v>64.285714285714292</v>
      </c>
      <c r="DT70">
        <f>((13/28)*100)</f>
        <v>46.428571428571431</v>
      </c>
      <c r="DU70">
        <f>((19/28)*100)</f>
        <v>67.857142857142861</v>
      </c>
      <c r="DV70">
        <f>((19/24)*100)</f>
        <v>79.166666666666657</v>
      </c>
      <c r="DW70">
        <f>((15/24)*100)</f>
        <v>62.5</v>
      </c>
      <c r="DX70">
        <f>((3/24)*100)</f>
        <v>12.5</v>
      </c>
      <c r="DY70">
        <f>((20/25)*100)</f>
        <v>80</v>
      </c>
      <c r="DZ70">
        <f>((12/25)*100)</f>
        <v>48</v>
      </c>
      <c r="EA70">
        <f>((6/25)*100)</f>
        <v>24</v>
      </c>
    </row>
    <row r="71" spans="1:131" x14ac:dyDescent="0.25">
      <c r="A71">
        <v>184.38161700000001</v>
      </c>
      <c r="B71">
        <v>8.1872779999999992</v>
      </c>
      <c r="C71">
        <v>189.00050999999999</v>
      </c>
      <c r="D71">
        <v>5.1313149999999998</v>
      </c>
      <c r="E71" s="1">
        <v>181.18642700000001</v>
      </c>
      <c r="F71" s="1">
        <v>9.4790469999999996</v>
      </c>
      <c r="G71">
        <v>199.059168</v>
      </c>
      <c r="H71">
        <v>6.6645510000000003</v>
      </c>
      <c r="K71">
        <f>(10/200)</f>
        <v>0.05</v>
      </c>
      <c r="L71">
        <f>(13/200)</f>
        <v>6.5000000000000002E-2</v>
      </c>
      <c r="M71" s="1">
        <f>(24/200)</f>
        <v>0.12</v>
      </c>
      <c r="N71" s="1">
        <f>(17/200)</f>
        <v>8.5000000000000006E-2</v>
      </c>
      <c r="P71">
        <f>(25/200)</f>
        <v>0.125</v>
      </c>
      <c r="Q71">
        <f>(26/200)</f>
        <v>0.13</v>
      </c>
      <c r="R71" s="1">
        <f>(6/200)</f>
        <v>0.03</v>
      </c>
      <c r="S71">
        <f>(27/200)</f>
        <v>0.13500000000000001</v>
      </c>
      <c r="U71">
        <f>0.05+0.125</f>
        <v>0.17499999999999999</v>
      </c>
      <c r="V71">
        <f>0.065+0.13</f>
        <v>0.19500000000000001</v>
      </c>
      <c r="W71" s="1">
        <f>0.12+0.03</f>
        <v>0.15</v>
      </c>
      <c r="X71" s="1">
        <f>0.085+0.135</f>
        <v>0.22000000000000003</v>
      </c>
      <c r="Z71">
        <f>SQRT((ABS($A$72-$A$71)^2+(ABS($B$72-$B$71)^2)))</f>
        <v>12.371722562664301</v>
      </c>
      <c r="AA71">
        <f>SQRT((ABS($C$72-$C$71)^2+(ABS($D$72-$D$71)^2)))</f>
        <v>13.567472219023907</v>
      </c>
      <c r="AB71" s="1">
        <f>SQRT((ABS($E$72-$E$71)^2+(ABS($F$72-$F$71)^2)))</f>
        <v>12.209578902184123</v>
      </c>
      <c r="AC71" s="1">
        <f>SQRT((ABS($G$72-$G$71)^2+(ABS($H$72-$H$71)^2)))</f>
        <v>15.018678454262776</v>
      </c>
      <c r="AJ71">
        <f>1/0.175</f>
        <v>5.7142857142857144</v>
      </c>
      <c r="AK71">
        <f>1/0.195</f>
        <v>5.1282051282051277</v>
      </c>
      <c r="AL71" s="1">
        <f>1/0.15</f>
        <v>6.666666666666667</v>
      </c>
      <c r="AM71" s="1">
        <f>1/0.22</f>
        <v>4.5454545454545459</v>
      </c>
      <c r="AO71">
        <f t="shared" si="12"/>
        <v>70.695557500938861</v>
      </c>
      <c r="AP71">
        <f t="shared" si="13"/>
        <v>69.576780610379004</v>
      </c>
      <c r="AQ71" s="1">
        <f t="shared" si="14"/>
        <v>81.397192681227494</v>
      </c>
      <c r="AR71" s="1">
        <f t="shared" si="15"/>
        <v>68.266720246648973</v>
      </c>
      <c r="AV71">
        <f>((0.05/0.175)*100)</f>
        <v>28.571428571428577</v>
      </c>
      <c r="AW71">
        <f>((0.065/0.195)*100)</f>
        <v>33.333333333333329</v>
      </c>
      <c r="AX71" s="1">
        <f>((0.12/0.15)*100)</f>
        <v>80</v>
      </c>
      <c r="AY71" s="1">
        <f>((0.085/0.22)*100)</f>
        <v>38.63636363636364</v>
      </c>
      <c r="BA71">
        <f>((0.125/0.175)*100)</f>
        <v>71.428571428571431</v>
      </c>
      <c r="BB71">
        <f>((0.13/0.195)*100)</f>
        <v>66.666666666666657</v>
      </c>
      <c r="BC71" s="1">
        <f>((0.03/0.15)*100)</f>
        <v>20</v>
      </c>
      <c r="BD71" s="1">
        <f>((0.135/0.22)*100)</f>
        <v>61.363636363636367</v>
      </c>
      <c r="BF71">
        <f>ABS($B$71-$D$71)</f>
        <v>3.0559629999999993</v>
      </c>
      <c r="BG71" s="1">
        <f>ABS($F$71-$H$71)</f>
        <v>2.8144959999999992</v>
      </c>
      <c r="BL71" s="1">
        <f>SQRT((ABS($A$71-$E$70)^2+(ABS($B$71-$F$70)^2)))</f>
        <v>11.357070427065826</v>
      </c>
      <c r="BM71">
        <f>SQRT((ABS($C$71-$G$70)^2+(ABS($D$71-$H$70)^2)))</f>
        <v>8.522142043488639</v>
      </c>
      <c r="BO71">
        <f>SQRT((ABS($A$71-$G$71)^2+(ABS($B$71-$H$71)^2)))</f>
        <v>14.75632748600172</v>
      </c>
      <c r="BP71" s="1">
        <f>SQRT((ABS($C$71-$E$71)^2+(ABS($D$71-$F$71)^2)))</f>
        <v>8.9421846701302652</v>
      </c>
      <c r="BR71">
        <f>DEGREES(ACOS((9.76489920221698^2+8.76854866097074^2-1.90491048354772^2)/(2*9.76489920221698*8.76854866097074)))</f>
        <v>10.065926285551619</v>
      </c>
      <c r="BS71">
        <f>DEGREES(ACOS((6.99538585593226^2+9.96634790174667^2-5.3830446760562^2)/(2*6.99538585593226*9.96634790174667)))</f>
        <v>31.18650915166716</v>
      </c>
      <c r="BU71">
        <v>10</v>
      </c>
      <c r="BV71">
        <v>0</v>
      </c>
      <c r="BW71">
        <v>5</v>
      </c>
      <c r="BX71">
        <v>5</v>
      </c>
      <c r="BY71">
        <v>13</v>
      </c>
      <c r="BZ71">
        <v>0</v>
      </c>
      <c r="CA71">
        <v>7</v>
      </c>
      <c r="CB71">
        <v>0</v>
      </c>
      <c r="CC71">
        <v>24</v>
      </c>
      <c r="CD71">
        <v>4</v>
      </c>
      <c r="CE71">
        <v>7</v>
      </c>
      <c r="CF71">
        <v>16</v>
      </c>
      <c r="CG71">
        <v>17</v>
      </c>
      <c r="CH71">
        <v>5</v>
      </c>
      <c r="CI71">
        <v>5</v>
      </c>
      <c r="CJ71">
        <v>0</v>
      </c>
      <c r="CL71">
        <v>25</v>
      </c>
      <c r="CM71">
        <v>15</v>
      </c>
      <c r="CN71">
        <v>19</v>
      </c>
      <c r="CO71">
        <v>9</v>
      </c>
      <c r="CP71">
        <v>26</v>
      </c>
      <c r="CQ71">
        <v>16</v>
      </c>
      <c r="CR71">
        <v>15</v>
      </c>
      <c r="CS71">
        <v>11</v>
      </c>
      <c r="CT71">
        <v>6</v>
      </c>
      <c r="CU71">
        <v>6</v>
      </c>
      <c r="CV71">
        <v>0</v>
      </c>
      <c r="CW71">
        <v>6</v>
      </c>
      <c r="CX71">
        <v>27</v>
      </c>
      <c r="CY71">
        <v>20</v>
      </c>
      <c r="CZ71">
        <v>15</v>
      </c>
      <c r="DA71">
        <v>4</v>
      </c>
      <c r="DC71">
        <f>((0/10)*100)</f>
        <v>0</v>
      </c>
      <c r="DD71">
        <f>((5/10)*100)</f>
        <v>50</v>
      </c>
      <c r="DE71">
        <f>((5/10)*100)</f>
        <v>50</v>
      </c>
      <c r="DF71">
        <f>((0/13)*100)</f>
        <v>0</v>
      </c>
      <c r="DG71">
        <f>((7/13)*100)</f>
        <v>53.846153846153847</v>
      </c>
      <c r="DH71">
        <f>((0/13)*100)</f>
        <v>0</v>
      </c>
      <c r="DI71">
        <f>((4/24)*100)</f>
        <v>16.666666666666664</v>
      </c>
      <c r="DJ71">
        <f>((7/24)*100)</f>
        <v>29.166666666666668</v>
      </c>
      <c r="DK71">
        <f>((16/24)*100)</f>
        <v>66.666666666666657</v>
      </c>
      <c r="DL71">
        <f>((5/17)*100)</f>
        <v>29.411764705882355</v>
      </c>
      <c r="DM71">
        <f>((5/17)*100)</f>
        <v>29.411764705882355</v>
      </c>
      <c r="DN71">
        <f>((0/17)*100)</f>
        <v>0</v>
      </c>
      <c r="DP71">
        <f>((15/25)*100)</f>
        <v>60</v>
      </c>
      <c r="DQ71">
        <f>((19/25)*100)</f>
        <v>76</v>
      </c>
      <c r="DR71">
        <f>((9/25)*100)</f>
        <v>36</v>
      </c>
      <c r="DS71">
        <f>((16/26)*100)</f>
        <v>61.53846153846154</v>
      </c>
      <c r="DT71">
        <f>((15/26)*100)</f>
        <v>57.692307692307686</v>
      </c>
      <c r="DU71">
        <f>((11/26)*100)</f>
        <v>42.307692307692307</v>
      </c>
      <c r="DV71">
        <f>((6/6)*100)</f>
        <v>100</v>
      </c>
      <c r="DW71">
        <f>((0/6)*100)</f>
        <v>0</v>
      </c>
      <c r="DX71">
        <f>((6/6)*100)</f>
        <v>100</v>
      </c>
      <c r="DY71">
        <f>((20/27)*100)</f>
        <v>74.074074074074076</v>
      </c>
      <c r="DZ71">
        <f>((15/27)*100)</f>
        <v>55.555555555555557</v>
      </c>
      <c r="EA71">
        <f>((4/27)*100)</f>
        <v>14.814814814814813</v>
      </c>
    </row>
    <row r="72" spans="1:131" x14ac:dyDescent="0.25">
      <c r="A72">
        <v>196.753218</v>
      </c>
      <c r="B72">
        <v>8.1324339999999999</v>
      </c>
      <c r="C72">
        <v>202.54235700000001</v>
      </c>
      <c r="D72">
        <v>5.964791</v>
      </c>
      <c r="E72" s="1">
        <v>193.393801</v>
      </c>
      <c r="F72" s="1">
        <v>9.2470189999999999</v>
      </c>
      <c r="G72" s="1">
        <v>214.065124</v>
      </c>
      <c r="H72" s="1">
        <v>7.2826019999999998</v>
      </c>
      <c r="K72">
        <f>(16/200)</f>
        <v>0.08</v>
      </c>
      <c r="L72">
        <f>(12/200)</f>
        <v>0.06</v>
      </c>
      <c r="M72" s="1">
        <f>(23/200)</f>
        <v>0.115</v>
      </c>
      <c r="N72" s="1">
        <f>(52/200)</f>
        <v>0.26</v>
      </c>
      <c r="P72">
        <f>(32/200)</f>
        <v>0.16</v>
      </c>
      <c r="Q72">
        <f>(40/200)</f>
        <v>0.2</v>
      </c>
      <c r="R72" s="1">
        <f>(24/200)</f>
        <v>0.12</v>
      </c>
      <c r="S72" s="1">
        <f>(32/200)</f>
        <v>0.16</v>
      </c>
      <c r="U72">
        <f>0.08+0.16</f>
        <v>0.24</v>
      </c>
      <c r="V72">
        <f>0.06+0.2</f>
        <v>0.26</v>
      </c>
      <c r="W72" s="1">
        <f>0.115+0.12</f>
        <v>0.23499999999999999</v>
      </c>
      <c r="X72" s="1">
        <f>0.26+0.16</f>
        <v>0.42000000000000004</v>
      </c>
      <c r="Z72">
        <f>SQRT((ABS($A$73-$A$72)^2+(ABS($B$73-$B$72)^2)))</f>
        <v>11.988700816920653</v>
      </c>
      <c r="AA72">
        <f>SQRT((ABS($C$73-$C$72)^2+(ABS($D$73-$D$72)^2)))</f>
        <v>12.780276181292015</v>
      </c>
      <c r="AB72" s="1">
        <f>SQRT((ABS($E$73-$E$72)^2+(ABS($F$73-$F$72)^2)))</f>
        <v>15.16401802532104</v>
      </c>
      <c r="AC72" s="1">
        <f>SQRT((ABS($G$73-$G$72)^2+(ABS($H$73-$H$72)^2)))</f>
        <v>17.278943255424672</v>
      </c>
      <c r="AJ72">
        <f>1/0.24</f>
        <v>4.166666666666667</v>
      </c>
      <c r="AK72">
        <f>1/0.26</f>
        <v>3.8461538461538458</v>
      </c>
      <c r="AL72" s="1">
        <f>1/0.235</f>
        <v>4.2553191489361701</v>
      </c>
      <c r="AM72" s="1">
        <f>1/0.42</f>
        <v>2.3809523809523809</v>
      </c>
      <c r="AO72">
        <f t="shared" si="12"/>
        <v>49.952920070502728</v>
      </c>
      <c r="AP72">
        <f t="shared" si="13"/>
        <v>49.154908389584669</v>
      </c>
      <c r="AQ72" s="1">
        <f t="shared" si="14"/>
        <v>64.527736277961878</v>
      </c>
      <c r="AR72" s="1">
        <f t="shared" si="15"/>
        <v>41.140341084344449</v>
      </c>
      <c r="AV72">
        <f>((0.08/0.24)*100)</f>
        <v>33.333333333333336</v>
      </c>
      <c r="AW72">
        <f>((0.06/0.26)*100)</f>
        <v>23.076923076923077</v>
      </c>
      <c r="AX72" s="1">
        <f>((0.115/0.235)*100)</f>
        <v>48.936170212765958</v>
      </c>
      <c r="AY72" s="1">
        <f>((0.26/0.42)*100)</f>
        <v>61.904761904761905</v>
      </c>
      <c r="BA72">
        <f>((0.16/0.24)*100)</f>
        <v>66.666666666666671</v>
      </c>
      <c r="BB72">
        <f>((0.2/0.26)*100)</f>
        <v>76.923076923076934</v>
      </c>
      <c r="BC72" s="1">
        <f>((0.12/0.235)*100)</f>
        <v>51.063829787234042</v>
      </c>
      <c r="BD72" s="1">
        <f>((0.16/0.42)*100)</f>
        <v>38.095238095238102</v>
      </c>
      <c r="BF72">
        <f>ABS($B$72-$D$72)</f>
        <v>2.167643</v>
      </c>
      <c r="BG72" s="1">
        <f>ABS($F$72-$H$72)</f>
        <v>1.9644170000000001</v>
      </c>
      <c r="BL72" s="1">
        <f>SQRT((ABS($A$72-$E$71)^2+(ABS($B$72-$F$71)^2)))</f>
        <v>15.624927155332593</v>
      </c>
      <c r="BM72" s="1">
        <f>SQRT((ABS($C$72-$G$71)^2+(ABS($D$72-$H$71)^2)))</f>
        <v>3.5527833690391355</v>
      </c>
      <c r="BO72" s="1">
        <f>SQRT((ABS($A$72-$G$72)^2+(ABS($B$72-$H$72)^2)))</f>
        <v>17.332752342921758</v>
      </c>
      <c r="BP72" s="1">
        <f>SQRT((ABS($C$72-$E$72)^2+(ABS($D$72-$F$72)^2)))</f>
        <v>9.7195214660558396</v>
      </c>
      <c r="BR72">
        <f>DEGREES(ACOS((6.85549596498876^2+11.9403942140886^2-7.44314451361222^2)/(2*6.85549596498876*11.9403942140886)))</f>
        <v>34.961389101975456</v>
      </c>
      <c r="BS72">
        <f>DEGREES(ACOS((5.53012951528958^2+9.9010619148586^2-6.09758339395672^2)/(2*5.53012951528958*9.9010619148586)))</f>
        <v>33.390438984736598</v>
      </c>
      <c r="BU72">
        <v>16</v>
      </c>
      <c r="BV72">
        <v>0</v>
      </c>
      <c r="BW72">
        <v>4</v>
      </c>
      <c r="BX72">
        <v>16</v>
      </c>
      <c r="BY72">
        <v>12</v>
      </c>
      <c r="BZ72">
        <v>0</v>
      </c>
      <c r="CA72">
        <v>11</v>
      </c>
      <c r="CB72">
        <v>0</v>
      </c>
      <c r="CC72">
        <v>23</v>
      </c>
      <c r="CD72">
        <v>5</v>
      </c>
      <c r="CE72">
        <v>11</v>
      </c>
      <c r="CF72">
        <v>0</v>
      </c>
      <c r="CG72">
        <v>52</v>
      </c>
      <c r="CH72">
        <v>6</v>
      </c>
      <c r="CI72">
        <v>9</v>
      </c>
      <c r="CJ72">
        <v>23</v>
      </c>
      <c r="CL72">
        <v>32</v>
      </c>
      <c r="CM72">
        <v>19</v>
      </c>
      <c r="CN72">
        <v>6</v>
      </c>
      <c r="CO72">
        <v>20</v>
      </c>
      <c r="CP72">
        <v>40</v>
      </c>
      <c r="CQ72">
        <v>24</v>
      </c>
      <c r="CR72">
        <v>23</v>
      </c>
      <c r="CS72">
        <v>2</v>
      </c>
      <c r="CT72">
        <v>24</v>
      </c>
      <c r="CU72">
        <v>12</v>
      </c>
      <c r="CV72">
        <v>23</v>
      </c>
      <c r="CW72">
        <v>2</v>
      </c>
      <c r="CX72">
        <v>32</v>
      </c>
      <c r="CY72">
        <v>22</v>
      </c>
      <c r="CZ72">
        <v>28</v>
      </c>
      <c r="DA72">
        <v>3</v>
      </c>
      <c r="DC72">
        <f>((0/16)*100)</f>
        <v>0</v>
      </c>
      <c r="DD72">
        <f>((4/16)*100)</f>
        <v>25</v>
      </c>
      <c r="DE72">
        <f>((16/16)*100)</f>
        <v>100</v>
      </c>
      <c r="DF72">
        <f>((0/12)*100)</f>
        <v>0</v>
      </c>
      <c r="DG72">
        <f>((11/12)*100)</f>
        <v>91.666666666666657</v>
      </c>
      <c r="DH72">
        <f>((0/12)*100)</f>
        <v>0</v>
      </c>
      <c r="DI72">
        <f>((5/23)*100)</f>
        <v>21.739130434782609</v>
      </c>
      <c r="DJ72">
        <f>((11/23)*100)</f>
        <v>47.826086956521742</v>
      </c>
      <c r="DK72">
        <f>((0/23)*100)</f>
        <v>0</v>
      </c>
      <c r="DL72">
        <f>((6/52)*100)</f>
        <v>11.538461538461538</v>
      </c>
      <c r="DM72">
        <f>((9/52)*100)</f>
        <v>17.307692307692307</v>
      </c>
      <c r="DN72">
        <f>((23/52)*100)</f>
        <v>44.230769230769226</v>
      </c>
      <c r="DP72">
        <f>((19/32)*100)</f>
        <v>59.375</v>
      </c>
      <c r="DQ72">
        <f>((6/32)*100)</f>
        <v>18.75</v>
      </c>
      <c r="DR72">
        <f>((20/32)*100)</f>
        <v>62.5</v>
      </c>
      <c r="DS72">
        <f>((24/40)*100)</f>
        <v>60</v>
      </c>
      <c r="DT72">
        <f>((23/40)*100)</f>
        <v>57.499999999999993</v>
      </c>
      <c r="DU72">
        <f>((2/40)*100)</f>
        <v>5</v>
      </c>
      <c r="DV72">
        <f>((12/24)*100)</f>
        <v>50</v>
      </c>
      <c r="DW72">
        <f>((23/24)*100)</f>
        <v>95.833333333333343</v>
      </c>
      <c r="DX72">
        <f>((2/24)*100)</f>
        <v>8.3333333333333321</v>
      </c>
      <c r="DY72">
        <f>((22/32)*100)</f>
        <v>68.75</v>
      </c>
      <c r="DZ72">
        <f>((28/32)*100)</f>
        <v>87.5</v>
      </c>
      <c r="EA72">
        <f>((3/32)*100)</f>
        <v>9.375</v>
      </c>
    </row>
    <row r="73" spans="1:131" x14ac:dyDescent="0.25">
      <c r="A73">
        <v>208.726573</v>
      </c>
      <c r="B73">
        <v>7.5260369999999996</v>
      </c>
      <c r="C73">
        <v>215.31536700000001</v>
      </c>
      <c r="D73">
        <v>6.3956910000000002</v>
      </c>
      <c r="E73" s="1">
        <v>208.55729500000001</v>
      </c>
      <c r="F73" s="1">
        <v>9.1209539999999993</v>
      </c>
      <c r="G73" s="1">
        <v>231.26616899999999</v>
      </c>
      <c r="H73" s="1">
        <v>5.6437210000000002</v>
      </c>
      <c r="K73">
        <f>(12/200)</f>
        <v>0.06</v>
      </c>
      <c r="L73">
        <f>(9/200)</f>
        <v>4.4999999999999998E-2</v>
      </c>
      <c r="M73" s="1">
        <f>(29/200)</f>
        <v>0.14499999999999999</v>
      </c>
      <c r="N73" s="1">
        <f>(29/200)</f>
        <v>0.14499999999999999</v>
      </c>
      <c r="P73">
        <f>(30/200)</f>
        <v>0.15</v>
      </c>
      <c r="Q73">
        <f>(26/200)</f>
        <v>0.13</v>
      </c>
      <c r="R73" s="1">
        <f>(19/200)</f>
        <v>9.5000000000000001E-2</v>
      </c>
      <c r="S73" s="1">
        <f>(32/200)</f>
        <v>0.16</v>
      </c>
      <c r="U73">
        <f>0.06+0.15</f>
        <v>0.21</v>
      </c>
      <c r="V73">
        <f>0.045+0.13</f>
        <v>0.17499999999999999</v>
      </c>
      <c r="W73" s="1">
        <f>0.145+0.095</f>
        <v>0.24</v>
      </c>
      <c r="X73" s="1">
        <f>0.145+0.16</f>
        <v>0.30499999999999999</v>
      </c>
      <c r="Z73">
        <f>SQRT((ABS($A$74-$A$73)^2+(ABS($B$74-$B$73)^2)))</f>
        <v>12.931749591661047</v>
      </c>
      <c r="AA73">
        <f>SQRT((ABS($C$74-$C$73)^2+(ABS($D$74-$D$73)^2)))</f>
        <v>10.300802606553772</v>
      </c>
      <c r="AB73" s="1">
        <f>SQRT((ABS($E$74-$E$73)^2+(ABS($F$74-$F$73)^2)))</f>
        <v>11.419634831014944</v>
      </c>
      <c r="AC73" s="1">
        <f>SQRT((ABS($G$74-$G$73)^2+(ABS($H$74-$H$73)^2)))</f>
        <v>10.180637291550514</v>
      </c>
      <c r="AJ73">
        <f>1/0.21</f>
        <v>4.7619047619047619</v>
      </c>
      <c r="AK73">
        <f>1/0.175</f>
        <v>5.7142857142857144</v>
      </c>
      <c r="AL73" s="1">
        <f>1/0.24</f>
        <v>4.166666666666667</v>
      </c>
      <c r="AM73" s="1">
        <f>1/0.305</f>
        <v>3.278688524590164</v>
      </c>
      <c r="AO73">
        <f t="shared" si="12"/>
        <v>61.579759960290701</v>
      </c>
      <c r="AP73">
        <f t="shared" si="13"/>
        <v>58.861729180307272</v>
      </c>
      <c r="AQ73" s="1">
        <f t="shared" si="14"/>
        <v>47.581811795895604</v>
      </c>
      <c r="AR73" s="1">
        <f t="shared" si="15"/>
        <v>33.379138660821361</v>
      </c>
      <c r="AV73">
        <f>((0.06/0.21)*100)</f>
        <v>28.571428571428569</v>
      </c>
      <c r="AW73">
        <f>((0.045/0.175)*100)</f>
        <v>25.714285714285719</v>
      </c>
      <c r="AX73" s="1">
        <f>((0.145/0.24)*100)</f>
        <v>60.416666666666664</v>
      </c>
      <c r="AY73" s="1">
        <f>((0.145/0.305)*100)</f>
        <v>47.540983606557376</v>
      </c>
      <c r="BA73">
        <f>((0.15/0.21)*100)</f>
        <v>71.428571428571431</v>
      </c>
      <c r="BB73">
        <f>((0.13/0.175)*100)</f>
        <v>74.285714285714292</v>
      </c>
      <c r="BC73" s="1">
        <f>((0.095/0.24)*100)</f>
        <v>39.583333333333336</v>
      </c>
      <c r="BD73" s="1">
        <f>((0.16/0.305)*100)</f>
        <v>52.459016393442624</v>
      </c>
      <c r="BF73">
        <f>ABS($B$73-$D$73)</f>
        <v>1.1303459999999994</v>
      </c>
      <c r="BG73" s="1">
        <f>ABS($F$73-$H$73)</f>
        <v>3.4772329999999991</v>
      </c>
      <c r="BL73" s="1">
        <f>SQRT((ABS($A$73-$E$73)^2+(ABS($B$73-$F$73)^2)))</f>
        <v>1.603875081848021</v>
      </c>
      <c r="BM73" s="1">
        <f>SQRT((ABS($C$73-$G$72)^2+(ABS($D$73-$H$72)^2)))</f>
        <v>1.5328792127790201</v>
      </c>
      <c r="BO73" s="1">
        <f>SQRT((ABS($A$73-$G$73)^2+(ABS($B$73-$H$73)^2)))</f>
        <v>22.618056975944498</v>
      </c>
      <c r="BP73" s="1">
        <f>SQRT((ABS($C$73-$E$73)^2+(ABS($D$73-$F$73)^2)))</f>
        <v>7.2868783149132499</v>
      </c>
      <c r="BR73">
        <f>DEGREES(ACOS((8.10732806279271^2+13.0562492954584^2-6.79160301435567^2)/(2*8.10732806279271*13.0562492954584)))</f>
        <v>26.128421521671289</v>
      </c>
      <c r="BS73">
        <f>DEGREES(ACOS((6.55076500368135^2+22.7942778568374^2-17.7548934826729^2)/(2*6.55076500368135*22.7942778568374)))</f>
        <v>34.112483713698488</v>
      </c>
      <c r="BU73">
        <v>12</v>
      </c>
      <c r="BV73">
        <v>0</v>
      </c>
      <c r="BW73">
        <v>5</v>
      </c>
      <c r="BX73">
        <v>5</v>
      </c>
      <c r="BY73">
        <v>9</v>
      </c>
      <c r="BZ73">
        <v>0</v>
      </c>
      <c r="CA73">
        <v>4</v>
      </c>
      <c r="CB73">
        <v>5</v>
      </c>
      <c r="CC73">
        <v>29</v>
      </c>
      <c r="CD73">
        <v>10</v>
      </c>
      <c r="CE73">
        <v>4</v>
      </c>
      <c r="CF73">
        <v>0</v>
      </c>
      <c r="CG73">
        <v>29</v>
      </c>
      <c r="CH73">
        <v>8</v>
      </c>
      <c r="CI73">
        <v>5</v>
      </c>
      <c r="CJ73">
        <v>2</v>
      </c>
      <c r="CL73">
        <v>30</v>
      </c>
      <c r="CM73">
        <v>18</v>
      </c>
      <c r="CN73">
        <v>12</v>
      </c>
      <c r="CO73">
        <v>20</v>
      </c>
      <c r="CP73">
        <v>26</v>
      </c>
      <c r="CQ73">
        <v>14</v>
      </c>
      <c r="CR73">
        <v>14</v>
      </c>
      <c r="CS73">
        <v>14</v>
      </c>
      <c r="CT73">
        <v>19</v>
      </c>
      <c r="CU73">
        <v>12</v>
      </c>
      <c r="CV73">
        <v>14</v>
      </c>
      <c r="CW73">
        <v>2</v>
      </c>
      <c r="CX73">
        <v>32</v>
      </c>
      <c r="CY73">
        <v>28</v>
      </c>
      <c r="CZ73">
        <v>19</v>
      </c>
      <c r="DA73">
        <v>9</v>
      </c>
      <c r="DC73">
        <f>((0/12)*100)</f>
        <v>0</v>
      </c>
      <c r="DD73">
        <f>((5/12)*100)</f>
        <v>41.666666666666671</v>
      </c>
      <c r="DE73">
        <f>((5/12)*100)</f>
        <v>41.666666666666671</v>
      </c>
      <c r="DF73">
        <f>((0/9)*100)</f>
        <v>0</v>
      </c>
      <c r="DG73">
        <f>((4/9)*100)</f>
        <v>44.444444444444443</v>
      </c>
      <c r="DH73">
        <f>((5/9)*100)</f>
        <v>55.555555555555557</v>
      </c>
      <c r="DI73">
        <f>((10/29)*100)</f>
        <v>34.482758620689658</v>
      </c>
      <c r="DJ73">
        <f>((4/29)*100)</f>
        <v>13.793103448275861</v>
      </c>
      <c r="DK73">
        <f>((0/29)*100)</f>
        <v>0</v>
      </c>
      <c r="DL73">
        <f>((8/29)*100)</f>
        <v>27.586206896551722</v>
      </c>
      <c r="DM73">
        <f>((5/29)*100)</f>
        <v>17.241379310344829</v>
      </c>
      <c r="DN73">
        <f>((2/29)*100)</f>
        <v>6.8965517241379306</v>
      </c>
      <c r="DP73">
        <f>((18/30)*100)</f>
        <v>60</v>
      </c>
      <c r="DQ73">
        <f>((12/30)*100)</f>
        <v>40</v>
      </c>
      <c r="DR73">
        <f>((20/30)*100)</f>
        <v>66.666666666666657</v>
      </c>
      <c r="DS73">
        <f>((14/26)*100)</f>
        <v>53.846153846153847</v>
      </c>
      <c r="DT73">
        <f>((14/26)*100)</f>
        <v>53.846153846153847</v>
      </c>
      <c r="DU73">
        <f>((14/26)*100)</f>
        <v>53.846153846153847</v>
      </c>
      <c r="DV73">
        <f>((12/19)*100)</f>
        <v>63.157894736842103</v>
      </c>
      <c r="DW73">
        <f>((14/19)*100)</f>
        <v>73.68421052631578</v>
      </c>
      <c r="DX73">
        <f>((2/19)*100)</f>
        <v>10.526315789473683</v>
      </c>
      <c r="DY73">
        <f>((28/32)*100)</f>
        <v>87.5</v>
      </c>
      <c r="DZ73">
        <f>((19/32)*100)</f>
        <v>59.375</v>
      </c>
      <c r="EA73">
        <f>((9/32)*100)</f>
        <v>28.125</v>
      </c>
    </row>
    <row r="74" spans="1:131" x14ac:dyDescent="0.25">
      <c r="A74">
        <v>221.57467399999999</v>
      </c>
      <c r="B74">
        <v>8.9945219999999999</v>
      </c>
      <c r="C74">
        <v>225.51827900000001</v>
      </c>
      <c r="D74">
        <v>4.9789620000000001</v>
      </c>
      <c r="E74" s="1">
        <v>219.935328</v>
      </c>
      <c r="F74" s="1">
        <v>10.094825</v>
      </c>
      <c r="G74" s="1">
        <v>241.27491599999999</v>
      </c>
      <c r="H74" s="1">
        <v>7.5066110000000004</v>
      </c>
      <c r="K74">
        <f>(10/200)</f>
        <v>0.05</v>
      </c>
      <c r="L74">
        <f>(9/200)</f>
        <v>4.4999999999999998E-2</v>
      </c>
      <c r="M74" s="1">
        <f>(23/200)</f>
        <v>0.115</v>
      </c>
      <c r="N74" s="1">
        <f>(25/200)</f>
        <v>0.125</v>
      </c>
      <c r="P74">
        <f>(29/200)</f>
        <v>0.14499999999999999</v>
      </c>
      <c r="Q74">
        <f>(32/200)</f>
        <v>0.16</v>
      </c>
      <c r="R74" s="1">
        <f>(16/200)</f>
        <v>0.08</v>
      </c>
      <c r="S74" s="1">
        <f>(17/200)</f>
        <v>8.5000000000000006E-2</v>
      </c>
      <c r="U74">
        <f>0.05+0.145</f>
        <v>0.19500000000000001</v>
      </c>
      <c r="V74">
        <f>0.045+0.16</f>
        <v>0.20500000000000002</v>
      </c>
      <c r="W74" s="1">
        <f>0.115+0.08</f>
        <v>0.19500000000000001</v>
      </c>
      <c r="X74" s="1">
        <f>0.125+0.085</f>
        <v>0.21000000000000002</v>
      </c>
      <c r="Z74">
        <f>SQRT((ABS($A$75-$A$74)^2+(ABS($B$75-$B$74)^2)))</f>
        <v>10.784989197242068</v>
      </c>
      <c r="AA74">
        <f>SQRT((ABS($C$75-$C$74)^2+(ABS($D$75-$D$74)^2)))</f>
        <v>10.813032464883836</v>
      </c>
      <c r="AB74" s="1">
        <f>SQRT((ABS($E$75-$E$74)^2+(ABS($F$75-$F$74)^2)))</f>
        <v>8.8838838540260756</v>
      </c>
      <c r="AC74" s="1">
        <f>SQRT((ABS($G$75-$G$74)^2+(ABS($H$75-$H$74)^2)))</f>
        <v>15.31490602835151</v>
      </c>
      <c r="AJ74">
        <f>1/0.195</f>
        <v>5.1282051282051277</v>
      </c>
      <c r="AK74">
        <f>1/0.205</f>
        <v>4.8780487804878048</v>
      </c>
      <c r="AL74" s="1">
        <f>1/0.195</f>
        <v>5.1282051282051277</v>
      </c>
      <c r="AM74" s="1">
        <f>1/0.21</f>
        <v>4.7619047619047619</v>
      </c>
      <c r="AO74">
        <f t="shared" si="12"/>
        <v>55.307636908933681</v>
      </c>
      <c r="AP74">
        <f t="shared" si="13"/>
        <v>52.746499828701637</v>
      </c>
      <c r="AQ74" s="1">
        <f t="shared" si="14"/>
        <v>45.558378738595259</v>
      </c>
      <c r="AR74" s="1">
        <f t="shared" si="15"/>
        <v>72.928123944530995</v>
      </c>
      <c r="AV74">
        <f>((0.05/0.195)*100)</f>
        <v>25.641025641025646</v>
      </c>
      <c r="AW74">
        <f>((0.045/0.205)*100)</f>
        <v>21.951219512195124</v>
      </c>
      <c r="AX74" s="1">
        <f>((0.115/0.195)*100)</f>
        <v>58.974358974358978</v>
      </c>
      <c r="AY74" s="1">
        <f>((0.125/0.21)*100)</f>
        <v>59.523809523809526</v>
      </c>
      <c r="BA74">
        <f>((0.145/0.195)*100)</f>
        <v>74.358974358974351</v>
      </c>
      <c r="BB74">
        <f>((0.16/0.205)*100)</f>
        <v>78.048780487804876</v>
      </c>
      <c r="BC74" s="1">
        <f>((0.08/0.195)*100)</f>
        <v>41.025641025641022</v>
      </c>
      <c r="BD74" s="1">
        <f>((0.085/0.21)*100)</f>
        <v>40.476190476190482</v>
      </c>
      <c r="BF74">
        <f>ABS($B$74-$D$74)</f>
        <v>4.0155599999999998</v>
      </c>
      <c r="BG74" s="1">
        <f>ABS($F$74-$H$74)</f>
        <v>2.5882139999999998</v>
      </c>
      <c r="BL74" s="1"/>
      <c r="BM74" s="1"/>
      <c r="BO74" s="1">
        <f>SQRT((ABS($A$74-$G$74)^2+(ABS($B$74-$H$74)^2)))</f>
        <v>19.756351232008534</v>
      </c>
      <c r="BP74" s="1">
        <f>SQRT((ABS($C$74-$E$74)^2+(ABS($D$74-$F$74)^2)))</f>
        <v>7.5724101911590935</v>
      </c>
      <c r="BR74">
        <f>DEGREES(ACOS((8.08219018773383^2+13.7843486452347^2-7.64162942917961^2)/(2*8.08219018773383*13.7843486452347)))</f>
        <v>27.889598386170988</v>
      </c>
      <c r="BS74">
        <f>DEGREES(ACOS((7.0725575268643^2+4.07620800777584^2-3.62961687372276^2)/(2*7.0725575268643*4.07620800777584)))</f>
        <v>21.993482765042224</v>
      </c>
      <c r="BU74">
        <v>10</v>
      </c>
      <c r="BV74">
        <v>0</v>
      </c>
      <c r="BW74">
        <v>10</v>
      </c>
      <c r="BX74">
        <v>0</v>
      </c>
      <c r="BY74">
        <v>9</v>
      </c>
      <c r="BZ74">
        <v>0</v>
      </c>
      <c r="CA74">
        <v>0</v>
      </c>
      <c r="CB74">
        <v>9</v>
      </c>
      <c r="CC74">
        <v>23</v>
      </c>
      <c r="CD74">
        <v>1</v>
      </c>
      <c r="CE74">
        <v>0</v>
      </c>
      <c r="CF74">
        <v>23</v>
      </c>
      <c r="CG74">
        <v>25</v>
      </c>
      <c r="CH74">
        <v>12</v>
      </c>
      <c r="CI74">
        <v>2</v>
      </c>
      <c r="CJ74">
        <v>0</v>
      </c>
      <c r="CL74">
        <v>29</v>
      </c>
      <c r="CM74">
        <v>20</v>
      </c>
      <c r="CN74">
        <v>12</v>
      </c>
      <c r="CO74">
        <v>17</v>
      </c>
      <c r="CP74">
        <v>32</v>
      </c>
      <c r="CQ74">
        <v>22</v>
      </c>
      <c r="CR74">
        <v>7</v>
      </c>
      <c r="CS74">
        <v>28</v>
      </c>
      <c r="CT74">
        <v>16</v>
      </c>
      <c r="CU74">
        <v>16</v>
      </c>
      <c r="CV74">
        <v>7</v>
      </c>
      <c r="CW74">
        <v>3</v>
      </c>
      <c r="CX74">
        <v>17</v>
      </c>
      <c r="CY74">
        <v>16</v>
      </c>
      <c r="CZ74">
        <v>16</v>
      </c>
      <c r="DA74">
        <v>6</v>
      </c>
      <c r="DC74">
        <f>((0/10)*100)</f>
        <v>0</v>
      </c>
      <c r="DD74">
        <f>((10/10)*100)</f>
        <v>100</v>
      </c>
      <c r="DE74">
        <f>((0/10)*100)</f>
        <v>0</v>
      </c>
      <c r="DF74">
        <f>((0/9)*100)</f>
        <v>0</v>
      </c>
      <c r="DG74">
        <f>((0/9)*100)</f>
        <v>0</v>
      </c>
      <c r="DH74">
        <f>((9/9)*100)</f>
        <v>100</v>
      </c>
      <c r="DI74">
        <f>((1/23)*100)</f>
        <v>4.3478260869565215</v>
      </c>
      <c r="DJ74">
        <f>((0/23)*100)</f>
        <v>0</v>
      </c>
      <c r="DK74">
        <f>((23/23)*100)</f>
        <v>100</v>
      </c>
      <c r="DL74">
        <f>((12/25)*100)</f>
        <v>48</v>
      </c>
      <c r="DM74">
        <f>((2/25)*100)</f>
        <v>8</v>
      </c>
      <c r="DN74">
        <f>((0/25)*100)</f>
        <v>0</v>
      </c>
      <c r="DP74">
        <f>((20/29)*100)</f>
        <v>68.965517241379317</v>
      </c>
      <c r="DQ74">
        <f>((12/29)*100)</f>
        <v>41.379310344827587</v>
      </c>
      <c r="DR74">
        <f>((17/29)*100)</f>
        <v>58.620689655172406</v>
      </c>
      <c r="DS74">
        <f>((22/32)*100)</f>
        <v>68.75</v>
      </c>
      <c r="DT74">
        <f>((7/32)*100)</f>
        <v>21.875</v>
      </c>
      <c r="DU74">
        <f>((28/32)*100)</f>
        <v>87.5</v>
      </c>
      <c r="DV74">
        <f>((16/16)*100)</f>
        <v>100</v>
      </c>
      <c r="DW74">
        <f>((7/16)*100)</f>
        <v>43.75</v>
      </c>
      <c r="DX74">
        <f>((3/16)*100)</f>
        <v>18.75</v>
      </c>
      <c r="DY74">
        <f>((16/17)*100)</f>
        <v>94.117647058823522</v>
      </c>
      <c r="DZ74">
        <f>((16/17)*100)</f>
        <v>94.117647058823522</v>
      </c>
      <c r="EA74">
        <f>((6/17)*100)</f>
        <v>35.294117647058826</v>
      </c>
    </row>
    <row r="75" spans="1:131" x14ac:dyDescent="0.25">
      <c r="A75">
        <v>232.33992599999999</v>
      </c>
      <c r="B75">
        <v>8.3423400000000001</v>
      </c>
      <c r="C75">
        <v>236.328993</v>
      </c>
      <c r="D75">
        <v>4.7550559999999997</v>
      </c>
      <c r="E75" s="1">
        <v>228.78424100000001</v>
      </c>
      <c r="F75" s="1">
        <v>9.3073409999999992</v>
      </c>
      <c r="G75">
        <v>256.58487700000001</v>
      </c>
      <c r="H75">
        <v>7.1174569999999999</v>
      </c>
      <c r="K75">
        <f>(6/200)</f>
        <v>0.03</v>
      </c>
      <c r="L75">
        <f>(13/200)</f>
        <v>6.5000000000000002E-2</v>
      </c>
      <c r="M75" s="1">
        <f>(23/200)</f>
        <v>0.115</v>
      </c>
      <c r="P75">
        <f>(40/200)</f>
        <v>0.2</v>
      </c>
      <c r="Q75">
        <f>(46/200)</f>
        <v>0.23</v>
      </c>
      <c r="R75" s="1">
        <f>(23/200)</f>
        <v>0.115</v>
      </c>
      <c r="U75">
        <f>0.03+0.2</f>
        <v>0.23</v>
      </c>
      <c r="V75">
        <f>0.065+0.23</f>
        <v>0.29500000000000004</v>
      </c>
      <c r="W75" s="1">
        <f>0.115+0.115</f>
        <v>0.23</v>
      </c>
      <c r="Z75">
        <f>SQRT((ABS($A$76-$A$75)^2+(ABS($B$76-$B$75)^2)))</f>
        <v>9.328955867733816</v>
      </c>
      <c r="AA75">
        <f>SQRT((ABS($C$76-$C$75)^2+(ABS($D$76-$D$75)^2)))</f>
        <v>13.362264354616324</v>
      </c>
      <c r="AB75" s="1">
        <f>SQRT((ABS($E$76-$E$75)^2+(ABS($F$76-$F$75)^2)))</f>
        <v>13.42828539954303</v>
      </c>
      <c r="AJ75">
        <f>1/0.23</f>
        <v>4.3478260869565215</v>
      </c>
      <c r="AK75">
        <f>1/0.295</f>
        <v>3.3898305084745766</v>
      </c>
      <c r="AL75" s="1">
        <f>1/0.23</f>
        <v>4.3478260869565215</v>
      </c>
      <c r="AO75">
        <f t="shared" si="12"/>
        <v>40.560677685799199</v>
      </c>
      <c r="AP75">
        <f t="shared" si="13"/>
        <v>45.295811371580754</v>
      </c>
      <c r="AQ75" s="1">
        <f t="shared" si="14"/>
        <v>58.383849563230562</v>
      </c>
      <c r="AV75">
        <f>((0.03/0.23)*100)</f>
        <v>13.043478260869565</v>
      </c>
      <c r="AW75">
        <f>((0.065/0.295)*100)</f>
        <v>22.033898305084747</v>
      </c>
      <c r="AX75" s="1">
        <f>((0.115/0.23)*100)</f>
        <v>50</v>
      </c>
      <c r="BA75">
        <f>((0.2/0.23)*100)</f>
        <v>86.956521739130437</v>
      </c>
      <c r="BB75">
        <f>((0.23/0.295)*100)</f>
        <v>77.966101694915253</v>
      </c>
      <c r="BC75" s="1">
        <f>((0.115/0.23)*100)</f>
        <v>50</v>
      </c>
      <c r="BF75">
        <f>ABS($B$75-$D$75)</f>
        <v>3.5872840000000004</v>
      </c>
      <c r="BG75" s="1">
        <f>ABS($F$75-$H$75)</f>
        <v>2.1898839999999993</v>
      </c>
      <c r="BI75">
        <v>3.6679295000000001</v>
      </c>
      <c r="BJ75" s="1">
        <v>3.6511584999999998</v>
      </c>
      <c r="BL75" s="1">
        <f>SQRT((ABS($A$75-$E$74)^2+(ABS($B$75-$F$74)^2)))</f>
        <v>12.527779341001693</v>
      </c>
      <c r="BM75">
        <f>SQRT((ABS($C$75-$G$73)^2+(ABS($D$75-$H$73)^2)))</f>
        <v>5.1402249306038215</v>
      </c>
      <c r="BO75">
        <f>SQRT((ABS($A$75-$G$75)^2+(ABS($B$75-$H$75)^2)))</f>
        <v>24.27587253542271</v>
      </c>
      <c r="BP75" s="1">
        <f>SQRT((ABS($C$75-$E$75)^2+(ABS($D$75-$F$75)^2)))</f>
        <v>8.811729765643566</v>
      </c>
      <c r="BR75">
        <f>DEGREES(ACOS((7.15077896189359^2+11.6653758735462^2-6.99538585593226^2)/(2*7.15077896189359*11.6653758735462)))</f>
        <v>34.019436232866205</v>
      </c>
      <c r="BS75">
        <f>DEGREES(ACOS((9.7297840392334^2+17.5436331179815^2-8.90550089593085^2)/(2*9.7297840392334*17.5436331179815)))</f>
        <v>18.819893324541162</v>
      </c>
      <c r="BU75">
        <v>6</v>
      </c>
      <c r="BV75">
        <v>0</v>
      </c>
      <c r="BW75">
        <v>1</v>
      </c>
      <c r="BX75">
        <v>6</v>
      </c>
      <c r="BY75">
        <v>13</v>
      </c>
      <c r="BZ75">
        <v>0</v>
      </c>
      <c r="CA75">
        <v>13</v>
      </c>
      <c r="CB75">
        <v>0</v>
      </c>
      <c r="CC75">
        <v>23</v>
      </c>
      <c r="CD75">
        <v>2</v>
      </c>
      <c r="CE75">
        <v>13</v>
      </c>
      <c r="CF75">
        <v>0</v>
      </c>
      <c r="CL75">
        <v>40</v>
      </c>
      <c r="CM75">
        <v>31</v>
      </c>
      <c r="CN75">
        <v>16</v>
      </c>
      <c r="CO75">
        <v>5</v>
      </c>
      <c r="CP75">
        <v>46</v>
      </c>
      <c r="CQ75">
        <v>40</v>
      </c>
      <c r="CR75">
        <v>23</v>
      </c>
      <c r="CS75">
        <v>7</v>
      </c>
      <c r="CT75">
        <v>23</v>
      </c>
      <c r="CU75">
        <v>18</v>
      </c>
      <c r="CV75">
        <v>23</v>
      </c>
      <c r="CW75">
        <v>7</v>
      </c>
      <c r="DC75">
        <f>((0/6)*100)</f>
        <v>0</v>
      </c>
      <c r="DD75">
        <f>((1/6)*100)</f>
        <v>16.666666666666664</v>
      </c>
      <c r="DE75">
        <f>((6/6)*100)</f>
        <v>100</v>
      </c>
      <c r="DF75">
        <f>((0/13)*100)</f>
        <v>0</v>
      </c>
      <c r="DG75">
        <f>((13/13)*100)</f>
        <v>100</v>
      </c>
      <c r="DH75">
        <f>((0/13)*100)</f>
        <v>0</v>
      </c>
      <c r="DI75">
        <f>((2/23)*100)</f>
        <v>8.695652173913043</v>
      </c>
      <c r="DJ75">
        <f>((13/23)*100)</f>
        <v>56.521739130434781</v>
      </c>
      <c r="DK75">
        <f>((0/23)*100)</f>
        <v>0</v>
      </c>
      <c r="DP75">
        <f>((31/40)*100)</f>
        <v>77.5</v>
      </c>
      <c r="DQ75">
        <f>((16/40)*100)</f>
        <v>40</v>
      </c>
      <c r="DR75">
        <f>((5/40)*100)</f>
        <v>12.5</v>
      </c>
      <c r="DS75">
        <f>((40/46)*100)</f>
        <v>86.956521739130437</v>
      </c>
      <c r="DT75">
        <f>((23/46)*100)</f>
        <v>50</v>
      </c>
      <c r="DU75">
        <f>((7/46)*100)</f>
        <v>15.217391304347828</v>
      </c>
      <c r="DV75">
        <f>((18/23)*100)</f>
        <v>78.260869565217391</v>
      </c>
      <c r="DW75">
        <f>((23/23)*100)</f>
        <v>100</v>
      </c>
      <c r="DX75">
        <f>((7/23)*100)</f>
        <v>30.434782608695656</v>
      </c>
    </row>
    <row r="76" spans="1:131" x14ac:dyDescent="0.25">
      <c r="A76">
        <v>241.608147</v>
      </c>
      <c r="B76">
        <v>9.4051179999999999</v>
      </c>
      <c r="C76">
        <v>249.514118</v>
      </c>
      <c r="D76">
        <v>6.9236009999999997</v>
      </c>
      <c r="E76" s="1">
        <v>242.12440699999999</v>
      </c>
      <c r="F76" s="1">
        <v>10.843185999999999</v>
      </c>
      <c r="K76">
        <f>(12/200)</f>
        <v>0.06</v>
      </c>
      <c r="L76">
        <f>(6/200)</f>
        <v>0.03</v>
      </c>
      <c r="M76" s="1">
        <f>(13/200)</f>
        <v>6.5000000000000002E-2</v>
      </c>
      <c r="P76">
        <f>(39/200)</f>
        <v>0.19500000000000001</v>
      </c>
      <c r="Q76">
        <f>(36/200)</f>
        <v>0.18</v>
      </c>
      <c r="R76" s="1">
        <f>(29/200)</f>
        <v>0.14499999999999999</v>
      </c>
      <c r="U76">
        <f>0.06+0.195</f>
        <v>0.255</v>
      </c>
      <c r="V76">
        <f>0.03+0.18</f>
        <v>0.21</v>
      </c>
      <c r="W76" s="1">
        <f>0.065+0.145</f>
        <v>0.21</v>
      </c>
      <c r="Z76">
        <f>SQRT((ABS($A$77-$A$76)^2+(ABS($B$77-$B$76)^2)))</f>
        <v>13.767367904491323</v>
      </c>
      <c r="AA76">
        <f>SQRT((ABS($C$77-$C$76)^2+(ABS($D$77-$D$76)^2)))</f>
        <v>10.365623205895206</v>
      </c>
      <c r="AB76" s="1">
        <f>SQRT((ABS($E$77-$E$76)^2+(ABS($F$77-$F$76)^2)))</f>
        <v>8.4758699515275691</v>
      </c>
      <c r="AJ76">
        <f>1/0.255</f>
        <v>3.9215686274509802</v>
      </c>
      <c r="AK76">
        <f>1/0.21</f>
        <v>4.7619047619047619</v>
      </c>
      <c r="AL76" s="1">
        <f>1/0.21</f>
        <v>4.7619047619047619</v>
      </c>
      <c r="AO76">
        <f t="shared" si="12"/>
        <v>53.989678056828716</v>
      </c>
      <c r="AP76">
        <f t="shared" si="13"/>
        <v>49.360110504262884</v>
      </c>
      <c r="AQ76" s="1">
        <f t="shared" si="14"/>
        <v>40.361285483464613</v>
      </c>
      <c r="AV76">
        <f>((0.06/0.255)*100)</f>
        <v>23.52941176470588</v>
      </c>
      <c r="AW76">
        <f>((0.03/0.21)*100)</f>
        <v>14.285714285714285</v>
      </c>
      <c r="AX76" s="1">
        <f>((0.065/0.21)*100)</f>
        <v>30.952380952380953</v>
      </c>
      <c r="BA76">
        <f>((0.195/0.255)*100)</f>
        <v>76.47058823529413</v>
      </c>
      <c r="BB76">
        <f>((0.18/0.21)*100)</f>
        <v>85.714285714285708</v>
      </c>
      <c r="BC76" s="1">
        <f>((0.145/0.21)*100)</f>
        <v>69.047619047619051</v>
      </c>
      <c r="BF76">
        <f>ABS($B$76-$D$76)</f>
        <v>2.4815170000000002</v>
      </c>
      <c r="BG76" s="1"/>
      <c r="BL76" s="1">
        <f>SQRT((ABS($A$76-$E$76)^2+(ABS($B$76-$F$76)^2)))</f>
        <v>1.5279279957589582</v>
      </c>
      <c r="BP76" s="1">
        <f>SQRT((ABS($C$76-$E$76)^2+(ABS($D$76-$F$76)^2)))</f>
        <v>8.3648655240682785</v>
      </c>
      <c r="BR76">
        <f>DEGREES(ACOS((5.3830446760562^2+8.82039516973803^2-5.53012951528958^2)/(2*5.3830446760562*8.82039516973803)))</f>
        <v>36.642756666555982</v>
      </c>
      <c r="BS76">
        <f>DEGREES(ACOS((6.16669661696089^2+12.3821926875823^2-7.81769872936454^2)/(2*6.16669661696089*12.3821926875823)))</f>
        <v>31.485668688082736</v>
      </c>
      <c r="BU76">
        <v>12</v>
      </c>
      <c r="BV76">
        <v>0</v>
      </c>
      <c r="BW76">
        <v>2</v>
      </c>
      <c r="BX76">
        <v>8</v>
      </c>
      <c r="BY76">
        <v>6</v>
      </c>
      <c r="BZ76">
        <v>0</v>
      </c>
      <c r="CA76">
        <v>3</v>
      </c>
      <c r="CB76">
        <v>5</v>
      </c>
      <c r="CC76">
        <v>13</v>
      </c>
      <c r="CD76">
        <v>0</v>
      </c>
      <c r="CE76">
        <v>3</v>
      </c>
      <c r="CF76">
        <v>2</v>
      </c>
      <c r="CL76">
        <v>39</v>
      </c>
      <c r="CM76">
        <v>26</v>
      </c>
      <c r="CN76">
        <v>18</v>
      </c>
      <c r="CO76">
        <v>28</v>
      </c>
      <c r="CP76">
        <v>36</v>
      </c>
      <c r="CQ76">
        <v>24</v>
      </c>
      <c r="CR76">
        <v>26</v>
      </c>
      <c r="CS76">
        <v>12</v>
      </c>
      <c r="CT76">
        <v>29</v>
      </c>
      <c r="CU76">
        <v>19</v>
      </c>
      <c r="CV76">
        <v>26</v>
      </c>
      <c r="CW76">
        <v>2</v>
      </c>
      <c r="DC76">
        <f>((0/12)*100)</f>
        <v>0</v>
      </c>
      <c r="DD76">
        <f>((2/12)*100)</f>
        <v>16.666666666666664</v>
      </c>
      <c r="DE76">
        <f>((8/12)*100)</f>
        <v>66.666666666666657</v>
      </c>
      <c r="DF76">
        <f>((0/6)*100)</f>
        <v>0</v>
      </c>
      <c r="DG76">
        <f>((3/6)*100)</f>
        <v>50</v>
      </c>
      <c r="DH76">
        <f>((5/6)*100)</f>
        <v>83.333333333333343</v>
      </c>
      <c r="DI76">
        <f>((0/13)*100)</f>
        <v>0</v>
      </c>
      <c r="DJ76">
        <f>((3/13)*100)</f>
        <v>23.076923076923077</v>
      </c>
      <c r="DK76">
        <f>((2/13)*100)</f>
        <v>15.384615384615385</v>
      </c>
      <c r="DP76">
        <f>((26/39)*100)</f>
        <v>66.666666666666657</v>
      </c>
      <c r="DQ76">
        <f>((18/39)*100)</f>
        <v>46.153846153846153</v>
      </c>
      <c r="DR76">
        <f>((28/39)*100)</f>
        <v>71.794871794871796</v>
      </c>
      <c r="DS76">
        <f>((24/36)*100)</f>
        <v>66.666666666666657</v>
      </c>
      <c r="DT76">
        <f>((26/36)*100)</f>
        <v>72.222222222222214</v>
      </c>
      <c r="DU76">
        <f>((12/36)*100)</f>
        <v>33.333333333333329</v>
      </c>
      <c r="DV76">
        <f>((19/29)*100)</f>
        <v>65.517241379310349</v>
      </c>
      <c r="DW76">
        <f>((26/29)*100)</f>
        <v>89.65517241379311</v>
      </c>
      <c r="DX76">
        <f>((2/29)*100)</f>
        <v>6.8965517241379306</v>
      </c>
    </row>
    <row r="77" spans="1:131" x14ac:dyDescent="0.25">
      <c r="A77">
        <v>255.34087</v>
      </c>
      <c r="B77">
        <v>10.381201000000001</v>
      </c>
      <c r="C77">
        <v>259.81006600000001</v>
      </c>
      <c r="D77">
        <v>5.7237679999999997</v>
      </c>
      <c r="E77" s="1">
        <v>250.57844499999999</v>
      </c>
      <c r="F77" s="1">
        <v>11.451143999999999</v>
      </c>
      <c r="K77">
        <f>(13/200)</f>
        <v>6.5000000000000002E-2</v>
      </c>
      <c r="L77">
        <f>(11/200)</f>
        <v>5.5E-2</v>
      </c>
      <c r="P77">
        <f>(37/200)</f>
        <v>0.185</v>
      </c>
      <c r="Q77">
        <f>(39/200)</f>
        <v>0.19500000000000001</v>
      </c>
      <c r="R77" s="1">
        <f>(31/200)</f>
        <v>0.155</v>
      </c>
      <c r="U77">
        <f>0.065+0.185</f>
        <v>0.25</v>
      </c>
      <c r="V77">
        <f>0.055+0.195</f>
        <v>0.25</v>
      </c>
      <c r="Z77">
        <f>SQRT((ABS($A$78-$A$77)^2+(ABS($B$78-$B$77)^2)))</f>
        <v>12.460638893301919</v>
      </c>
      <c r="AA77">
        <f>SQRT((ABS($C$78-$C$77)^2+(ABS($D$78-$D$77)^2)))</f>
        <v>12.069611282156988</v>
      </c>
      <c r="AJ77">
        <f>1/0.25</f>
        <v>4</v>
      </c>
      <c r="AK77">
        <f>1/0.25</f>
        <v>4</v>
      </c>
      <c r="AO77">
        <f t="shared" si="12"/>
        <v>49.842555573207676</v>
      </c>
      <c r="AP77">
        <f t="shared" si="13"/>
        <v>48.278445128627951</v>
      </c>
      <c r="AV77">
        <f>((0.065/0.25)*100)</f>
        <v>26</v>
      </c>
      <c r="AW77">
        <f>((0.055/0.25)*100)</f>
        <v>22</v>
      </c>
      <c r="BA77">
        <f>((0.185/0.25)*100)</f>
        <v>74</v>
      </c>
      <c r="BB77">
        <f>((0.195/0.25)*100)</f>
        <v>78</v>
      </c>
      <c r="BF77">
        <f>ABS($B$77-$D$77)</f>
        <v>4.657433000000001</v>
      </c>
      <c r="BG77" s="1"/>
      <c r="BL77" s="1">
        <f>SQRT((ABS($A$77-$E$77)^2+(ABS($B$77-$F$77)^2)))</f>
        <v>4.8811340796862019</v>
      </c>
      <c r="BP77" s="1">
        <f>SQRT((ABS($C$77-$E$77)^2+(ABS($D$77-$F$77)^2)))</f>
        <v>10.863961622401716</v>
      </c>
      <c r="BR77">
        <f>DEGREES(ACOS((6.09758339395672^2+10.3152529480707^2-6.55076500368135^2)/(2*6.09758339395672*10.3152529480707)))</f>
        <v>36.842970949056301</v>
      </c>
      <c r="BS77">
        <f>DEGREES(ACOS((9.94816860368706^2+19.0037108059291^2-9.76628432457462^2)/(2*9.94816860368706*19.0037108059291)))</f>
        <v>15.286484261710777</v>
      </c>
      <c r="BU77">
        <v>13</v>
      </c>
      <c r="BV77">
        <v>0</v>
      </c>
      <c r="BW77">
        <v>0</v>
      </c>
      <c r="BX77">
        <v>12</v>
      </c>
      <c r="BY77">
        <v>11</v>
      </c>
      <c r="BZ77">
        <v>0</v>
      </c>
      <c r="CA77">
        <v>9</v>
      </c>
      <c r="CB77">
        <v>2</v>
      </c>
      <c r="CL77">
        <v>37</v>
      </c>
      <c r="CM77">
        <v>31</v>
      </c>
      <c r="CN77">
        <v>24</v>
      </c>
      <c r="CO77">
        <v>16</v>
      </c>
      <c r="CP77">
        <v>39</v>
      </c>
      <c r="CQ77">
        <v>26</v>
      </c>
      <c r="CR77">
        <v>29</v>
      </c>
      <c r="CS77">
        <v>16</v>
      </c>
      <c r="CT77">
        <v>31</v>
      </c>
      <c r="CU77">
        <v>18</v>
      </c>
      <c r="CV77">
        <v>29</v>
      </c>
      <c r="CW77">
        <v>6</v>
      </c>
      <c r="DC77">
        <f>((0/13)*100)</f>
        <v>0</v>
      </c>
      <c r="DD77">
        <f>((0/13)*100)</f>
        <v>0</v>
      </c>
      <c r="DE77">
        <f>((12/13)*100)</f>
        <v>92.307692307692307</v>
      </c>
      <c r="DF77">
        <f>((0/11)*100)</f>
        <v>0</v>
      </c>
      <c r="DG77">
        <f>((9/11)*100)</f>
        <v>81.818181818181827</v>
      </c>
      <c r="DH77">
        <f>((2/11)*100)</f>
        <v>18.181818181818183</v>
      </c>
      <c r="DP77">
        <f>((31/37)*100)</f>
        <v>83.78378378378379</v>
      </c>
      <c r="DQ77">
        <f>((24/37)*100)</f>
        <v>64.86486486486487</v>
      </c>
      <c r="DR77">
        <f>((16/37)*100)</f>
        <v>43.243243243243242</v>
      </c>
      <c r="DS77">
        <f>((26/39)*100)</f>
        <v>66.666666666666657</v>
      </c>
      <c r="DT77">
        <f>((29/39)*100)</f>
        <v>74.358974358974365</v>
      </c>
      <c r="DU77">
        <f>((16/39)*100)</f>
        <v>41.025641025641022</v>
      </c>
      <c r="DV77">
        <f>((18/31)*100)</f>
        <v>58.064516129032263</v>
      </c>
      <c r="DW77">
        <f>((29/31)*100)</f>
        <v>93.548387096774192</v>
      </c>
      <c r="DX77">
        <f>((6/31)*100)</f>
        <v>19.35483870967742</v>
      </c>
    </row>
    <row r="78" spans="1:131" x14ac:dyDescent="0.25">
      <c r="A78">
        <v>267.56789800000001</v>
      </c>
      <c r="B78">
        <v>7.979679</v>
      </c>
      <c r="C78">
        <v>271.87885999999997</v>
      </c>
      <c r="D78">
        <v>5.5833120000000003</v>
      </c>
      <c r="P78">
        <f>(34/200)</f>
        <v>0.17</v>
      </c>
      <c r="BF78">
        <f>ABS($B$78-$D$78)</f>
        <v>2.3963669999999997</v>
      </c>
      <c r="BR78">
        <f>DEGREES(ACOS((17.7548934826729^2+23.4102935760536^2-7.0725575268643^2)/(2*17.7548934826729*23.4102935760536)))</f>
        <v>11.957406678586548</v>
      </c>
      <c r="BS78">
        <f>DEGREES(ACOS((7.68331807978662^2+0.0369296398303576^2-7.71541273999894^2)/(2*7.68331807978662*0.0369296398303576)))</f>
        <v>150.28338687965302</v>
      </c>
      <c r="CL78">
        <v>34</v>
      </c>
      <c r="CM78">
        <v>23</v>
      </c>
      <c r="CN78">
        <v>13</v>
      </c>
      <c r="CO78">
        <v>21</v>
      </c>
      <c r="DP78">
        <f>((23/34)*100)</f>
        <v>67.64705882352942</v>
      </c>
      <c r="DQ78">
        <f>((13/34)*100)</f>
        <v>38.235294117647058</v>
      </c>
      <c r="DR78">
        <f>((21/34)*100)</f>
        <v>61.764705882352942</v>
      </c>
    </row>
    <row r="79" spans="1:131" x14ac:dyDescent="0.25">
      <c r="A79" t="s">
        <v>22</v>
      </c>
      <c r="B79" t="s">
        <v>22</v>
      </c>
      <c r="C79" t="s">
        <v>22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BR79">
        <f>DEGREES(ACOS((9.58692496037995^2+18.2856009769419^2-9.7297840392334^2)/(2*9.58692496037995*18.2856009769419)))</f>
        <v>18.949868153200327</v>
      </c>
    </row>
    <row r="80" spans="1:131" x14ac:dyDescent="0.25">
      <c r="A80">
        <v>250.48860200000001</v>
      </c>
      <c r="B80">
        <v>4.5470269999999999</v>
      </c>
      <c r="C80">
        <v>244.67509799999999</v>
      </c>
      <c r="D80">
        <v>6.4758930000000001</v>
      </c>
      <c r="E80" s="1">
        <v>263.121487</v>
      </c>
      <c r="F80" s="1">
        <v>3.2509610000000002</v>
      </c>
      <c r="G80" s="1">
        <v>259.509209</v>
      </c>
      <c r="H80" s="1">
        <v>6.4348130000000001</v>
      </c>
      <c r="K80">
        <f>(15/200)</f>
        <v>7.4999999999999997E-2</v>
      </c>
      <c r="L80">
        <f>(10/200)</f>
        <v>0.05</v>
      </c>
      <c r="M80" s="1">
        <f>(13/200)</f>
        <v>6.5000000000000002E-2</v>
      </c>
      <c r="N80" s="1">
        <f>(17/200)</f>
        <v>8.5000000000000006E-2</v>
      </c>
      <c r="P80">
        <f>(30/200)</f>
        <v>0.15</v>
      </c>
      <c r="Q80">
        <f>(35/200)</f>
        <v>0.17499999999999999</v>
      </c>
      <c r="R80" s="1">
        <f>(27/200)</f>
        <v>0.13500000000000001</v>
      </c>
      <c r="S80" s="1">
        <f>(34/200)</f>
        <v>0.17</v>
      </c>
      <c r="U80">
        <f>0.075+0.15</f>
        <v>0.22499999999999998</v>
      </c>
      <c r="V80">
        <f>0.05+0.175</f>
        <v>0.22499999999999998</v>
      </c>
      <c r="W80" s="1">
        <f>0.065+0.135</f>
        <v>0.2</v>
      </c>
      <c r="X80" s="1">
        <f>0.085+0.17</f>
        <v>0.255</v>
      </c>
      <c r="Z80">
        <f>SQRT((ABS($A$81-$A$80)^2+(ABS($B$81-$B$80)^2)))</f>
        <v>12.739331658651667</v>
      </c>
      <c r="AA80">
        <f>SQRT((ABS($C$81-$C$80)^2+(ABS($D$81-$D$80)^2)))</f>
        <v>10.49034448788222</v>
      </c>
      <c r="AB80" s="1">
        <f>SQRT((ABS($E$81-$E$80)^2+(ABS($F$81-$F$80)^2)))</f>
        <v>9.9576690469497304</v>
      </c>
      <c r="AC80" s="1">
        <f>SQRT((ABS($G$81-$G$80)^2+(ABS($H$81-$H$80)^2)))</f>
        <v>13.183934829663764</v>
      </c>
      <c r="AJ80">
        <f>1/0.225</f>
        <v>4.4444444444444446</v>
      </c>
      <c r="AK80">
        <f>1/0.225</f>
        <v>4.4444444444444446</v>
      </c>
      <c r="AL80" s="1">
        <f>1/0.2</f>
        <v>5</v>
      </c>
      <c r="AM80" s="1">
        <f>1/0.255</f>
        <v>3.9215686274509802</v>
      </c>
      <c r="AO80">
        <f t="shared" ref="AO80:AO98" si="16">$Z80/$U80</f>
        <v>56.619251816229635</v>
      </c>
      <c r="AP80">
        <f t="shared" ref="AP80:AP97" si="17">$AA80/$V80</f>
        <v>46.623753279476539</v>
      </c>
      <c r="AQ80" s="1">
        <f t="shared" ref="AQ80:AQ96" si="18">$AB80/$W80</f>
        <v>49.788345234748647</v>
      </c>
      <c r="AR80" s="1">
        <f t="shared" ref="AR80:AR96" si="19">$AC80/$X80</f>
        <v>51.701705214367699</v>
      </c>
      <c r="AV80">
        <f>((0.075/0.225)*100)</f>
        <v>33.333333333333329</v>
      </c>
      <c r="AW80">
        <f>((0.05/0.225)*100)</f>
        <v>22.222222222222225</v>
      </c>
      <c r="AX80" s="1">
        <f>((0.065/0.2)*100)</f>
        <v>32.5</v>
      </c>
      <c r="AY80" s="1">
        <f>((0.085/0.255)*100)</f>
        <v>33.333333333333336</v>
      </c>
      <c r="BA80">
        <f>((0.15/0.225)*100)</f>
        <v>66.666666666666657</v>
      </c>
      <c r="BB80">
        <f>((0.175/0.225)*100)</f>
        <v>77.777777777777771</v>
      </c>
      <c r="BC80" s="1">
        <f>((0.135/0.2)*100)</f>
        <v>67.5</v>
      </c>
      <c r="BD80" s="1">
        <f>((0.17/0.255)*100)</f>
        <v>66.666666666666671</v>
      </c>
      <c r="BF80">
        <f>ABS($B$80-$D$80)</f>
        <v>1.9288660000000002</v>
      </c>
      <c r="BG80" s="1">
        <f>ABS($F$80-$H$80)</f>
        <v>3.1838519999999999</v>
      </c>
      <c r="BL80" s="1">
        <f>SQRT((ABS($A$80-$E$80)^2+(ABS($B$80-$F$80)^2)))</f>
        <v>12.699195663489112</v>
      </c>
      <c r="BM80" s="1"/>
      <c r="BO80" s="1">
        <f>SQRT((ABS($A$80-$G$80)^2+(ABS($B$80-$H$80)^2)))</f>
        <v>9.2160233631564061</v>
      </c>
      <c r="BP80" s="1">
        <f>SQRT((ABS($C$80-$E$81)^2+(ABS($D$80-$F$81)^2)))</f>
        <v>8.9900411595526286</v>
      </c>
      <c r="BR80">
        <f>DEGREES(ACOS((8.90550089593085^2+13.804723062068^2-6.16669661696089^2)/(2*8.90550089593085*13.804723062068)))</f>
        <v>19.445959832581497</v>
      </c>
      <c r="BU80">
        <v>15</v>
      </c>
      <c r="BV80">
        <v>0</v>
      </c>
      <c r="BW80">
        <v>11</v>
      </c>
      <c r="BX80">
        <v>0</v>
      </c>
      <c r="BY80">
        <v>10</v>
      </c>
      <c r="BZ80">
        <v>0</v>
      </c>
      <c r="CA80">
        <v>0</v>
      </c>
      <c r="CB80">
        <v>10</v>
      </c>
      <c r="CC80">
        <v>13</v>
      </c>
      <c r="CD80">
        <v>11</v>
      </c>
      <c r="CE80">
        <v>0</v>
      </c>
      <c r="CF80">
        <v>0</v>
      </c>
      <c r="CG80">
        <v>17</v>
      </c>
      <c r="CH80">
        <v>0</v>
      </c>
      <c r="CI80">
        <v>10</v>
      </c>
      <c r="CJ80">
        <v>0</v>
      </c>
      <c r="CL80">
        <v>30</v>
      </c>
      <c r="CM80">
        <v>9</v>
      </c>
      <c r="CN80">
        <v>23</v>
      </c>
      <c r="CO80">
        <v>9</v>
      </c>
      <c r="CP80">
        <v>35</v>
      </c>
      <c r="CQ80">
        <v>20</v>
      </c>
      <c r="CR80">
        <v>22</v>
      </c>
      <c r="CS80">
        <v>34</v>
      </c>
      <c r="CT80">
        <v>27</v>
      </c>
      <c r="CU80">
        <v>23</v>
      </c>
      <c r="CV80">
        <v>13</v>
      </c>
      <c r="CW80">
        <v>13</v>
      </c>
      <c r="CX80">
        <v>34</v>
      </c>
      <c r="CY80">
        <v>19</v>
      </c>
      <c r="CZ80">
        <v>34</v>
      </c>
      <c r="DA80">
        <v>21</v>
      </c>
      <c r="DC80">
        <f>((0/15)*100)</f>
        <v>0</v>
      </c>
      <c r="DD80">
        <f>((11/15)*100)</f>
        <v>73.333333333333329</v>
      </c>
      <c r="DE80">
        <f>((0/15)*100)</f>
        <v>0</v>
      </c>
      <c r="DF80">
        <f>((0/10)*100)</f>
        <v>0</v>
      </c>
      <c r="DG80">
        <f>((0/10)*100)</f>
        <v>0</v>
      </c>
      <c r="DH80">
        <f>((10/10)*100)</f>
        <v>100</v>
      </c>
      <c r="DI80">
        <f>((11/13)*100)</f>
        <v>84.615384615384613</v>
      </c>
      <c r="DJ80">
        <f>((0/13)*100)</f>
        <v>0</v>
      </c>
      <c r="DK80">
        <f>((0/13)*100)</f>
        <v>0</v>
      </c>
      <c r="DL80">
        <f>((0/17)*100)</f>
        <v>0</v>
      </c>
      <c r="DM80">
        <f>((10/17)*100)</f>
        <v>58.82352941176471</v>
      </c>
      <c r="DN80">
        <f>((0/17)*100)</f>
        <v>0</v>
      </c>
      <c r="DP80">
        <f>((9/30)*100)</f>
        <v>30</v>
      </c>
      <c r="DQ80">
        <f>((23/30)*100)</f>
        <v>76.666666666666671</v>
      </c>
      <c r="DR80">
        <f>((9/30)*100)</f>
        <v>30</v>
      </c>
      <c r="DS80">
        <f>((20/35)*100)</f>
        <v>57.142857142857139</v>
      </c>
      <c r="DT80">
        <f>((22/35)*100)</f>
        <v>62.857142857142854</v>
      </c>
      <c r="DU80">
        <f>((34/35)*100)</f>
        <v>97.142857142857139</v>
      </c>
      <c r="DV80">
        <f>((23/27)*100)</f>
        <v>85.18518518518519</v>
      </c>
      <c r="DW80">
        <f>((13/27)*100)</f>
        <v>48.148148148148145</v>
      </c>
      <c r="DX80">
        <f>((13/27)*100)</f>
        <v>48.148148148148145</v>
      </c>
      <c r="DY80">
        <f>((19/34)*100)</f>
        <v>55.882352941176471</v>
      </c>
      <c r="DZ80">
        <f>((34/34)*100)</f>
        <v>100</v>
      </c>
      <c r="EA80">
        <f>((21/34)*100)</f>
        <v>61.764705882352942</v>
      </c>
    </row>
    <row r="81" spans="1:131" x14ac:dyDescent="0.25">
      <c r="A81">
        <v>237.79520199999999</v>
      </c>
      <c r="B81">
        <v>5.6278449999999998</v>
      </c>
      <c r="C81">
        <v>234.357294</v>
      </c>
      <c r="D81">
        <v>8.3706879999999995</v>
      </c>
      <c r="E81">
        <v>253.16763700000001</v>
      </c>
      <c r="F81">
        <v>3.5267200000000001</v>
      </c>
      <c r="G81" s="1">
        <v>246.34222399999999</v>
      </c>
      <c r="H81" s="1">
        <v>7.1031269999999997</v>
      </c>
      <c r="K81">
        <f>(8/200)</f>
        <v>0.04</v>
      </c>
      <c r="L81">
        <f>(10/200)</f>
        <v>0.05</v>
      </c>
      <c r="M81" s="1">
        <f>(13/200)</f>
        <v>6.5000000000000002E-2</v>
      </c>
      <c r="N81" s="1">
        <f>(13/200)</f>
        <v>6.5000000000000002E-2</v>
      </c>
      <c r="P81">
        <f>(34/200)</f>
        <v>0.17</v>
      </c>
      <c r="Q81">
        <f>(32/200)</f>
        <v>0.16</v>
      </c>
      <c r="R81">
        <f>(37/200)</f>
        <v>0.185</v>
      </c>
      <c r="S81" s="1">
        <f>(36/200)</f>
        <v>0.18</v>
      </c>
      <c r="U81">
        <f>0.04+0.17</f>
        <v>0.21000000000000002</v>
      </c>
      <c r="V81">
        <f>0.05+0.16</f>
        <v>0.21000000000000002</v>
      </c>
      <c r="W81" s="1">
        <f>0.065+0.185</f>
        <v>0.25</v>
      </c>
      <c r="X81" s="1">
        <f>0.065+0.18</f>
        <v>0.245</v>
      </c>
      <c r="Z81">
        <f>SQRT((ABS($A$82-$A$81)^2+(ABS($B$82-$B$81)^2)))</f>
        <v>9.4800594720938829</v>
      </c>
      <c r="AA81">
        <f>SQRT((ABS($C$82-$C$81)^2+(ABS($D$82-$D$81)^2)))</f>
        <v>9.545727256659811</v>
      </c>
      <c r="AB81" s="1">
        <f>SQRT((ABS($E$82-$E$81)^2+(ABS($F$82-$F$81)^2)))</f>
        <v>11.589044583944485</v>
      </c>
      <c r="AC81" s="1">
        <f>SQRT((ABS($G$82-$G$81)^2+(ABS($H$82-$H$81)^2)))</f>
        <v>11.105156599320367</v>
      </c>
      <c r="AJ81">
        <f>1/0.21</f>
        <v>4.7619047619047619</v>
      </c>
      <c r="AK81">
        <f>1/0.21</f>
        <v>4.7619047619047619</v>
      </c>
      <c r="AL81" s="1">
        <f>1/0.25</f>
        <v>4</v>
      </c>
      <c r="AM81" s="1">
        <f>1/0.245</f>
        <v>4.0816326530612246</v>
      </c>
      <c r="AO81">
        <f t="shared" si="16"/>
        <v>45.143140343304196</v>
      </c>
      <c r="AP81">
        <f t="shared" si="17"/>
        <v>45.455844079332429</v>
      </c>
      <c r="AQ81" s="1">
        <f t="shared" si="18"/>
        <v>46.35617833577794</v>
      </c>
      <c r="AR81" s="1">
        <f t="shared" si="19"/>
        <v>45.327169793144357</v>
      </c>
      <c r="AV81">
        <f>((0.04/0.21)*100)</f>
        <v>19.047619047619051</v>
      </c>
      <c r="AW81">
        <f>((0.05/0.21)*100)</f>
        <v>23.80952380952381</v>
      </c>
      <c r="AX81" s="1">
        <f>((0.065/0.25)*100)</f>
        <v>26</v>
      </c>
      <c r="AY81" s="1">
        <f>((0.065/0.245)*100)</f>
        <v>26.530612244897959</v>
      </c>
      <c r="BA81">
        <f>((0.17/0.21)*100)</f>
        <v>80.952380952380963</v>
      </c>
      <c r="BB81">
        <f>((0.16/0.21)*100)</f>
        <v>76.190476190476204</v>
      </c>
      <c r="BC81" s="1">
        <f>((0.185/0.25)*100)</f>
        <v>74</v>
      </c>
      <c r="BD81" s="1">
        <f>((0.18/0.245)*100)</f>
        <v>73.469387755102048</v>
      </c>
      <c r="BF81">
        <f>ABS($B$81-$D$81)</f>
        <v>2.7428429999999997</v>
      </c>
      <c r="BG81" s="1">
        <f>ABS($F$81-$H$81)</f>
        <v>3.5764069999999997</v>
      </c>
      <c r="BL81">
        <f>SQRT((ABS($A$81-$E$81)^2+(ABS($B$81-$F$81)^2)))</f>
        <v>15.515362841224524</v>
      </c>
      <c r="BM81" s="1">
        <f>SQRT((ABS($C$81-$G$81)^2+(ABS($D$81-$H$81)^2)))</f>
        <v>12.051774060013772</v>
      </c>
      <c r="BO81" s="1">
        <f>SQRT((ABS($A$81-$G$81)^2+(ABS($B$81-$H$81)^2)))</f>
        <v>8.6734100587950973</v>
      </c>
      <c r="BP81">
        <f>SQRT((ABS($C$81-$E$82)^2+(ABS($D$81-$F$82)^2)))</f>
        <v>8.2804816717758793</v>
      </c>
      <c r="BR81">
        <f>DEGREES(ACOS((7.81769872936454^2+16.8345573909414^2-10.5953820518356^2)/(2*7.81769872936454*16.8345573909414)))</f>
        <v>28.06874484992397</v>
      </c>
      <c r="BU81">
        <v>8</v>
      </c>
      <c r="BV81">
        <v>0</v>
      </c>
      <c r="BW81">
        <v>3</v>
      </c>
      <c r="BX81">
        <v>0</v>
      </c>
      <c r="BY81">
        <v>10</v>
      </c>
      <c r="BZ81">
        <v>0</v>
      </c>
      <c r="CA81">
        <v>0</v>
      </c>
      <c r="CB81">
        <v>0</v>
      </c>
      <c r="CC81">
        <v>13</v>
      </c>
      <c r="CD81">
        <v>3</v>
      </c>
      <c r="CE81">
        <v>0</v>
      </c>
      <c r="CF81">
        <v>0</v>
      </c>
      <c r="CG81">
        <v>13</v>
      </c>
      <c r="CH81">
        <v>0</v>
      </c>
      <c r="CI81">
        <v>0</v>
      </c>
      <c r="CJ81">
        <v>0</v>
      </c>
      <c r="CL81">
        <v>34</v>
      </c>
      <c r="CM81">
        <v>24</v>
      </c>
      <c r="CN81">
        <v>32</v>
      </c>
      <c r="CO81">
        <v>17</v>
      </c>
      <c r="CP81">
        <v>32</v>
      </c>
      <c r="CQ81">
        <v>24</v>
      </c>
      <c r="CR81">
        <v>19</v>
      </c>
      <c r="CS81">
        <v>26</v>
      </c>
      <c r="CT81">
        <v>37</v>
      </c>
      <c r="CU81">
        <v>32</v>
      </c>
      <c r="CV81">
        <v>27</v>
      </c>
      <c r="CW81">
        <v>20</v>
      </c>
      <c r="CX81">
        <v>36</v>
      </c>
      <c r="CY81">
        <v>28</v>
      </c>
      <c r="CZ81">
        <v>26</v>
      </c>
      <c r="DA81">
        <v>23</v>
      </c>
      <c r="DC81">
        <f>((0/8)*100)</f>
        <v>0</v>
      </c>
      <c r="DD81">
        <f>((3/8)*100)</f>
        <v>37.5</v>
      </c>
      <c r="DE81">
        <f>((0/8)*100)</f>
        <v>0</v>
      </c>
      <c r="DF81">
        <f>((0/10)*100)</f>
        <v>0</v>
      </c>
      <c r="DG81">
        <f>((0/10)*100)</f>
        <v>0</v>
      </c>
      <c r="DH81">
        <f>((0/10)*100)</f>
        <v>0</v>
      </c>
      <c r="DI81">
        <f>((3/13)*100)</f>
        <v>23.076923076923077</v>
      </c>
      <c r="DJ81">
        <f>((0/13)*100)</f>
        <v>0</v>
      </c>
      <c r="DK81">
        <f>((0/13)*100)</f>
        <v>0</v>
      </c>
      <c r="DL81">
        <f>((0/13)*100)</f>
        <v>0</v>
      </c>
      <c r="DM81">
        <f>((0/13)*100)</f>
        <v>0</v>
      </c>
      <c r="DN81">
        <f>((0/13)*100)</f>
        <v>0</v>
      </c>
      <c r="DP81">
        <f>((24/34)*100)</f>
        <v>70.588235294117652</v>
      </c>
      <c r="DQ81">
        <f>((32/34)*100)</f>
        <v>94.117647058823522</v>
      </c>
      <c r="DR81">
        <f>((17/34)*100)</f>
        <v>50</v>
      </c>
      <c r="DS81">
        <f>((24/32)*100)</f>
        <v>75</v>
      </c>
      <c r="DT81">
        <f>((19/32)*100)</f>
        <v>59.375</v>
      </c>
      <c r="DU81">
        <f>((26/32)*100)</f>
        <v>81.25</v>
      </c>
      <c r="DV81">
        <f>((32/37)*100)</f>
        <v>86.486486486486484</v>
      </c>
      <c r="DW81">
        <f>((27/37)*100)</f>
        <v>72.972972972972968</v>
      </c>
      <c r="DX81">
        <f>((20/37)*100)</f>
        <v>54.054054054054056</v>
      </c>
      <c r="DY81">
        <f>((28/36)*100)</f>
        <v>77.777777777777786</v>
      </c>
      <c r="DZ81">
        <f>((26/36)*100)</f>
        <v>72.222222222222214</v>
      </c>
      <c r="EA81">
        <f>((23/36)*100)</f>
        <v>63.888888888888886</v>
      </c>
    </row>
    <row r="82" spans="1:131" x14ac:dyDescent="0.25">
      <c r="A82">
        <v>228.31787299999999</v>
      </c>
      <c r="B82">
        <v>5.855359</v>
      </c>
      <c r="C82">
        <v>224.82950099999999</v>
      </c>
      <c r="D82">
        <v>8.9555550000000004</v>
      </c>
      <c r="E82" s="1">
        <v>241.60964000000001</v>
      </c>
      <c r="F82" s="1">
        <v>4.3744579999999997</v>
      </c>
      <c r="G82" s="1">
        <v>235.284874</v>
      </c>
      <c r="H82" s="1">
        <v>8.1324539999999992</v>
      </c>
      <c r="K82">
        <f>(10/200)</f>
        <v>0.05</v>
      </c>
      <c r="L82">
        <f>(12/200)</f>
        <v>0.06</v>
      </c>
      <c r="M82" s="1">
        <f>(18/200)</f>
        <v>0.09</v>
      </c>
      <c r="N82" s="1">
        <f>(14/200)</f>
        <v>7.0000000000000007E-2</v>
      </c>
      <c r="P82">
        <f>(38/200)</f>
        <v>0.19</v>
      </c>
      <c r="Q82">
        <f>(33/200)</f>
        <v>0.16500000000000001</v>
      </c>
      <c r="R82" s="1">
        <f>(28/200)</f>
        <v>0.14000000000000001</v>
      </c>
      <c r="S82" s="1">
        <f>(34/200)</f>
        <v>0.17</v>
      </c>
      <c r="U82">
        <f>0.05+0.19</f>
        <v>0.24</v>
      </c>
      <c r="V82">
        <f>0.06+0.165</f>
        <v>0.22500000000000001</v>
      </c>
      <c r="W82" s="1">
        <f>0.09+0.14</f>
        <v>0.23</v>
      </c>
      <c r="X82" s="1">
        <f>0.07+0.17</f>
        <v>0.24000000000000002</v>
      </c>
      <c r="Z82">
        <f>SQRT((ABS($A$83-$A$82)^2+(ABS($B$83-$B$82)^2)))</f>
        <v>9.7352533543490622</v>
      </c>
      <c r="AA82">
        <f>SQRT((ABS($C$83-$C$82)^2+(ABS($D$83-$D$82)^2)))</f>
        <v>10.300536885009427</v>
      </c>
      <c r="AB82" s="1">
        <f>SQRT((ABS($E$83-$E$82)^2+(ABS($F$83-$F$82)^2)))</f>
        <v>12.657826301014145</v>
      </c>
      <c r="AC82" s="1">
        <f>SQRT((ABS($G$83-$G$82)^2+(ABS($H$83-$H$82)^2)))</f>
        <v>15.880451652620241</v>
      </c>
      <c r="AJ82">
        <f>1/0.24</f>
        <v>4.166666666666667</v>
      </c>
      <c r="AK82">
        <f>1/0.225</f>
        <v>4.4444444444444446</v>
      </c>
      <c r="AL82" s="1">
        <f>1/0.23</f>
        <v>4.3478260869565215</v>
      </c>
      <c r="AM82" s="1">
        <f>1/0.24</f>
        <v>4.166666666666667</v>
      </c>
      <c r="AO82">
        <f t="shared" si="16"/>
        <v>40.563555643121092</v>
      </c>
      <c r="AP82">
        <f t="shared" si="17"/>
        <v>45.780163933375228</v>
      </c>
      <c r="AQ82" s="1">
        <f t="shared" si="18"/>
        <v>55.034027395713672</v>
      </c>
      <c r="AR82" s="1">
        <f t="shared" si="19"/>
        <v>66.16854855258434</v>
      </c>
      <c r="AV82">
        <f>((0.05/0.24)*100)</f>
        <v>20.833333333333336</v>
      </c>
      <c r="AW82">
        <f>((0.06/0.225)*100)</f>
        <v>26.666666666666668</v>
      </c>
      <c r="AX82" s="1">
        <f>((0.09/0.23)*100)</f>
        <v>39.130434782608688</v>
      </c>
      <c r="AY82" s="1">
        <f>((0.07/0.24)*100)</f>
        <v>29.166666666666668</v>
      </c>
      <c r="BA82">
        <f>((0.19/0.24)*100)</f>
        <v>79.166666666666671</v>
      </c>
      <c r="BB82">
        <f>((0.165/0.225)*100)</f>
        <v>73.333333333333343</v>
      </c>
      <c r="BC82" s="1">
        <f>((0.14/0.23)*100)</f>
        <v>60.869565217391312</v>
      </c>
      <c r="BD82" s="1">
        <f>((0.17/0.24)*100)</f>
        <v>70.833333333333343</v>
      </c>
      <c r="BF82">
        <f>ABS($B$82-$D$82)</f>
        <v>3.1001960000000004</v>
      </c>
      <c r="BG82" s="1">
        <f>ABS($F$82-$H$82)</f>
        <v>3.7579959999999994</v>
      </c>
      <c r="BL82" s="1">
        <f>SQRT((ABS($A$82-$E$82)^2+(ABS($B$82-$F$82)^2)))</f>
        <v>13.374009785927726</v>
      </c>
      <c r="BM82" s="1">
        <f>SQRT((ABS($C$82-$G$82)^2+(ABS($D$82-$H$82)^2)))</f>
        <v>10.487722337349048</v>
      </c>
      <c r="BO82" s="1">
        <f>SQRT((ABS($A$82-$G$82)^2+(ABS($B$82-$H$82)^2)))</f>
        <v>7.329683797615429</v>
      </c>
      <c r="BP82" s="1">
        <f>SQRT((ABS($C$82-$E$83)^2+(ABS($D$82-$F$83)^2)))</f>
        <v>5.9352895896255156</v>
      </c>
      <c r="BR82">
        <f>DEGREES(ACOS((8.63691827854322^2+17.4674977718824^2-9.94816860368706^2)/(2*8.63691827854322*17.4674977718824)))</f>
        <v>21.495734640191348</v>
      </c>
      <c r="BU82">
        <v>10</v>
      </c>
      <c r="BV82">
        <v>0</v>
      </c>
      <c r="BW82">
        <v>10</v>
      </c>
      <c r="BX82">
        <v>0</v>
      </c>
      <c r="BY82">
        <v>12</v>
      </c>
      <c r="BZ82">
        <v>0</v>
      </c>
      <c r="CA82">
        <v>2</v>
      </c>
      <c r="CB82">
        <v>0</v>
      </c>
      <c r="CC82">
        <v>18</v>
      </c>
      <c r="CD82">
        <v>10</v>
      </c>
      <c r="CE82">
        <v>2</v>
      </c>
      <c r="CF82">
        <v>0</v>
      </c>
      <c r="CG82">
        <v>14</v>
      </c>
      <c r="CH82">
        <v>8</v>
      </c>
      <c r="CI82">
        <v>0</v>
      </c>
      <c r="CJ82">
        <v>0</v>
      </c>
      <c r="CL82">
        <v>38</v>
      </c>
      <c r="CM82">
        <v>28</v>
      </c>
      <c r="CN82">
        <v>28</v>
      </c>
      <c r="CO82">
        <v>25</v>
      </c>
      <c r="CP82">
        <v>33</v>
      </c>
      <c r="CQ82">
        <v>23</v>
      </c>
      <c r="CR82">
        <v>17</v>
      </c>
      <c r="CS82">
        <v>20</v>
      </c>
      <c r="CT82">
        <v>28</v>
      </c>
      <c r="CU82">
        <v>28</v>
      </c>
      <c r="CV82">
        <v>18</v>
      </c>
      <c r="CW82">
        <v>15</v>
      </c>
      <c r="CX82">
        <v>34</v>
      </c>
      <c r="CY82">
        <v>24</v>
      </c>
      <c r="CZ82">
        <v>22</v>
      </c>
      <c r="DA82">
        <v>16</v>
      </c>
      <c r="DC82">
        <f>((0/10)*100)</f>
        <v>0</v>
      </c>
      <c r="DD82">
        <f>((10/10)*100)</f>
        <v>100</v>
      </c>
      <c r="DE82">
        <f>((0/10)*100)</f>
        <v>0</v>
      </c>
      <c r="DF82">
        <f>((0/12)*100)</f>
        <v>0</v>
      </c>
      <c r="DG82">
        <f>((2/12)*100)</f>
        <v>16.666666666666664</v>
      </c>
      <c r="DH82">
        <f>((0/12)*100)</f>
        <v>0</v>
      </c>
      <c r="DI82">
        <f>((10/18)*100)</f>
        <v>55.555555555555557</v>
      </c>
      <c r="DJ82">
        <f>((2/18)*100)</f>
        <v>11.111111111111111</v>
      </c>
      <c r="DK82">
        <f>((0/18)*100)</f>
        <v>0</v>
      </c>
      <c r="DL82">
        <f>((8/14)*100)</f>
        <v>57.142857142857139</v>
      </c>
      <c r="DM82">
        <f>((0/14)*100)</f>
        <v>0</v>
      </c>
      <c r="DN82">
        <f>((0/14)*100)</f>
        <v>0</v>
      </c>
      <c r="DP82">
        <f>((28/38)*100)</f>
        <v>73.68421052631578</v>
      </c>
      <c r="DQ82">
        <f>((28/38)*100)</f>
        <v>73.68421052631578</v>
      </c>
      <c r="DR82">
        <f>((25/38)*100)</f>
        <v>65.789473684210535</v>
      </c>
      <c r="DS82">
        <f>((23/33)*100)</f>
        <v>69.696969696969703</v>
      </c>
      <c r="DT82">
        <f>((17/33)*100)</f>
        <v>51.515151515151516</v>
      </c>
      <c r="DU82">
        <f>((20/33)*100)</f>
        <v>60.606060606060609</v>
      </c>
      <c r="DV82">
        <f>((28/28)*100)</f>
        <v>100</v>
      </c>
      <c r="DW82">
        <f>((18/28)*100)</f>
        <v>64.285714285714292</v>
      </c>
      <c r="DX82">
        <f>((15/28)*100)</f>
        <v>53.571428571428569</v>
      </c>
      <c r="DY82">
        <f>((24/34)*100)</f>
        <v>70.588235294117652</v>
      </c>
      <c r="DZ82">
        <f>((22/34)*100)</f>
        <v>64.705882352941174</v>
      </c>
      <c r="EA82">
        <f>((16/34)*100)</f>
        <v>47.058823529411761</v>
      </c>
    </row>
    <row r="83" spans="1:131" x14ac:dyDescent="0.25">
      <c r="A83">
        <v>218.66034400000001</v>
      </c>
      <c r="B83">
        <v>7.0830770000000003</v>
      </c>
      <c r="C83">
        <v>214.52999700000001</v>
      </c>
      <c r="D83">
        <v>8.8096870000000003</v>
      </c>
      <c r="E83">
        <v>228.955727</v>
      </c>
      <c r="F83">
        <v>4.689184</v>
      </c>
      <c r="G83" s="1">
        <v>219.450354</v>
      </c>
      <c r="H83" s="1">
        <v>6.9255069999999996</v>
      </c>
      <c r="K83">
        <f>(10/200)</f>
        <v>0.05</v>
      </c>
      <c r="L83">
        <f>(14/200)</f>
        <v>7.0000000000000007E-2</v>
      </c>
      <c r="M83" s="1">
        <f>(12/200)</f>
        <v>0.06</v>
      </c>
      <c r="N83" s="1">
        <f>(10/200)</f>
        <v>0.05</v>
      </c>
      <c r="P83">
        <f>(26/200)</f>
        <v>0.13</v>
      </c>
      <c r="Q83">
        <f>(27/200)</f>
        <v>0.13500000000000001</v>
      </c>
      <c r="R83">
        <f>(28/200)</f>
        <v>0.14000000000000001</v>
      </c>
      <c r="S83" s="1">
        <f>(28/200)</f>
        <v>0.14000000000000001</v>
      </c>
      <c r="U83">
        <f>0.05+0.13</f>
        <v>0.18</v>
      </c>
      <c r="V83">
        <f>0.07+0.135</f>
        <v>0.20500000000000002</v>
      </c>
      <c r="W83" s="1">
        <f>0.06+0.14</f>
        <v>0.2</v>
      </c>
      <c r="X83" s="1">
        <f>0.05+0.14</f>
        <v>0.19</v>
      </c>
      <c r="Z83">
        <f>SQRT((ABS($A$84-$A$83)^2+(ABS($B$84-$B$83)^2)))</f>
        <v>11.216448048939251</v>
      </c>
      <c r="AA83">
        <f>SQRT((ABS($C$84-$C$83)^2+(ABS($D$84-$D$83)^2)))</f>
        <v>11.626247190048993</v>
      </c>
      <c r="AB83" s="1">
        <f>SQRT((ABS($E$84-$E$83)^2+(ABS($F$84-$F$83)^2)))</f>
        <v>8.7685486609707421</v>
      </c>
      <c r="AC83" s="1">
        <f>SQRT((ABS($G$84-$G$83)^2+(ABS($H$84-$H$83)^2)))</f>
        <v>5.5671692994814848</v>
      </c>
      <c r="AJ83">
        <f>1/0.18</f>
        <v>5.5555555555555554</v>
      </c>
      <c r="AK83">
        <f>1/0.205</f>
        <v>4.8780487804878048</v>
      </c>
      <c r="AL83" s="1">
        <f>1/0.2</f>
        <v>5</v>
      </c>
      <c r="AM83" s="1">
        <f>1/0.19</f>
        <v>5.2631578947368425</v>
      </c>
      <c r="AO83">
        <f t="shared" si="16"/>
        <v>62.313600271884731</v>
      </c>
      <c r="AP83">
        <f t="shared" si="17"/>
        <v>56.71340092706825</v>
      </c>
      <c r="AQ83" s="1">
        <f t="shared" si="18"/>
        <v>43.842743304853705</v>
      </c>
      <c r="AR83" s="1">
        <f t="shared" si="19"/>
        <v>29.30089104990255</v>
      </c>
      <c r="AV83">
        <f>((0.05/0.18)*100)</f>
        <v>27.777777777777779</v>
      </c>
      <c r="AW83">
        <f>((0.07/0.205)*100)</f>
        <v>34.146341463414636</v>
      </c>
      <c r="AX83" s="1">
        <f>((0.06/0.2)*100)</f>
        <v>30</v>
      </c>
      <c r="AY83" s="1">
        <f>((0.05/0.19)*100)</f>
        <v>26.315789473684209</v>
      </c>
      <c r="BA83">
        <f>((0.13/0.18)*100)</f>
        <v>72.222222222222229</v>
      </c>
      <c r="BB83">
        <f>((0.135/0.205)*100)</f>
        <v>65.853658536585371</v>
      </c>
      <c r="BC83" s="1">
        <f>((0.14/0.2)*100)</f>
        <v>70</v>
      </c>
      <c r="BD83" s="1">
        <f>((0.14/0.19)*100)</f>
        <v>73.684210526315795</v>
      </c>
      <c r="BF83">
        <f>ABS($B$83-$D$83)</f>
        <v>1.72661</v>
      </c>
      <c r="BG83" s="1">
        <f>ABS($F$83-$H$83)</f>
        <v>2.2363229999999996</v>
      </c>
      <c r="BL83">
        <f>SQRT((ABS($A$83-$E$83)^2+(ABS($B$83-$F$83)^2)))</f>
        <v>10.570034759268189</v>
      </c>
      <c r="BM83" s="1">
        <f>SQRT((ABS($C$83-$G$83)^2+(ABS($D$83-$H$83)^2)))</f>
        <v>5.2687804357221948</v>
      </c>
      <c r="BO83" s="1">
        <f>SQRT((ABS($A$83-$G$83)^2+(ABS($B$83-$H$83)^2)))</f>
        <v>0.80557067039459218</v>
      </c>
      <c r="BP83">
        <f>SQRT((ABS($C$83-$E$84)^2+(ABS($D$83-$F$84)^2)))</f>
        <v>6.7357312027399798</v>
      </c>
      <c r="BR83">
        <f>DEGREES(ACOS((9.76628432457462^2+15.9050492799631^2-7.68331807978662^2)/(2*9.76628432457462*15.9050492799631)))</f>
        <v>21.364739831017992</v>
      </c>
      <c r="BU83">
        <v>10</v>
      </c>
      <c r="BV83">
        <v>0</v>
      </c>
      <c r="BW83">
        <v>0</v>
      </c>
      <c r="BX83">
        <v>8</v>
      </c>
      <c r="BY83">
        <v>14</v>
      </c>
      <c r="BZ83">
        <v>0</v>
      </c>
      <c r="CA83">
        <v>3</v>
      </c>
      <c r="CB83">
        <v>0</v>
      </c>
      <c r="CC83">
        <v>12</v>
      </c>
      <c r="CD83">
        <v>0</v>
      </c>
      <c r="CE83">
        <v>3</v>
      </c>
      <c r="CF83">
        <v>0</v>
      </c>
      <c r="CG83">
        <v>10</v>
      </c>
      <c r="CH83">
        <v>0</v>
      </c>
      <c r="CI83">
        <v>0</v>
      </c>
      <c r="CJ83">
        <v>0</v>
      </c>
      <c r="CL83">
        <v>26</v>
      </c>
      <c r="CM83">
        <v>14</v>
      </c>
      <c r="CN83">
        <v>18</v>
      </c>
      <c r="CO83">
        <v>20</v>
      </c>
      <c r="CP83">
        <v>27</v>
      </c>
      <c r="CQ83">
        <v>17</v>
      </c>
      <c r="CR83">
        <v>18</v>
      </c>
      <c r="CS83">
        <v>13</v>
      </c>
      <c r="CT83">
        <v>28</v>
      </c>
      <c r="CU83">
        <v>18</v>
      </c>
      <c r="CV83">
        <v>18</v>
      </c>
      <c r="CW83">
        <v>14</v>
      </c>
      <c r="CX83">
        <v>28</v>
      </c>
      <c r="CY83">
        <v>26</v>
      </c>
      <c r="CZ83">
        <v>14</v>
      </c>
      <c r="DA83">
        <v>16</v>
      </c>
      <c r="DC83">
        <f>((0/10)*100)</f>
        <v>0</v>
      </c>
      <c r="DD83">
        <f>((0/10)*100)</f>
        <v>0</v>
      </c>
      <c r="DE83">
        <f>((8/10)*100)</f>
        <v>80</v>
      </c>
      <c r="DF83">
        <f>((0/14)*100)</f>
        <v>0</v>
      </c>
      <c r="DG83">
        <f>((3/14)*100)</f>
        <v>21.428571428571427</v>
      </c>
      <c r="DH83">
        <f>((0/14)*100)</f>
        <v>0</v>
      </c>
      <c r="DI83">
        <f>((0/12)*100)</f>
        <v>0</v>
      </c>
      <c r="DJ83">
        <f>((3/12)*100)</f>
        <v>25</v>
      </c>
      <c r="DK83">
        <f>((0/12)*100)</f>
        <v>0</v>
      </c>
      <c r="DL83">
        <f>((0/10)*100)</f>
        <v>0</v>
      </c>
      <c r="DM83">
        <f>((0/10)*100)</f>
        <v>0</v>
      </c>
      <c r="DN83">
        <f>((0/10)*100)</f>
        <v>0</v>
      </c>
      <c r="DP83">
        <f>((14/26)*100)</f>
        <v>53.846153846153847</v>
      </c>
      <c r="DQ83">
        <f>((18/26)*100)</f>
        <v>69.230769230769226</v>
      </c>
      <c r="DR83">
        <f>((20/26)*100)</f>
        <v>76.923076923076934</v>
      </c>
      <c r="DS83">
        <f>((17/27)*100)</f>
        <v>62.962962962962962</v>
      </c>
      <c r="DT83">
        <f>((18/27)*100)</f>
        <v>66.666666666666657</v>
      </c>
      <c r="DU83">
        <f>((13/27)*100)</f>
        <v>48.148148148148145</v>
      </c>
      <c r="DV83">
        <f>((18/28)*100)</f>
        <v>64.285714285714292</v>
      </c>
      <c r="DW83">
        <f>((18/28)*100)</f>
        <v>64.285714285714292</v>
      </c>
      <c r="DX83">
        <f>((14/28)*100)</f>
        <v>50</v>
      </c>
      <c r="DY83">
        <f>((26/28)*100)</f>
        <v>92.857142857142861</v>
      </c>
      <c r="DZ83">
        <f>((14/28)*100)</f>
        <v>50</v>
      </c>
      <c r="EA83">
        <f>((16/28)*100)</f>
        <v>57.142857142857139</v>
      </c>
    </row>
    <row r="84" spans="1:131" x14ac:dyDescent="0.25">
      <c r="A84">
        <v>207.700152</v>
      </c>
      <c r="B84">
        <v>4.6991940000000003</v>
      </c>
      <c r="C84">
        <v>203.09992800000001</v>
      </c>
      <c r="D84">
        <v>6.6829179999999999</v>
      </c>
      <c r="E84" s="1">
        <v>220.20062300000001</v>
      </c>
      <c r="F84" s="1">
        <v>5.1745700000000001</v>
      </c>
      <c r="G84" s="1">
        <v>214.01517899999999</v>
      </c>
      <c r="H84" s="1">
        <v>8.1305990000000001</v>
      </c>
      <c r="K84">
        <f>(13/200)</f>
        <v>6.5000000000000002E-2</v>
      </c>
      <c r="L84">
        <f>(10/200)</f>
        <v>0.05</v>
      </c>
      <c r="M84" s="1">
        <f>(19/200)</f>
        <v>9.5000000000000001E-2</v>
      </c>
      <c r="N84" s="1">
        <f>(15/200)</f>
        <v>7.4999999999999997E-2</v>
      </c>
      <c r="P84">
        <f>(38/200)</f>
        <v>0.19</v>
      </c>
      <c r="Q84">
        <f>(38/200)</f>
        <v>0.19</v>
      </c>
      <c r="R84" s="1">
        <f>(28/200)</f>
        <v>0.14000000000000001</v>
      </c>
      <c r="S84" s="1">
        <f>(30/200)</f>
        <v>0.15</v>
      </c>
      <c r="U84">
        <f>0.065+0.19</f>
        <v>0.255</v>
      </c>
      <c r="V84">
        <f>0.05+0.19</f>
        <v>0.24</v>
      </c>
      <c r="W84" s="1">
        <f>0.095+0.14</f>
        <v>0.23500000000000001</v>
      </c>
      <c r="X84" s="1">
        <f>0.075+0.15</f>
        <v>0.22499999999999998</v>
      </c>
      <c r="Z84">
        <f>SQRT((ABS($A$85-$A$84)^2+(ABS($B$85-$B$84)^2)))</f>
        <v>11.557533264355207</v>
      </c>
      <c r="AA84">
        <f>SQRT((ABS($C$85-$C$84)^2+(ABS($D$85-$D$84)^2)))</f>
        <v>11.663290638488363</v>
      </c>
      <c r="AB84" s="1">
        <f>SQRT((ABS($E$85-$E$84)^2+(ABS($F$85-$F$84)^2)))</f>
        <v>11.940394214088643</v>
      </c>
      <c r="AC84" s="1">
        <f>SQRT((ABS($G$85-$G$84)^2+(ABS($H$85-$H$84)^2)))</f>
        <v>12.631408812831681</v>
      </c>
      <c r="AJ84">
        <f>1/0.255</f>
        <v>3.9215686274509802</v>
      </c>
      <c r="AK84">
        <f>1/0.24</f>
        <v>4.166666666666667</v>
      </c>
      <c r="AL84" s="1">
        <f>1/0.235</f>
        <v>4.2553191489361701</v>
      </c>
      <c r="AM84" s="1">
        <f>1/0.225</f>
        <v>4.4444444444444446</v>
      </c>
      <c r="AO84">
        <f t="shared" si="16"/>
        <v>45.323659860216502</v>
      </c>
      <c r="AP84">
        <f t="shared" si="17"/>
        <v>48.597044327034844</v>
      </c>
      <c r="AQ84" s="1">
        <f t="shared" si="18"/>
        <v>50.810188145058056</v>
      </c>
      <c r="AR84" s="1">
        <f t="shared" si="19"/>
        <v>56.139594723696369</v>
      </c>
      <c r="AV84">
        <f>((0.065/0.255)*100)</f>
        <v>25.490196078431371</v>
      </c>
      <c r="AW84">
        <f>((0.05/0.24)*100)</f>
        <v>20.833333333333336</v>
      </c>
      <c r="AX84" s="1">
        <f>((0.095/0.235)*100)</f>
        <v>40.425531914893618</v>
      </c>
      <c r="AY84" s="1">
        <f>((0.075/0.225)*100)</f>
        <v>33.333333333333329</v>
      </c>
      <c r="BA84">
        <f>((0.19/0.255)*100)</f>
        <v>74.509803921568633</v>
      </c>
      <c r="BB84">
        <f>((0.19/0.24)*100)</f>
        <v>79.166666666666671</v>
      </c>
      <c r="BC84" s="1">
        <f>((0.14/0.235)*100)</f>
        <v>59.574468085106389</v>
      </c>
      <c r="BD84" s="1">
        <f>((0.15/0.225)*100)</f>
        <v>66.666666666666657</v>
      </c>
      <c r="BF84">
        <f>ABS($B$84-$D$84)</f>
        <v>1.9837239999999996</v>
      </c>
      <c r="BG84" s="1">
        <f>ABS($F$84-$H$84)</f>
        <v>2.956029</v>
      </c>
      <c r="BL84" s="1">
        <f>SQRT((ABS($A$84-$E$84)^2+(ABS($B$84-$F$84)^2)))</f>
        <v>12.509506687444437</v>
      </c>
      <c r="BM84" s="1">
        <f>SQRT((ABS($C$84-$G$84)^2+(ABS($D$84-$H$84)^2)))</f>
        <v>11.010834876191797</v>
      </c>
      <c r="BO84" s="1">
        <f>SQRT((ABS($A$84-$G$84)^2+(ABS($B$84-$H$84)^2)))</f>
        <v>7.1870791205296909</v>
      </c>
      <c r="BP84" s="1">
        <f>SQRT((ABS($C$84-$E$85)^2+(ABS($D$84-$F$85)^2)))</f>
        <v>6.3484692173299369</v>
      </c>
      <c r="BR84" t="e">
        <f>DEGREES(ACOS((7.71541273999894^2+0^2-7.71541273999894^2)/(2*7.71541273999894*0)))</f>
        <v>#DIV/0!</v>
      </c>
      <c r="BU84">
        <v>13</v>
      </c>
      <c r="BV84">
        <v>0</v>
      </c>
      <c r="BW84">
        <v>11</v>
      </c>
      <c r="BX84">
        <v>0</v>
      </c>
      <c r="BY84">
        <v>10</v>
      </c>
      <c r="BZ84">
        <v>0</v>
      </c>
      <c r="CA84">
        <v>0</v>
      </c>
      <c r="CB84">
        <v>5</v>
      </c>
      <c r="CC84">
        <v>19</v>
      </c>
      <c r="CD84">
        <v>11</v>
      </c>
      <c r="CE84">
        <v>0</v>
      </c>
      <c r="CF84">
        <v>0</v>
      </c>
      <c r="CG84">
        <v>15</v>
      </c>
      <c r="CH84">
        <v>0</v>
      </c>
      <c r="CI84">
        <v>5</v>
      </c>
      <c r="CJ84">
        <v>0</v>
      </c>
      <c r="CL84">
        <v>38</v>
      </c>
      <c r="CM84">
        <v>24</v>
      </c>
      <c r="CN84">
        <v>26</v>
      </c>
      <c r="CO84">
        <v>28</v>
      </c>
      <c r="CP84">
        <v>38</v>
      </c>
      <c r="CQ84">
        <v>25</v>
      </c>
      <c r="CR84">
        <v>19</v>
      </c>
      <c r="CS84">
        <v>28</v>
      </c>
      <c r="CT84">
        <v>28</v>
      </c>
      <c r="CU84">
        <v>26</v>
      </c>
      <c r="CV84">
        <v>17</v>
      </c>
      <c r="CW84">
        <v>18</v>
      </c>
      <c r="CX84">
        <v>30</v>
      </c>
      <c r="CY84">
        <v>17</v>
      </c>
      <c r="CZ84">
        <v>25</v>
      </c>
      <c r="DA84">
        <v>11</v>
      </c>
      <c r="DC84">
        <f>((0/13)*100)</f>
        <v>0</v>
      </c>
      <c r="DD84">
        <f>((11/13)*100)</f>
        <v>84.615384615384613</v>
      </c>
      <c r="DE84">
        <f>((0/13)*100)</f>
        <v>0</v>
      </c>
      <c r="DF84">
        <f>((0/10)*100)</f>
        <v>0</v>
      </c>
      <c r="DG84">
        <f>((0/10)*100)</f>
        <v>0</v>
      </c>
      <c r="DH84">
        <f>((5/10)*100)</f>
        <v>50</v>
      </c>
      <c r="DI84">
        <f>((11/19)*100)</f>
        <v>57.894736842105267</v>
      </c>
      <c r="DJ84">
        <f>((0/19)*100)</f>
        <v>0</v>
      </c>
      <c r="DK84">
        <f>((0/19)*100)</f>
        <v>0</v>
      </c>
      <c r="DL84">
        <f>((0/15)*100)</f>
        <v>0</v>
      </c>
      <c r="DM84">
        <f>((5/15)*100)</f>
        <v>33.333333333333329</v>
      </c>
      <c r="DN84">
        <f>((0/15)*100)</f>
        <v>0</v>
      </c>
      <c r="DP84">
        <f>((24/38)*100)</f>
        <v>63.157894736842103</v>
      </c>
      <c r="DQ84">
        <f>((26/38)*100)</f>
        <v>68.421052631578945</v>
      </c>
      <c r="DR84">
        <f>((28/38)*100)</f>
        <v>73.68421052631578</v>
      </c>
      <c r="DS84">
        <f>((25/38)*100)</f>
        <v>65.789473684210535</v>
      </c>
      <c r="DT84">
        <f>((19/38)*100)</f>
        <v>50</v>
      </c>
      <c r="DU84">
        <f>((28/38)*100)</f>
        <v>73.68421052631578</v>
      </c>
      <c r="DV84">
        <f>((26/28)*100)</f>
        <v>92.857142857142861</v>
      </c>
      <c r="DW84">
        <f>((17/28)*100)</f>
        <v>60.714285714285708</v>
      </c>
      <c r="DX84">
        <f>((18/28)*100)</f>
        <v>64.285714285714292</v>
      </c>
      <c r="DY84">
        <f>((17/30)*100)</f>
        <v>56.666666666666664</v>
      </c>
      <c r="DZ84">
        <f>((25/30)*100)</f>
        <v>83.333333333333343</v>
      </c>
      <c r="EA84">
        <f>((11/30)*100)</f>
        <v>36.666666666666664</v>
      </c>
    </row>
    <row r="85" spans="1:131" x14ac:dyDescent="0.25">
      <c r="A85">
        <v>196.210646</v>
      </c>
      <c r="B85">
        <v>5.9513230000000004</v>
      </c>
      <c r="C85">
        <v>191.59420299999999</v>
      </c>
      <c r="D85">
        <v>8.5935830000000006</v>
      </c>
      <c r="E85">
        <v>208.42118299999998</v>
      </c>
      <c r="F85">
        <v>3.2206489999999999</v>
      </c>
      <c r="G85" s="1">
        <v>201.41149799999999</v>
      </c>
      <c r="H85" s="1">
        <v>7.2941099999999999</v>
      </c>
      <c r="K85">
        <f>(10/200)</f>
        <v>0.05</v>
      </c>
      <c r="L85">
        <f>(12/200)</f>
        <v>0.06</v>
      </c>
      <c r="M85" s="1">
        <f>(14/200)</f>
        <v>7.0000000000000007E-2</v>
      </c>
      <c r="N85" s="1">
        <f>(12/200)</f>
        <v>0.06</v>
      </c>
      <c r="P85">
        <f>(30/200)</f>
        <v>0.15</v>
      </c>
      <c r="Q85">
        <f>(28/200)</f>
        <v>0.14000000000000001</v>
      </c>
      <c r="R85">
        <f>(30/200)</f>
        <v>0.15</v>
      </c>
      <c r="S85" s="1">
        <f>(30/200)</f>
        <v>0.15</v>
      </c>
      <c r="U85">
        <f>0.05+0.15</f>
        <v>0.2</v>
      </c>
      <c r="V85">
        <f>0.06+0.14</f>
        <v>0.2</v>
      </c>
      <c r="W85" s="1">
        <f>0.07+0.15</f>
        <v>0.22</v>
      </c>
      <c r="X85" s="1">
        <f>0.06+0.15</f>
        <v>0.21</v>
      </c>
      <c r="Z85">
        <f>SQRT((ABS($A$86-$A$85)^2+(ABS($B$86-$B$85)^2)))</f>
        <v>12.130748163061691</v>
      </c>
      <c r="AA85">
        <f>SQRT((ABS($C$86-$C$85)^2+(ABS($D$86-$D$85)^2)))</f>
        <v>14.045841033259093</v>
      </c>
      <c r="AB85" s="1">
        <f>SQRT((ABS($E$86-$E$85)^2+(ABS($F$86-$F$85)^2)))</f>
        <v>13.056249295458354</v>
      </c>
      <c r="AC85" s="1">
        <f>SQRT((ABS($G$86-$G$85)^2+(ABS($H$86-$H$85)^2)))</f>
        <v>13.132266425235189</v>
      </c>
      <c r="AJ85">
        <f>1/0.2</f>
        <v>5</v>
      </c>
      <c r="AK85">
        <f>1/0.2</f>
        <v>5</v>
      </c>
      <c r="AL85" s="1">
        <f>1/0.22</f>
        <v>4.5454545454545459</v>
      </c>
      <c r="AM85" s="1">
        <f>1/0.21</f>
        <v>4.7619047619047619</v>
      </c>
      <c r="AO85">
        <f t="shared" si="16"/>
        <v>60.653740815308453</v>
      </c>
      <c r="AP85">
        <f t="shared" si="17"/>
        <v>70.229205166295458</v>
      </c>
      <c r="AQ85" s="1">
        <f t="shared" si="18"/>
        <v>59.346587706628881</v>
      </c>
      <c r="AR85" s="1">
        <f t="shared" si="19"/>
        <v>62.53460202492947</v>
      </c>
      <c r="AV85">
        <f>((0.05/0.2)*100)</f>
        <v>25</v>
      </c>
      <c r="AW85">
        <f>((0.06/0.2)*100)</f>
        <v>30</v>
      </c>
      <c r="AX85" s="1">
        <f>((0.07/0.22)*100)</f>
        <v>31.818181818181824</v>
      </c>
      <c r="AY85" s="1">
        <f>((0.06/0.21)*100)</f>
        <v>28.571428571428569</v>
      </c>
      <c r="BA85">
        <f>((0.15/0.2)*100)</f>
        <v>74.999999999999986</v>
      </c>
      <c r="BB85">
        <f>((0.14/0.2)*100)</f>
        <v>70</v>
      </c>
      <c r="BC85" s="1">
        <f>((0.15/0.22)*100)</f>
        <v>68.181818181818173</v>
      </c>
      <c r="BD85" s="1">
        <f>((0.15/0.21)*100)</f>
        <v>71.428571428571431</v>
      </c>
      <c r="BF85">
        <f>ABS($B$85-$D$85)</f>
        <v>2.6422600000000003</v>
      </c>
      <c r="BG85" s="1">
        <f>ABS($F$85-$H$85)</f>
        <v>4.073461</v>
      </c>
      <c r="BL85">
        <f>SQRT((ABS($A$85-$E$85)^2+(ABS($B$85-$F$85)^2)))</f>
        <v>12.512145872017506</v>
      </c>
      <c r="BM85" s="1">
        <f>SQRT((ABS($C$85-$G$85)^2+(ABS($D$85-$H$85)^2)))</f>
        <v>9.9029243758979622</v>
      </c>
      <c r="BO85" s="1">
        <f>SQRT((ABS($A$85-$G$85)^2+(ABS($B$85-$H$85)^2)))</f>
        <v>5.3714000459166114</v>
      </c>
      <c r="BP85">
        <f>SQRT((ABS($C$85-$E$86)^2+(ABS($D$85-$F$86)^2)))</f>
        <v>5.8572097280685629</v>
      </c>
      <c r="BU85">
        <v>10</v>
      </c>
      <c r="BV85">
        <v>0</v>
      </c>
      <c r="BW85">
        <v>2</v>
      </c>
      <c r="BX85">
        <v>0</v>
      </c>
      <c r="BY85">
        <v>12</v>
      </c>
      <c r="BZ85">
        <v>0</v>
      </c>
      <c r="CA85">
        <v>4</v>
      </c>
      <c r="CB85">
        <v>0</v>
      </c>
      <c r="CC85">
        <v>14</v>
      </c>
      <c r="CD85">
        <v>2</v>
      </c>
      <c r="CE85">
        <v>4</v>
      </c>
      <c r="CF85">
        <v>0</v>
      </c>
      <c r="CG85">
        <v>12</v>
      </c>
      <c r="CH85">
        <v>3</v>
      </c>
      <c r="CI85">
        <v>0</v>
      </c>
      <c r="CJ85">
        <v>0</v>
      </c>
      <c r="CL85">
        <v>30</v>
      </c>
      <c r="CM85">
        <v>20</v>
      </c>
      <c r="CN85">
        <v>22</v>
      </c>
      <c r="CO85">
        <v>15</v>
      </c>
      <c r="CP85">
        <v>28</v>
      </c>
      <c r="CQ85">
        <v>18</v>
      </c>
      <c r="CR85">
        <v>18</v>
      </c>
      <c r="CS85">
        <v>18</v>
      </c>
      <c r="CT85">
        <v>30</v>
      </c>
      <c r="CU85">
        <v>22</v>
      </c>
      <c r="CV85">
        <v>20</v>
      </c>
      <c r="CW85">
        <v>15</v>
      </c>
      <c r="CX85">
        <v>30</v>
      </c>
      <c r="CY85">
        <v>20</v>
      </c>
      <c r="CZ85">
        <v>18</v>
      </c>
      <c r="DA85">
        <v>16</v>
      </c>
      <c r="DC85">
        <f>((0/10)*100)</f>
        <v>0</v>
      </c>
      <c r="DD85">
        <f>((2/10)*100)</f>
        <v>20</v>
      </c>
      <c r="DE85">
        <f>((0/10)*100)</f>
        <v>0</v>
      </c>
      <c r="DF85">
        <f>((0/12)*100)</f>
        <v>0</v>
      </c>
      <c r="DG85">
        <f>((4/12)*100)</f>
        <v>33.333333333333329</v>
      </c>
      <c r="DH85">
        <f>((0/12)*100)</f>
        <v>0</v>
      </c>
      <c r="DI85">
        <f>((2/14)*100)</f>
        <v>14.285714285714285</v>
      </c>
      <c r="DJ85">
        <f>((4/14)*100)</f>
        <v>28.571428571428569</v>
      </c>
      <c r="DK85">
        <f>((0/14)*100)</f>
        <v>0</v>
      </c>
      <c r="DL85">
        <f>((3/12)*100)</f>
        <v>25</v>
      </c>
      <c r="DM85">
        <f>((0/12)*100)</f>
        <v>0</v>
      </c>
      <c r="DN85">
        <f>((0/12)*100)</f>
        <v>0</v>
      </c>
      <c r="DP85">
        <f>((20/30)*100)</f>
        <v>66.666666666666657</v>
      </c>
      <c r="DQ85">
        <f>((22/30)*100)</f>
        <v>73.333333333333329</v>
      </c>
      <c r="DR85">
        <f>((15/30)*100)</f>
        <v>50</v>
      </c>
      <c r="DS85">
        <f>((18/28)*100)</f>
        <v>64.285714285714292</v>
      </c>
      <c r="DT85">
        <f>((18/28)*100)</f>
        <v>64.285714285714292</v>
      </c>
      <c r="DU85">
        <f>((18/28)*100)</f>
        <v>64.285714285714292</v>
      </c>
      <c r="DV85">
        <f>((22/30)*100)</f>
        <v>73.333333333333329</v>
      </c>
      <c r="DW85">
        <f>((20/30)*100)</f>
        <v>66.666666666666657</v>
      </c>
      <c r="DX85">
        <f>((15/30)*100)</f>
        <v>50</v>
      </c>
      <c r="DY85">
        <f>((20/30)*100)</f>
        <v>66.666666666666657</v>
      </c>
      <c r="DZ85">
        <f>((18/30)*100)</f>
        <v>60</v>
      </c>
      <c r="EA85">
        <f>((16/30)*100)</f>
        <v>53.333333333333336</v>
      </c>
    </row>
    <row r="86" spans="1:131" x14ac:dyDescent="0.25">
      <c r="A86">
        <v>184.07989800000001</v>
      </c>
      <c r="B86">
        <v>5.9533120000000004</v>
      </c>
      <c r="C86">
        <v>177.551615</v>
      </c>
      <c r="D86">
        <v>8.2913040000000002</v>
      </c>
      <c r="E86" s="1">
        <v>195.39726899999999</v>
      </c>
      <c r="F86" s="1">
        <v>4.1389680000000002</v>
      </c>
      <c r="G86" s="1">
        <v>188.29835400000002</v>
      </c>
      <c r="H86" s="1">
        <v>8.002542</v>
      </c>
      <c r="K86">
        <f>(13/200)</f>
        <v>6.5000000000000002E-2</v>
      </c>
      <c r="L86">
        <f>(11/200)</f>
        <v>5.5E-2</v>
      </c>
      <c r="M86" s="1">
        <f>(18/200)</f>
        <v>0.09</v>
      </c>
      <c r="N86" s="1">
        <f>(12/200)</f>
        <v>0.06</v>
      </c>
      <c r="P86">
        <f>(29/200)</f>
        <v>0.14499999999999999</v>
      </c>
      <c r="Q86">
        <f>(32/200)</f>
        <v>0.16</v>
      </c>
      <c r="R86" s="1">
        <f>(25/200)</f>
        <v>0.125</v>
      </c>
      <c r="S86" s="1">
        <f>(32/200)</f>
        <v>0.16</v>
      </c>
      <c r="U86">
        <f>0.065+0.145</f>
        <v>0.21</v>
      </c>
      <c r="V86">
        <f>0.055+0.16</f>
        <v>0.215</v>
      </c>
      <c r="W86" s="1">
        <f>0.09+0.125</f>
        <v>0.215</v>
      </c>
      <c r="X86" s="1">
        <f>0.06+0.16</f>
        <v>0.22</v>
      </c>
      <c r="Z86">
        <f>SQRT((ABS($A$87-$A$86)^2+(ABS($B$87-$B$86)^2)))</f>
        <v>13.122252975377751</v>
      </c>
      <c r="AA86">
        <f>SQRT((ABS($C$87-$C$86)^2+(ABS($D$87-$D$86)^2)))</f>
        <v>12.01383117797703</v>
      </c>
      <c r="AB86" s="1">
        <f>SQRT((ABS($E$87-$E$86)^2+(ABS($F$87-$F$86)^2)))</f>
        <v>13.784348645234742</v>
      </c>
      <c r="AC86" s="1">
        <f>SQRT((ABS($G$87-$G$86)^2+(ABS($H$87-$H$86)^2)))</f>
        <v>12.401620387344401</v>
      </c>
      <c r="AJ86">
        <f>1/0.21</f>
        <v>4.7619047619047619</v>
      </c>
      <c r="AK86">
        <f>1/0.215</f>
        <v>4.6511627906976747</v>
      </c>
      <c r="AL86" s="1">
        <f>1/0.215</f>
        <v>4.6511627906976747</v>
      </c>
      <c r="AM86" s="1">
        <f>1/0.22</f>
        <v>4.5454545454545459</v>
      </c>
      <c r="AO86">
        <f t="shared" si="16"/>
        <v>62.486918930370244</v>
      </c>
      <c r="AP86">
        <f t="shared" si="17"/>
        <v>55.87828454873037</v>
      </c>
      <c r="AQ86" s="1">
        <f t="shared" si="18"/>
        <v>64.113249512719733</v>
      </c>
      <c r="AR86" s="1">
        <f t="shared" si="19"/>
        <v>56.37100176065637</v>
      </c>
      <c r="AV86">
        <f>((0.065/0.21)*100)</f>
        <v>30.952380952380953</v>
      </c>
      <c r="AW86">
        <f>((0.055/0.215)*100)</f>
        <v>25.581395348837212</v>
      </c>
      <c r="AX86" s="1">
        <f>((0.09/0.215)*100)</f>
        <v>41.860465116279066</v>
      </c>
      <c r="AY86" s="1">
        <f>((0.06/0.22)*100)</f>
        <v>27.27272727272727</v>
      </c>
      <c r="BA86">
        <f>((0.145/0.21)*100)</f>
        <v>69.047619047619051</v>
      </c>
      <c r="BB86">
        <f>((0.16/0.215)*100)</f>
        <v>74.418604651162795</v>
      </c>
      <c r="BC86" s="1">
        <f>((0.125/0.215)*100)</f>
        <v>58.139534883720934</v>
      </c>
      <c r="BD86" s="1">
        <f>((0.16/0.22)*100)</f>
        <v>72.727272727272734</v>
      </c>
      <c r="BF86">
        <f>ABS($B$86-$D$86)</f>
        <v>2.3379919999999998</v>
      </c>
      <c r="BG86" s="1">
        <f>ABS($F$86-$H$86)</f>
        <v>3.8635739999999998</v>
      </c>
      <c r="BL86" s="1">
        <f>SQRT((ABS($A$86-$E$86)^2+(ABS($B$86-$F$86)^2)))</f>
        <v>11.461881630080489</v>
      </c>
      <c r="BM86" s="1">
        <f>SQRT((ABS($C$86-$G$86)^2+(ABS($D$86-$H$86)^2)))</f>
        <v>10.750617778842544</v>
      </c>
      <c r="BO86" s="1">
        <f>SQRT((ABS($A$86-$G$86)^2+(ABS($B$86-$H$86)^2)))</f>
        <v>4.6898523022410874</v>
      </c>
      <c r="BP86" s="1">
        <f>SQRT((ABS($C$86-$E$87)^2+(ABS($D$86-$F$87)^2)))</f>
        <v>5.6952371594082889</v>
      </c>
      <c r="BU86">
        <v>13</v>
      </c>
      <c r="BV86">
        <v>0</v>
      </c>
      <c r="BW86">
        <v>5</v>
      </c>
      <c r="BX86">
        <v>3</v>
      </c>
      <c r="BY86">
        <v>11</v>
      </c>
      <c r="BZ86">
        <v>0</v>
      </c>
      <c r="CA86">
        <v>3</v>
      </c>
      <c r="CB86">
        <v>0</v>
      </c>
      <c r="CC86">
        <v>18</v>
      </c>
      <c r="CD86">
        <v>5</v>
      </c>
      <c r="CE86">
        <v>3</v>
      </c>
      <c r="CF86">
        <v>0</v>
      </c>
      <c r="CG86">
        <v>12</v>
      </c>
      <c r="CH86">
        <v>7</v>
      </c>
      <c r="CI86">
        <v>0</v>
      </c>
      <c r="CJ86">
        <v>0</v>
      </c>
      <c r="CL86">
        <v>29</v>
      </c>
      <c r="CM86">
        <v>17</v>
      </c>
      <c r="CN86">
        <v>17</v>
      </c>
      <c r="CO86">
        <v>20</v>
      </c>
      <c r="CP86">
        <v>32</v>
      </c>
      <c r="CQ86">
        <v>19</v>
      </c>
      <c r="CR86">
        <v>17</v>
      </c>
      <c r="CS86">
        <v>20</v>
      </c>
      <c r="CT86">
        <v>25</v>
      </c>
      <c r="CU86">
        <v>17</v>
      </c>
      <c r="CV86">
        <v>17</v>
      </c>
      <c r="CW86">
        <v>13</v>
      </c>
      <c r="CX86">
        <v>32</v>
      </c>
      <c r="CY86">
        <v>22</v>
      </c>
      <c r="CZ86">
        <v>21</v>
      </c>
      <c r="DA86">
        <v>14</v>
      </c>
      <c r="DC86">
        <f>((0/13)*100)</f>
        <v>0</v>
      </c>
      <c r="DD86">
        <f>((5/13)*100)</f>
        <v>38.461538461538467</v>
      </c>
      <c r="DE86">
        <f>((3/13)*100)</f>
        <v>23.076923076923077</v>
      </c>
      <c r="DF86">
        <f>((0/11)*100)</f>
        <v>0</v>
      </c>
      <c r="DG86">
        <f>((3/11)*100)</f>
        <v>27.27272727272727</v>
      </c>
      <c r="DH86">
        <f>((0/11)*100)</f>
        <v>0</v>
      </c>
      <c r="DI86">
        <f>((5/18)*100)</f>
        <v>27.777777777777779</v>
      </c>
      <c r="DJ86">
        <f>((3/18)*100)</f>
        <v>16.666666666666664</v>
      </c>
      <c r="DK86">
        <f>((0/18)*100)</f>
        <v>0</v>
      </c>
      <c r="DL86">
        <f>((7/12)*100)</f>
        <v>58.333333333333336</v>
      </c>
      <c r="DM86">
        <f>((0/12)*100)</f>
        <v>0</v>
      </c>
      <c r="DN86">
        <f>((0/12)*100)</f>
        <v>0</v>
      </c>
      <c r="DP86">
        <f>((17/29)*100)</f>
        <v>58.620689655172406</v>
      </c>
      <c r="DQ86">
        <f>((17/29)*100)</f>
        <v>58.620689655172406</v>
      </c>
      <c r="DR86">
        <f>((20/29)*100)</f>
        <v>68.965517241379317</v>
      </c>
      <c r="DS86">
        <f>((19/32)*100)</f>
        <v>59.375</v>
      </c>
      <c r="DT86">
        <f>((17/32)*100)</f>
        <v>53.125</v>
      </c>
      <c r="DU86">
        <f>((20/32)*100)</f>
        <v>62.5</v>
      </c>
      <c r="DV86">
        <f>((17/25)*100)</f>
        <v>68</v>
      </c>
      <c r="DW86">
        <f>((17/25)*100)</f>
        <v>68</v>
      </c>
      <c r="DX86">
        <f>((13/25)*100)</f>
        <v>52</v>
      </c>
      <c r="DY86">
        <f>((22/32)*100)</f>
        <v>68.75</v>
      </c>
      <c r="DZ86">
        <f>((21/32)*100)</f>
        <v>65.625</v>
      </c>
      <c r="EA86">
        <f>((14/32)*100)</f>
        <v>43.75</v>
      </c>
    </row>
    <row r="87" spans="1:131" x14ac:dyDescent="0.25">
      <c r="A87">
        <v>170.977675</v>
      </c>
      <c r="B87">
        <v>6.6780710000000001</v>
      </c>
      <c r="C87">
        <v>165.545457</v>
      </c>
      <c r="D87">
        <v>8.7206170000000007</v>
      </c>
      <c r="E87">
        <v>181.613856</v>
      </c>
      <c r="F87">
        <v>4.2995720000000004</v>
      </c>
      <c r="G87" s="1">
        <v>175.91185400000001</v>
      </c>
      <c r="H87" s="1">
        <v>8.6147559999999999</v>
      </c>
      <c r="K87">
        <f>(12/200)</f>
        <v>0.06</v>
      </c>
      <c r="L87">
        <f>(9/200)</f>
        <v>4.4999999999999998E-2</v>
      </c>
      <c r="M87" s="1">
        <f>(12/200)</f>
        <v>0.06</v>
      </c>
      <c r="N87" s="1">
        <f>(19/200)</f>
        <v>9.5000000000000001E-2</v>
      </c>
      <c r="P87">
        <f>(27/200)</f>
        <v>0.13500000000000001</v>
      </c>
      <c r="Q87">
        <f>(29/200)</f>
        <v>0.14499999999999999</v>
      </c>
      <c r="R87">
        <f>(27/200)</f>
        <v>0.13500000000000001</v>
      </c>
      <c r="S87" s="1">
        <f>(20/200)</f>
        <v>0.1</v>
      </c>
      <c r="U87">
        <f>0.06+0.135</f>
        <v>0.19500000000000001</v>
      </c>
      <c r="V87">
        <f>0.045+0.145</f>
        <v>0.19</v>
      </c>
      <c r="W87" s="1">
        <f>0.06+0.135</f>
        <v>0.19500000000000001</v>
      </c>
      <c r="X87" s="1">
        <f>0.095+0.1</f>
        <v>0.19500000000000001</v>
      </c>
      <c r="Z87">
        <f>SQRT((ABS($A$88-$A$87)^2+(ABS($B$88-$B$87)^2)))</f>
        <v>10.911189444189203</v>
      </c>
      <c r="AA87">
        <f>SQRT((ABS($C$88-$C$87)^2+(ABS($D$88-$D$87)^2)))</f>
        <v>8.6502840898930096</v>
      </c>
      <c r="AB87" s="1">
        <f>SQRT((ABS($E$88-$E$87)^2+(ABS($F$88-$F$87)^2)))</f>
        <v>11.665375873546173</v>
      </c>
      <c r="AC87" s="1">
        <f>SQRT((ABS($G$88-$G$87)^2+(ABS($H$88-$H$87)^2)))</f>
        <v>9.9663479017466461</v>
      </c>
      <c r="AJ87">
        <f>1/0.195</f>
        <v>5.1282051282051277</v>
      </c>
      <c r="AK87">
        <f>1/0.19</f>
        <v>5.2631578947368425</v>
      </c>
      <c r="AL87" s="1">
        <f>1/0.195</f>
        <v>5.1282051282051277</v>
      </c>
      <c r="AM87" s="1">
        <f>1/0.195</f>
        <v>5.1282051282051277</v>
      </c>
      <c r="AO87">
        <f t="shared" si="16"/>
        <v>55.954817662508731</v>
      </c>
      <c r="AP87">
        <f t="shared" si="17"/>
        <v>45.527810999436895</v>
      </c>
      <c r="AQ87" s="1">
        <f t="shared" si="18"/>
        <v>59.822440377159857</v>
      </c>
      <c r="AR87" s="1">
        <f t="shared" si="19"/>
        <v>51.109476419213571</v>
      </c>
      <c r="AV87">
        <f>((0.06/0.195)*100)</f>
        <v>30.769230769230766</v>
      </c>
      <c r="AW87">
        <f>((0.045/0.19)*100)</f>
        <v>23.684210526315788</v>
      </c>
      <c r="AX87" s="1">
        <f>((0.06/0.195)*100)</f>
        <v>30.769230769230766</v>
      </c>
      <c r="AY87" s="1">
        <f>((0.095/0.195)*100)</f>
        <v>48.717948717948715</v>
      </c>
      <c r="BA87">
        <f>((0.135/0.195)*100)</f>
        <v>69.230769230769226</v>
      </c>
      <c r="BB87">
        <f>((0.145/0.19)*100)</f>
        <v>76.315789473684205</v>
      </c>
      <c r="BC87" s="1">
        <f>((0.135/0.195)*100)</f>
        <v>69.230769230769226</v>
      </c>
      <c r="BD87" s="1">
        <f>((0.1/0.195)*100)</f>
        <v>51.282051282051292</v>
      </c>
      <c r="BF87">
        <f>ABS($B$87-$D$87)</f>
        <v>2.0425460000000006</v>
      </c>
      <c r="BG87" s="1">
        <f>ABS($F$87-$H$87)</f>
        <v>4.3151839999999995</v>
      </c>
      <c r="BL87">
        <f>SQRT((ABS($A$87-$E$87)^2+(ABS($B$87-$F$87)^2)))</f>
        <v>10.898880848865257</v>
      </c>
      <c r="BM87" s="1">
        <f>SQRT((ABS($C$87-$G$87)^2+(ABS($D$87-$H$87)^2)))</f>
        <v>10.366937508875518</v>
      </c>
      <c r="BO87" s="1">
        <f>SQRT((ABS($A$87-$G$87)^2+(ABS($B$87-$H$87)^2)))</f>
        <v>5.3006481861434649</v>
      </c>
      <c r="BP87">
        <f>SQRT((ABS($C$87-$E$88)^2+(ABS($D$87-$F$88)^2)))</f>
        <v>5.8228078255309921</v>
      </c>
      <c r="BU87">
        <v>12</v>
      </c>
      <c r="BV87">
        <v>0</v>
      </c>
      <c r="BW87">
        <v>0</v>
      </c>
      <c r="BX87">
        <v>7</v>
      </c>
      <c r="BY87">
        <v>9</v>
      </c>
      <c r="BZ87">
        <v>0</v>
      </c>
      <c r="CA87">
        <v>2</v>
      </c>
      <c r="CB87">
        <v>5</v>
      </c>
      <c r="CC87">
        <v>12</v>
      </c>
      <c r="CD87">
        <v>0</v>
      </c>
      <c r="CE87">
        <v>2</v>
      </c>
      <c r="CF87">
        <v>0</v>
      </c>
      <c r="CG87">
        <v>19</v>
      </c>
      <c r="CH87">
        <v>0</v>
      </c>
      <c r="CI87">
        <v>5</v>
      </c>
      <c r="CJ87">
        <v>0</v>
      </c>
      <c r="CL87">
        <v>27</v>
      </c>
      <c r="CM87">
        <v>16</v>
      </c>
      <c r="CN87">
        <v>14</v>
      </c>
      <c r="CO87">
        <v>22</v>
      </c>
      <c r="CP87">
        <v>29</v>
      </c>
      <c r="CQ87">
        <v>17</v>
      </c>
      <c r="CR87">
        <v>19</v>
      </c>
      <c r="CS87">
        <v>17</v>
      </c>
      <c r="CT87">
        <v>27</v>
      </c>
      <c r="CU87">
        <v>15</v>
      </c>
      <c r="CV87">
        <v>19</v>
      </c>
      <c r="CW87">
        <v>15</v>
      </c>
      <c r="CX87">
        <v>20</v>
      </c>
      <c r="CY87">
        <v>15</v>
      </c>
      <c r="CZ87">
        <v>16</v>
      </c>
      <c r="DA87">
        <v>8</v>
      </c>
      <c r="DC87">
        <f>((0/12)*100)</f>
        <v>0</v>
      </c>
      <c r="DD87">
        <f>((0/12)*100)</f>
        <v>0</v>
      </c>
      <c r="DE87">
        <f>((7/12)*100)</f>
        <v>58.333333333333336</v>
      </c>
      <c r="DF87">
        <f>((0/9)*100)</f>
        <v>0</v>
      </c>
      <c r="DG87">
        <f>((2/9)*100)</f>
        <v>22.222222222222221</v>
      </c>
      <c r="DH87">
        <f>((5/9)*100)</f>
        <v>55.555555555555557</v>
      </c>
      <c r="DI87">
        <f>((0/12)*100)</f>
        <v>0</v>
      </c>
      <c r="DJ87">
        <f>((2/12)*100)</f>
        <v>16.666666666666664</v>
      </c>
      <c r="DK87">
        <f>((0/12)*100)</f>
        <v>0</v>
      </c>
      <c r="DL87">
        <f>((0/19)*100)</f>
        <v>0</v>
      </c>
      <c r="DM87">
        <f>((5/19)*100)</f>
        <v>26.315789473684209</v>
      </c>
      <c r="DN87">
        <f>((0/19)*100)</f>
        <v>0</v>
      </c>
      <c r="DP87">
        <f>((16/27)*100)</f>
        <v>59.259259259259252</v>
      </c>
      <c r="DQ87">
        <f>((14/27)*100)</f>
        <v>51.851851851851848</v>
      </c>
      <c r="DR87">
        <f>((22/27)*100)</f>
        <v>81.481481481481481</v>
      </c>
      <c r="DS87">
        <f>((17/29)*100)</f>
        <v>58.620689655172406</v>
      </c>
      <c r="DT87">
        <f>((19/29)*100)</f>
        <v>65.517241379310349</v>
      </c>
      <c r="DU87">
        <f>((17/29)*100)</f>
        <v>58.620689655172406</v>
      </c>
      <c r="DV87">
        <f>((15/27)*100)</f>
        <v>55.555555555555557</v>
      </c>
      <c r="DW87">
        <f>((19/27)*100)</f>
        <v>70.370370370370367</v>
      </c>
      <c r="DX87">
        <f>((15/27)*100)</f>
        <v>55.555555555555557</v>
      </c>
      <c r="DY87">
        <f>((15/20)*100)</f>
        <v>75</v>
      </c>
      <c r="DZ87">
        <f>((16/20)*100)</f>
        <v>80</v>
      </c>
      <c r="EA87">
        <f>((8/20)*100)</f>
        <v>40</v>
      </c>
    </row>
    <row r="88" spans="1:131" x14ac:dyDescent="0.25">
      <c r="A88">
        <v>160.06916000000001</v>
      </c>
      <c r="B88">
        <v>6.4365019999999999</v>
      </c>
      <c r="C88">
        <v>156.95105699999999</v>
      </c>
      <c r="D88">
        <v>9.7023010000000003</v>
      </c>
      <c r="E88" s="1">
        <v>169.96553299999999</v>
      </c>
      <c r="F88" s="1">
        <v>4.9301000000000004</v>
      </c>
      <c r="G88" s="1">
        <v>165.94604900000002</v>
      </c>
      <c r="H88" s="1">
        <v>8.5107309999999998</v>
      </c>
      <c r="K88">
        <f>(12/200)</f>
        <v>0.06</v>
      </c>
      <c r="L88">
        <f>(9/200)</f>
        <v>4.4999999999999998E-2</v>
      </c>
      <c r="M88" s="1">
        <f>(15/200)</f>
        <v>7.4999999999999997E-2</v>
      </c>
      <c r="N88" s="1">
        <f>(13/200)</f>
        <v>6.5000000000000002E-2</v>
      </c>
      <c r="P88">
        <f>(36/200)</f>
        <v>0.18</v>
      </c>
      <c r="Q88">
        <f>(41/200)</f>
        <v>0.20499999999999999</v>
      </c>
      <c r="R88" s="1">
        <f>(31/200)</f>
        <v>0.155</v>
      </c>
      <c r="S88" s="1">
        <f>(35/200)</f>
        <v>0.17499999999999999</v>
      </c>
      <c r="U88">
        <f>0.06+0.18</f>
        <v>0.24</v>
      </c>
      <c r="V88">
        <f>0.045+0.205</f>
        <v>0.25</v>
      </c>
      <c r="W88" s="1">
        <f>0.075+0.155</f>
        <v>0.22999999999999998</v>
      </c>
      <c r="X88" s="1">
        <f>0.065+0.175</f>
        <v>0.24</v>
      </c>
      <c r="Z88">
        <f>SQRT((ABS($A$89-$A$88)^2+(ABS($B$89-$B$88)^2)))</f>
        <v>8.088703061244205</v>
      </c>
      <c r="AA88">
        <f>SQRT((ABS($C$89-$C$88)^2+(ABS($D$89-$D$88)^2)))</f>
        <v>7.3478655308855485</v>
      </c>
      <c r="AB88" s="1">
        <f>SQRT((ABS($E$89-$E$88)^2+(ABS($F$89-$F$88)^2)))</f>
        <v>8.8203951697380063</v>
      </c>
      <c r="AC88" s="1">
        <f>SQRT((ABS($G$89-$G$88)^2+(ABS($H$89-$H$88)^2)))</f>
        <v>9.9010619148586603</v>
      </c>
      <c r="AJ88">
        <f>1/0.24</f>
        <v>4.166666666666667</v>
      </c>
      <c r="AK88">
        <f>1/0.25</f>
        <v>4</v>
      </c>
      <c r="AL88" s="1">
        <f>1/0.23</f>
        <v>4.3478260869565215</v>
      </c>
      <c r="AM88" s="1">
        <f>1/0.24</f>
        <v>4.166666666666667</v>
      </c>
      <c r="AO88">
        <f t="shared" si="16"/>
        <v>33.702929421850854</v>
      </c>
      <c r="AP88">
        <f t="shared" si="17"/>
        <v>29.391462123542194</v>
      </c>
      <c r="AQ88" s="1">
        <f t="shared" si="18"/>
        <v>38.349544216252205</v>
      </c>
      <c r="AR88" s="1">
        <f t="shared" si="19"/>
        <v>41.25442464524442</v>
      </c>
      <c r="AV88">
        <f>((0.06/0.24)*100)</f>
        <v>25</v>
      </c>
      <c r="AW88">
        <f>((0.045/0.25)*100)</f>
        <v>18</v>
      </c>
      <c r="AX88" s="1">
        <f>((0.075/0.23)*100)</f>
        <v>32.608695652173907</v>
      </c>
      <c r="AY88" s="1">
        <f>((0.065/0.24)*100)</f>
        <v>27.083333333333336</v>
      </c>
      <c r="BA88">
        <f>((0.18/0.24)*100)</f>
        <v>75</v>
      </c>
      <c r="BB88">
        <f>((0.205/0.25)*100)</f>
        <v>82</v>
      </c>
      <c r="BC88" s="1">
        <f>((0.155/0.23)*100)</f>
        <v>67.391304347826093</v>
      </c>
      <c r="BD88" s="1">
        <f>((0.175/0.24)*100)</f>
        <v>72.916666666666657</v>
      </c>
      <c r="BF88">
        <f>ABS($B$88-$D$88)</f>
        <v>3.2657990000000003</v>
      </c>
      <c r="BG88" s="1">
        <f>ABS($F$88-$H$88)</f>
        <v>3.5806309999999995</v>
      </c>
      <c r="BL88" s="1">
        <f>SQRT((ABS($A$88-$E$88)^2+(ABS($B$88-$F$88)^2)))</f>
        <v>10.010366903402325</v>
      </c>
      <c r="BM88" s="1">
        <f>SQRT((ABS($C$88-$G$88)^2+(ABS($D$88-$H$88)^2)))</f>
        <v>9.0735726230060259</v>
      </c>
      <c r="BO88" s="1">
        <f>SQRT((ABS($A$88-$G$88)^2+(ABS($B$88-$H$88)^2)))</f>
        <v>6.2321946586063932</v>
      </c>
      <c r="BP88" s="1">
        <f>SQRT((ABS($C$88-$E$89)^2+(ABS($D$88-$F$89)^2)))</f>
        <v>5.8174068291486396</v>
      </c>
      <c r="BU88">
        <v>12</v>
      </c>
      <c r="BV88">
        <v>0</v>
      </c>
      <c r="BW88">
        <v>4</v>
      </c>
      <c r="BX88">
        <v>0</v>
      </c>
      <c r="BY88">
        <v>9</v>
      </c>
      <c r="BZ88">
        <v>0</v>
      </c>
      <c r="CA88">
        <v>0</v>
      </c>
      <c r="CB88">
        <v>1</v>
      </c>
      <c r="CC88">
        <v>15</v>
      </c>
      <c r="CD88">
        <v>4</v>
      </c>
      <c r="CE88">
        <v>0</v>
      </c>
      <c r="CF88">
        <v>0</v>
      </c>
      <c r="CG88">
        <v>13</v>
      </c>
      <c r="CH88">
        <v>1</v>
      </c>
      <c r="CI88">
        <v>1</v>
      </c>
      <c r="CJ88">
        <v>0</v>
      </c>
      <c r="CL88">
        <v>36</v>
      </c>
      <c r="CM88">
        <v>27</v>
      </c>
      <c r="CN88">
        <v>24</v>
      </c>
      <c r="CO88">
        <v>17</v>
      </c>
      <c r="CP88">
        <v>41</v>
      </c>
      <c r="CQ88">
        <v>29</v>
      </c>
      <c r="CR88">
        <v>26</v>
      </c>
      <c r="CS88">
        <v>27</v>
      </c>
      <c r="CT88">
        <v>31</v>
      </c>
      <c r="CU88">
        <v>23</v>
      </c>
      <c r="CV88">
        <v>24</v>
      </c>
      <c r="CW88">
        <v>12</v>
      </c>
      <c r="CX88">
        <v>35</v>
      </c>
      <c r="CY88">
        <v>23</v>
      </c>
      <c r="CZ88">
        <v>27</v>
      </c>
      <c r="DA88">
        <v>20</v>
      </c>
      <c r="DC88">
        <f>((0/12)*100)</f>
        <v>0</v>
      </c>
      <c r="DD88">
        <f>((4/12)*100)</f>
        <v>33.333333333333329</v>
      </c>
      <c r="DE88">
        <f>((0/12)*100)</f>
        <v>0</v>
      </c>
      <c r="DF88">
        <f>((0/9)*100)</f>
        <v>0</v>
      </c>
      <c r="DG88">
        <f>((0/9)*100)</f>
        <v>0</v>
      </c>
      <c r="DH88">
        <f>((1/9)*100)</f>
        <v>11.111111111111111</v>
      </c>
      <c r="DI88">
        <f>((4/15)*100)</f>
        <v>26.666666666666668</v>
      </c>
      <c r="DJ88">
        <f>((0/15)*100)</f>
        <v>0</v>
      </c>
      <c r="DK88">
        <f>((0/15)*100)</f>
        <v>0</v>
      </c>
      <c r="DL88">
        <f>((1/13)*100)</f>
        <v>7.6923076923076925</v>
      </c>
      <c r="DM88">
        <f>((1/13)*100)</f>
        <v>7.6923076923076925</v>
      </c>
      <c r="DN88">
        <f>((0/13)*100)</f>
        <v>0</v>
      </c>
      <c r="DP88">
        <f>((27/36)*100)</f>
        <v>75</v>
      </c>
      <c r="DQ88">
        <f>((24/36)*100)</f>
        <v>66.666666666666657</v>
      </c>
      <c r="DR88">
        <f>((17/36)*100)</f>
        <v>47.222222222222221</v>
      </c>
      <c r="DS88">
        <f>((29/41)*100)</f>
        <v>70.731707317073173</v>
      </c>
      <c r="DT88">
        <f>((26/41)*100)</f>
        <v>63.414634146341463</v>
      </c>
      <c r="DU88">
        <f>((27/41)*100)</f>
        <v>65.853658536585371</v>
      </c>
      <c r="DV88">
        <f>((23/31)*100)</f>
        <v>74.193548387096769</v>
      </c>
      <c r="DW88">
        <f>((24/31)*100)</f>
        <v>77.41935483870968</v>
      </c>
      <c r="DX88">
        <f>((12/31)*100)</f>
        <v>38.70967741935484</v>
      </c>
      <c r="DY88">
        <f>((23/35)*100)</f>
        <v>65.714285714285708</v>
      </c>
      <c r="DZ88">
        <f>((27/35)*100)</f>
        <v>77.142857142857153</v>
      </c>
      <c r="EA88">
        <f>((20/35)*100)</f>
        <v>57.142857142857139</v>
      </c>
    </row>
    <row r="89" spans="1:131" x14ac:dyDescent="0.25">
      <c r="A89">
        <v>152.10176999999999</v>
      </c>
      <c r="B89">
        <v>7.8321430000000003</v>
      </c>
      <c r="C89">
        <v>149.60480699999999</v>
      </c>
      <c r="D89">
        <v>9.8563749999999999</v>
      </c>
      <c r="E89">
        <v>161.17941000000002</v>
      </c>
      <c r="F89">
        <v>5.7068969999999997</v>
      </c>
      <c r="G89">
        <v>156.05789099999998</v>
      </c>
      <c r="H89">
        <v>9.0160610000000005</v>
      </c>
      <c r="K89">
        <f>(8/200)</f>
        <v>0.04</v>
      </c>
      <c r="L89">
        <f>(12/200)</f>
        <v>0.06</v>
      </c>
      <c r="M89" s="1">
        <f>(15/200)</f>
        <v>7.4999999999999997E-2</v>
      </c>
      <c r="N89" s="1">
        <f>(18/200)</f>
        <v>0.09</v>
      </c>
      <c r="P89">
        <f>(33/200)</f>
        <v>0.16500000000000001</v>
      </c>
      <c r="Q89">
        <f>(29/200)</f>
        <v>0.14499999999999999</v>
      </c>
      <c r="R89">
        <f>(32/200)</f>
        <v>0.16</v>
      </c>
      <c r="S89">
        <f>(29/200)</f>
        <v>0.14499999999999999</v>
      </c>
      <c r="U89">
        <f>0.04+0.165</f>
        <v>0.20500000000000002</v>
      </c>
      <c r="V89">
        <f>0.06+0.145</f>
        <v>0.20499999999999999</v>
      </c>
      <c r="W89" s="1">
        <f>0.075+0.16</f>
        <v>0.23499999999999999</v>
      </c>
      <c r="X89" s="1">
        <f>0.09+0.145</f>
        <v>0.23499999999999999</v>
      </c>
      <c r="Z89">
        <f>SQRT((ABS($A$90-$A$89)^2+(ABS($B$90-$B$89)^2)))</f>
        <v>18.740715076965021</v>
      </c>
      <c r="AA89">
        <f>SQRT((ABS($C$90-$C$89)^2+(ABS($D$90-$D$89)^2)))</f>
        <v>22.449783355572333</v>
      </c>
      <c r="AB89" s="1">
        <f>SQRT((ABS($E$90-$E$89)^2+(ABS($F$90-$F$89)^2)))</f>
        <v>10.31525294807069</v>
      </c>
      <c r="AC89" s="1">
        <f>SQRT((ABS($G$90-$G$89)^2+(ABS($H$90-$H$89)^2)))</f>
        <v>22.794277856837411</v>
      </c>
      <c r="AJ89">
        <f>1/0.205</f>
        <v>4.8780487804878048</v>
      </c>
      <c r="AK89">
        <f>1/0.205</f>
        <v>4.8780487804878048</v>
      </c>
      <c r="AL89" s="1">
        <f>1/0.235</f>
        <v>4.2553191489361701</v>
      </c>
      <c r="AM89" s="1">
        <f>1/0.235</f>
        <v>4.2553191489361701</v>
      </c>
      <c r="AO89">
        <f t="shared" si="16"/>
        <v>91.418122326658633</v>
      </c>
      <c r="AP89">
        <f t="shared" si="17"/>
        <v>109.51113831986504</v>
      </c>
      <c r="AQ89" s="1">
        <f t="shared" si="18"/>
        <v>43.89469339604549</v>
      </c>
      <c r="AR89" s="1">
        <f t="shared" si="19"/>
        <v>96.996927050371966</v>
      </c>
      <c r="AV89">
        <f>((0.04/0.205)*100)</f>
        <v>19.512195121951219</v>
      </c>
      <c r="AW89">
        <f>((0.06/0.205)*100)</f>
        <v>29.268292682926827</v>
      </c>
      <c r="AX89" s="1">
        <f>((0.075/0.235)*100)</f>
        <v>31.914893617021278</v>
      </c>
      <c r="AY89" s="1">
        <f>((0.09/0.235)*100)</f>
        <v>38.297872340425535</v>
      </c>
      <c r="BA89">
        <f>((0.165/0.205)*100)</f>
        <v>80.487804878048792</v>
      </c>
      <c r="BB89">
        <f>((0.145/0.205)*100)</f>
        <v>70.731707317073173</v>
      </c>
      <c r="BC89" s="1">
        <f>((0.16/0.235)*100)</f>
        <v>68.085106382978736</v>
      </c>
      <c r="BD89" s="1">
        <f>((0.145/0.235)*100)</f>
        <v>61.702127659574465</v>
      </c>
      <c r="BF89">
        <f>ABS($B$89-$D$89)</f>
        <v>2.0242319999999996</v>
      </c>
      <c r="BG89">
        <f>ABS($F$89-$H$89)</f>
        <v>3.3091640000000009</v>
      </c>
      <c r="BL89">
        <f>SQRT((ABS($A$89-$E$89)^2+(ABS($B$89-$F$89)^2)))</f>
        <v>9.3231013364714936</v>
      </c>
      <c r="BM89">
        <f>SQRT((ABS($C$89-$G$89)^2+(ABS($D$89-$H$89)^2)))</f>
        <v>6.5075664214552482</v>
      </c>
      <c r="BO89">
        <f>SQRT((ABS($A$89-$G$89)^2+(ABS($B$89-$H$89)^2)))</f>
        <v>4.1294739613375659</v>
      </c>
      <c r="BP89">
        <f>SQRT((ABS($C$89-$E$90)^2+(ABS($D$89-$F$90)^2)))</f>
        <v>5.0312386384527681</v>
      </c>
      <c r="BU89">
        <v>8</v>
      </c>
      <c r="BV89">
        <v>0</v>
      </c>
      <c r="BW89">
        <v>0</v>
      </c>
      <c r="BX89">
        <v>1</v>
      </c>
      <c r="BY89">
        <v>12</v>
      </c>
      <c r="BZ89">
        <v>0</v>
      </c>
      <c r="CA89">
        <v>7</v>
      </c>
      <c r="CB89">
        <v>0</v>
      </c>
      <c r="CC89">
        <v>15</v>
      </c>
      <c r="CD89">
        <v>0</v>
      </c>
      <c r="CE89">
        <v>7</v>
      </c>
      <c r="CF89">
        <v>0</v>
      </c>
      <c r="CG89">
        <v>18</v>
      </c>
      <c r="CH89">
        <v>9</v>
      </c>
      <c r="CI89">
        <v>0</v>
      </c>
      <c r="CJ89">
        <v>0</v>
      </c>
      <c r="CL89">
        <v>33</v>
      </c>
      <c r="CM89">
        <v>24</v>
      </c>
      <c r="CN89">
        <v>22</v>
      </c>
      <c r="CO89">
        <v>21</v>
      </c>
      <c r="CP89">
        <v>29</v>
      </c>
      <c r="CQ89">
        <v>21</v>
      </c>
      <c r="CR89">
        <v>21</v>
      </c>
      <c r="CS89">
        <v>17</v>
      </c>
      <c r="CT89">
        <v>32</v>
      </c>
      <c r="CU89">
        <v>24</v>
      </c>
      <c r="CV89">
        <v>23</v>
      </c>
      <c r="CW89">
        <v>19</v>
      </c>
      <c r="CX89">
        <v>29</v>
      </c>
      <c r="CY89">
        <v>22</v>
      </c>
      <c r="CZ89">
        <v>17</v>
      </c>
      <c r="DA89">
        <v>14</v>
      </c>
      <c r="DC89">
        <f>((0/8)*100)</f>
        <v>0</v>
      </c>
      <c r="DD89">
        <f>((0/8)*100)</f>
        <v>0</v>
      </c>
      <c r="DE89">
        <f>((1/8)*100)</f>
        <v>12.5</v>
      </c>
      <c r="DF89">
        <f>((0/12)*100)</f>
        <v>0</v>
      </c>
      <c r="DG89">
        <f>((7/12)*100)</f>
        <v>58.333333333333336</v>
      </c>
      <c r="DH89">
        <f>((0/12)*100)</f>
        <v>0</v>
      </c>
      <c r="DI89">
        <f>((0/15)*100)</f>
        <v>0</v>
      </c>
      <c r="DJ89">
        <f>((7/15)*100)</f>
        <v>46.666666666666664</v>
      </c>
      <c r="DK89">
        <f>((0/15)*100)</f>
        <v>0</v>
      </c>
      <c r="DL89">
        <f>((9/18)*100)</f>
        <v>50</v>
      </c>
      <c r="DM89">
        <f>((0/18)*100)</f>
        <v>0</v>
      </c>
      <c r="DN89">
        <f>((0/18)*100)</f>
        <v>0</v>
      </c>
      <c r="DP89">
        <f>((24/33)*100)</f>
        <v>72.727272727272734</v>
      </c>
      <c r="DQ89">
        <f>((22/33)*100)</f>
        <v>66.666666666666657</v>
      </c>
      <c r="DR89">
        <f>((21/33)*100)</f>
        <v>63.636363636363633</v>
      </c>
      <c r="DS89">
        <f>((21/29)*100)</f>
        <v>72.41379310344827</v>
      </c>
      <c r="DT89">
        <f>((21/29)*100)</f>
        <v>72.41379310344827</v>
      </c>
      <c r="DU89">
        <f>((17/29)*100)</f>
        <v>58.620689655172406</v>
      </c>
      <c r="DV89">
        <f>((24/32)*100)</f>
        <v>75</v>
      </c>
      <c r="DW89">
        <f>((23/32)*100)</f>
        <v>71.875</v>
      </c>
      <c r="DX89">
        <f>((19/32)*100)</f>
        <v>59.375</v>
      </c>
      <c r="DY89">
        <f>((22/29)*100)</f>
        <v>75.862068965517238</v>
      </c>
      <c r="DZ89">
        <f>((17/29)*100)</f>
        <v>58.620689655172406</v>
      </c>
      <c r="EA89">
        <f>((14/29)*100)</f>
        <v>48.275862068965516</v>
      </c>
    </row>
    <row r="90" spans="1:131" x14ac:dyDescent="0.25">
      <c r="A90">
        <v>133.48102600000001</v>
      </c>
      <c r="B90">
        <v>5.7149999999999999</v>
      </c>
      <c r="C90">
        <v>127.20036</v>
      </c>
      <c r="D90">
        <v>8.4303570000000008</v>
      </c>
      <c r="E90" s="1">
        <v>150.88897500000002</v>
      </c>
      <c r="F90" s="1">
        <v>4.9917809999999996</v>
      </c>
      <c r="G90" s="1">
        <v>133.313469</v>
      </c>
      <c r="H90" s="1">
        <v>7.5092860000000003</v>
      </c>
      <c r="K90">
        <f>(9/200)</f>
        <v>4.4999999999999998E-2</v>
      </c>
      <c r="L90">
        <f>(8/200)</f>
        <v>0.04</v>
      </c>
      <c r="M90" s="1">
        <f>(19/200)</f>
        <v>9.5000000000000001E-2</v>
      </c>
      <c r="N90" s="1">
        <f>(16/200)</f>
        <v>0.08</v>
      </c>
      <c r="P90">
        <f>(28/200)</f>
        <v>0.14000000000000001</v>
      </c>
      <c r="Q90">
        <f>(25/200)</f>
        <v>0.125</v>
      </c>
      <c r="R90" s="1">
        <f>(25/200)</f>
        <v>0.125</v>
      </c>
      <c r="S90" s="1">
        <f>(8/200)</f>
        <v>0.04</v>
      </c>
      <c r="U90">
        <f>0.045+0.14</f>
        <v>0.185</v>
      </c>
      <c r="V90">
        <f>0.04+0.125</f>
        <v>0.16500000000000001</v>
      </c>
      <c r="W90" s="1">
        <f>0.095+0.125</f>
        <v>0.22</v>
      </c>
      <c r="X90" s="1">
        <f>0.08+0.04</f>
        <v>0.12</v>
      </c>
      <c r="Z90">
        <f>SQRT((ABS($A$91-$A$90)^2+(ABS($B$91-$B$90)^2)))</f>
        <v>10.665066171042222</v>
      </c>
      <c r="AA90">
        <f>SQRT((ABS($C$91-$C$90)^2+(ABS($D$91-$D$90)^2)))</f>
        <v>10.758172443389174</v>
      </c>
      <c r="AB90" s="1">
        <f>SQRT((ABS($E$91-$E$90)^2+(ABS($F$91-$F$90)^2)))</f>
        <v>23.410293576053643</v>
      </c>
      <c r="AC90" s="1">
        <f>SQRT((ABS($G$91-$G$90)^2+(ABS($H$91-$H$90)^2)))</f>
        <v>4.0762080077758425</v>
      </c>
      <c r="AJ90">
        <f>1/0.185</f>
        <v>5.4054054054054053</v>
      </c>
      <c r="AK90">
        <f>1/0.165</f>
        <v>6.0606060606060606</v>
      </c>
      <c r="AL90" s="1">
        <f>1/0.22</f>
        <v>4.5454545454545459</v>
      </c>
      <c r="AM90" s="1">
        <f>1/0.12</f>
        <v>8.3333333333333339</v>
      </c>
      <c r="AO90">
        <f t="shared" si="16"/>
        <v>57.649006329957956</v>
      </c>
      <c r="AP90">
        <f t="shared" si="17"/>
        <v>65.201045111449545</v>
      </c>
      <c r="AQ90" s="1">
        <f t="shared" si="18"/>
        <v>106.41042534569837</v>
      </c>
      <c r="AR90" s="1">
        <f t="shared" si="19"/>
        <v>33.968400064798686</v>
      </c>
      <c r="AV90">
        <f>((0.045/0.185)*100)</f>
        <v>24.324324324324323</v>
      </c>
      <c r="AW90">
        <f>((0.04/0.165)*100)</f>
        <v>24.242424242424242</v>
      </c>
      <c r="AX90" s="1">
        <f>((0.095/0.22)*100)</f>
        <v>43.18181818181818</v>
      </c>
      <c r="AY90" s="1">
        <f>((0.08/0.12)*100)</f>
        <v>66.666666666666671</v>
      </c>
      <c r="BA90">
        <f>((0.14/0.185)*100)</f>
        <v>75.675675675675677</v>
      </c>
      <c r="BB90">
        <f>((0.125/0.165)*100)</f>
        <v>75.757575757575751</v>
      </c>
      <c r="BC90" s="1">
        <f>((0.125/0.22)*100)</f>
        <v>56.81818181818182</v>
      </c>
      <c r="BD90" s="1">
        <f>((0.04/0.12)*100)</f>
        <v>33.333333333333336</v>
      </c>
      <c r="BF90">
        <f>ABS($B$90-$D$90)</f>
        <v>2.7153570000000009</v>
      </c>
      <c r="BG90" s="1">
        <f>ABS($F$90-$H$90)</f>
        <v>2.5175050000000008</v>
      </c>
      <c r="BL90" s="1">
        <f>SQRT((ABS($A$90-$E$90)^2+(ABS($B$90-$F$90)^2)))</f>
        <v>17.422965709332097</v>
      </c>
      <c r="BM90" s="1">
        <f>SQRT((ABS($C$90-$G$90)^2+(ABS($D$90-$H$90)^2)))</f>
        <v>6.1821091411363751</v>
      </c>
      <c r="BO90" s="1">
        <f>SQRT((ABS($A$90-$G$90)^2+(ABS($B$90-$H$90)^2)))</f>
        <v>1.8020925608983038</v>
      </c>
      <c r="BP90" s="1">
        <f>SQRT((ABS($C$90-$E$91)^2+(ABS($D$90-$F$91)^2)))</f>
        <v>5.0033401543673808</v>
      </c>
      <c r="BU90">
        <v>9</v>
      </c>
      <c r="BV90">
        <v>0</v>
      </c>
      <c r="BW90">
        <v>0</v>
      </c>
      <c r="BX90">
        <v>9</v>
      </c>
      <c r="BY90">
        <v>8</v>
      </c>
      <c r="BZ90">
        <v>0</v>
      </c>
      <c r="CA90">
        <v>8</v>
      </c>
      <c r="CB90">
        <v>7</v>
      </c>
      <c r="CC90">
        <v>19</v>
      </c>
      <c r="CD90">
        <v>0</v>
      </c>
      <c r="CE90">
        <v>8</v>
      </c>
      <c r="CF90">
        <v>13</v>
      </c>
      <c r="CG90">
        <v>16</v>
      </c>
      <c r="CH90">
        <v>1</v>
      </c>
      <c r="CI90">
        <v>7</v>
      </c>
      <c r="CJ90">
        <v>13</v>
      </c>
      <c r="CL90">
        <v>28</v>
      </c>
      <c r="CM90">
        <v>16</v>
      </c>
      <c r="CN90">
        <v>13</v>
      </c>
      <c r="CO90">
        <v>22</v>
      </c>
      <c r="CP90">
        <v>25</v>
      </c>
      <c r="CQ90">
        <v>16</v>
      </c>
      <c r="CR90">
        <v>20</v>
      </c>
      <c r="CS90">
        <v>7</v>
      </c>
      <c r="CT90">
        <v>25</v>
      </c>
      <c r="CU90">
        <v>16</v>
      </c>
      <c r="CV90">
        <v>20</v>
      </c>
      <c r="CW90">
        <v>7</v>
      </c>
      <c r="CX90">
        <v>8</v>
      </c>
      <c r="CY90">
        <v>8</v>
      </c>
      <c r="CZ90">
        <v>7</v>
      </c>
      <c r="DA90">
        <v>2</v>
      </c>
      <c r="DC90">
        <f>((0/9)*100)</f>
        <v>0</v>
      </c>
      <c r="DD90">
        <f>((0/9)*100)</f>
        <v>0</v>
      </c>
      <c r="DE90">
        <f>((9/9)*100)</f>
        <v>100</v>
      </c>
      <c r="DF90">
        <f>((0/8)*100)</f>
        <v>0</v>
      </c>
      <c r="DG90">
        <f>((8/8)*100)</f>
        <v>100</v>
      </c>
      <c r="DH90">
        <f>((7/8)*100)</f>
        <v>87.5</v>
      </c>
      <c r="DI90">
        <f>((0/19)*100)</f>
        <v>0</v>
      </c>
      <c r="DJ90">
        <f>((8/19)*100)</f>
        <v>42.105263157894733</v>
      </c>
      <c r="DK90">
        <f>((13/19)*100)</f>
        <v>68.421052631578945</v>
      </c>
      <c r="DL90">
        <f>((1/16)*100)</f>
        <v>6.25</v>
      </c>
      <c r="DM90">
        <f>((7/16)*100)</f>
        <v>43.75</v>
      </c>
      <c r="DN90">
        <f>((13/16)*100)</f>
        <v>81.25</v>
      </c>
      <c r="DP90">
        <f>((16/28)*100)</f>
        <v>57.142857142857139</v>
      </c>
      <c r="DQ90">
        <f>((13/28)*100)</f>
        <v>46.428571428571431</v>
      </c>
      <c r="DR90">
        <f>((22/28)*100)</f>
        <v>78.571428571428569</v>
      </c>
      <c r="DS90">
        <f>((16/25)*100)</f>
        <v>64</v>
      </c>
      <c r="DT90">
        <f>((20/25)*100)</f>
        <v>80</v>
      </c>
      <c r="DU90">
        <f>((7/25)*100)</f>
        <v>28.000000000000004</v>
      </c>
      <c r="DV90">
        <f>((16/25)*100)</f>
        <v>64</v>
      </c>
      <c r="DW90">
        <f>((20/25)*100)</f>
        <v>80</v>
      </c>
      <c r="DX90">
        <f>((7/25)*100)</f>
        <v>28.000000000000004</v>
      </c>
      <c r="DY90">
        <f>((8/8)*100)</f>
        <v>100</v>
      </c>
      <c r="DZ90">
        <f>((7/8)*100)</f>
        <v>87.5</v>
      </c>
      <c r="EA90">
        <f>((2/8)*100)</f>
        <v>25</v>
      </c>
    </row>
    <row r="91" spans="1:131" x14ac:dyDescent="0.25">
      <c r="A91">
        <v>122.87244800000001</v>
      </c>
      <c r="B91">
        <v>4.6187750000000003</v>
      </c>
      <c r="C91">
        <v>116.45255299999999</v>
      </c>
      <c r="D91">
        <v>8.9024999999999999</v>
      </c>
      <c r="E91">
        <v>127.53030800000001</v>
      </c>
      <c r="F91">
        <v>3.4379080000000002</v>
      </c>
      <c r="G91" s="1">
        <v>129.34418500000001</v>
      </c>
      <c r="H91" s="1">
        <v>6.5817860000000001</v>
      </c>
      <c r="K91">
        <f>(17/200)</f>
        <v>8.5000000000000006E-2</v>
      </c>
      <c r="L91">
        <f>(10/200)</f>
        <v>0.05</v>
      </c>
      <c r="M91">
        <f>(22/200)</f>
        <v>0.11</v>
      </c>
      <c r="N91" s="1">
        <f>(12/200)</f>
        <v>0.06</v>
      </c>
      <c r="P91">
        <f>(26/200)</f>
        <v>0.13</v>
      </c>
      <c r="Q91">
        <f>(33/200)</f>
        <v>0.16500000000000001</v>
      </c>
      <c r="R91">
        <f>(30/200)</f>
        <v>0.15</v>
      </c>
      <c r="S91" s="1">
        <f>(12/200)</f>
        <v>0.06</v>
      </c>
      <c r="U91">
        <f>0.085+0.13</f>
        <v>0.21500000000000002</v>
      </c>
      <c r="V91">
        <f>0.05+0.165</f>
        <v>0.21500000000000002</v>
      </c>
      <c r="W91">
        <f>0.11+0.15</f>
        <v>0.26</v>
      </c>
      <c r="X91" s="1">
        <f>0.06+0.06</f>
        <v>0.12</v>
      </c>
      <c r="Z91">
        <f>SQRT((ABS($A$92-$A$91)^2+(ABS($B$92-$B$91)^2)))</f>
        <v>14.855140822717232</v>
      </c>
      <c r="AA91">
        <f>SQRT((ABS($C$92-$C$91)^2+(ABS($D$92-$D$91)^2)))</f>
        <v>14.086186815084485</v>
      </c>
      <c r="AB91">
        <f>SQRT((ABS($E$92-$E$91)^2+(ABS($F$92-$F$91)^2)))</f>
        <v>16.666295632167156</v>
      </c>
      <c r="AC91" s="1">
        <f>SQRT((ABS($G$92-$G$91)^2+(ABS($H$92-$H$91)^2)))</f>
        <v>9.5573328400453459</v>
      </c>
      <c r="AJ91">
        <f>1/0.215</f>
        <v>4.6511627906976747</v>
      </c>
      <c r="AK91">
        <f>1/0.215</f>
        <v>4.6511627906976747</v>
      </c>
      <c r="AL91">
        <f>1/0.26</f>
        <v>3.8461538461538458</v>
      </c>
      <c r="AM91" s="1">
        <f>1/0.12</f>
        <v>8.3333333333333339</v>
      </c>
      <c r="AO91">
        <f t="shared" si="16"/>
        <v>69.093678245196415</v>
      </c>
      <c r="AP91">
        <f t="shared" si="17"/>
        <v>65.517147977137128</v>
      </c>
      <c r="AQ91">
        <f t="shared" si="18"/>
        <v>64.101137046796751</v>
      </c>
      <c r="AR91" s="1">
        <f t="shared" si="19"/>
        <v>79.644440333711216</v>
      </c>
      <c r="AV91">
        <f>((0.085/0.215)*100)</f>
        <v>39.534883720930239</v>
      </c>
      <c r="AW91">
        <f>((0.05/0.215)*100)</f>
        <v>23.255813953488374</v>
      </c>
      <c r="AX91">
        <f>((0.11/0.26)*100)</f>
        <v>42.307692307692307</v>
      </c>
      <c r="AY91" s="1">
        <f>((0.06/0.12)*100)</f>
        <v>50</v>
      </c>
      <c r="BA91">
        <f>((0.13/0.215)*100)</f>
        <v>60.465116279069775</v>
      </c>
      <c r="BB91">
        <f>((0.165/0.215)*100)</f>
        <v>76.744186046511629</v>
      </c>
      <c r="BC91">
        <f>((0.15/0.26)*100)</f>
        <v>57.692307692307686</v>
      </c>
      <c r="BD91" s="1">
        <f>((0.06/0.12)*100)</f>
        <v>50</v>
      </c>
      <c r="BF91">
        <f>ABS($B$91-$D$91)</f>
        <v>4.2837249999999996</v>
      </c>
      <c r="BG91" s="1">
        <f>ABS($F$91-$H$91)</f>
        <v>3.143878</v>
      </c>
      <c r="BL91">
        <f>SQRT((ABS($A$91-$E$91)^2+(ABS($B$91-$F$91)^2)))</f>
        <v>4.8052166081550363</v>
      </c>
      <c r="BM91" s="1">
        <f>SQRT((ABS($C$91-$G$91)^2+(ABS($D$91-$H$91)^2)))</f>
        <v>13.098850678331301</v>
      </c>
      <c r="BO91" s="1">
        <f>SQRT((ABS($A$91-$G$91)^2+(ABS($B$91-$H$91)^2)))</f>
        <v>6.7628981940651789</v>
      </c>
      <c r="BP91">
        <f>SQRT((ABS($C$91-$E$91)^2+(ABS($D$91-$F$91)^2)))</f>
        <v>12.352263823546242</v>
      </c>
      <c r="BU91">
        <v>17</v>
      </c>
      <c r="BV91">
        <v>0</v>
      </c>
      <c r="BW91">
        <v>0</v>
      </c>
      <c r="BX91">
        <v>5</v>
      </c>
      <c r="BY91">
        <v>10</v>
      </c>
      <c r="BZ91">
        <v>0</v>
      </c>
      <c r="CA91">
        <v>7</v>
      </c>
      <c r="CB91">
        <v>0</v>
      </c>
      <c r="CC91">
        <v>22</v>
      </c>
      <c r="CD91">
        <v>9</v>
      </c>
      <c r="CE91">
        <v>7</v>
      </c>
      <c r="CF91">
        <v>0</v>
      </c>
      <c r="CG91">
        <v>12</v>
      </c>
      <c r="CH91">
        <v>4</v>
      </c>
      <c r="CI91">
        <v>0</v>
      </c>
      <c r="CJ91">
        <v>0</v>
      </c>
      <c r="CL91">
        <v>26</v>
      </c>
      <c r="CM91">
        <v>18</v>
      </c>
      <c r="CN91">
        <v>7</v>
      </c>
      <c r="CO91">
        <v>8</v>
      </c>
      <c r="CP91">
        <v>33</v>
      </c>
      <c r="CQ91">
        <v>16</v>
      </c>
      <c r="CR91">
        <v>27</v>
      </c>
      <c r="CS91">
        <v>12</v>
      </c>
      <c r="CT91">
        <v>30</v>
      </c>
      <c r="CU91">
        <v>13</v>
      </c>
      <c r="CV91">
        <v>27</v>
      </c>
      <c r="CW91">
        <v>15</v>
      </c>
      <c r="CX91">
        <v>12</v>
      </c>
      <c r="CY91">
        <v>0</v>
      </c>
      <c r="CZ91">
        <v>12</v>
      </c>
      <c r="DA91">
        <v>12</v>
      </c>
      <c r="DC91">
        <f>((0/17)*100)</f>
        <v>0</v>
      </c>
      <c r="DD91">
        <f>((0/17)*100)</f>
        <v>0</v>
      </c>
      <c r="DE91">
        <f>((5/17)*100)</f>
        <v>29.411764705882355</v>
      </c>
      <c r="DF91">
        <f>((0/10)*100)</f>
        <v>0</v>
      </c>
      <c r="DG91">
        <f>((7/10)*100)</f>
        <v>70</v>
      </c>
      <c r="DH91">
        <f>((0/10)*100)</f>
        <v>0</v>
      </c>
      <c r="DI91">
        <f>((9/22)*100)</f>
        <v>40.909090909090914</v>
      </c>
      <c r="DJ91">
        <f>((7/22)*100)</f>
        <v>31.818181818181817</v>
      </c>
      <c r="DK91">
        <f>((0/22)*100)</f>
        <v>0</v>
      </c>
      <c r="DL91">
        <f>((4/12)*100)</f>
        <v>33.333333333333329</v>
      </c>
      <c r="DM91">
        <f>((0/12)*100)</f>
        <v>0</v>
      </c>
      <c r="DN91">
        <f>((0/12)*100)</f>
        <v>0</v>
      </c>
      <c r="DP91">
        <f>((18/26)*100)</f>
        <v>69.230769230769226</v>
      </c>
      <c r="DQ91">
        <f>((7/26)*100)</f>
        <v>26.923076923076923</v>
      </c>
      <c r="DR91">
        <f>((8/26)*100)</f>
        <v>30.76923076923077</v>
      </c>
      <c r="DS91">
        <f>((16/33)*100)</f>
        <v>48.484848484848484</v>
      </c>
      <c r="DT91">
        <f>((27/33)*100)</f>
        <v>81.818181818181827</v>
      </c>
      <c r="DU91">
        <f>((12/33)*100)</f>
        <v>36.363636363636367</v>
      </c>
      <c r="DV91">
        <f>((13/30)*100)</f>
        <v>43.333333333333336</v>
      </c>
      <c r="DW91">
        <f>((27/30)*100)</f>
        <v>90</v>
      </c>
      <c r="DX91">
        <f>((15/30)*100)</f>
        <v>50</v>
      </c>
      <c r="DY91">
        <f>((0/12)*100)</f>
        <v>0</v>
      </c>
      <c r="DZ91">
        <f>((12/12)*100)</f>
        <v>100</v>
      </c>
      <c r="EA91">
        <f>((12/12)*100)</f>
        <v>100</v>
      </c>
    </row>
    <row r="92" spans="1:131" x14ac:dyDescent="0.25">
      <c r="A92">
        <v>108.51469400000001</v>
      </c>
      <c r="B92">
        <v>8.4306129999999992</v>
      </c>
      <c r="C92">
        <v>102.498471</v>
      </c>
      <c r="D92">
        <v>10.827144000000001</v>
      </c>
      <c r="E92">
        <v>111.249695</v>
      </c>
      <c r="F92">
        <v>7.0026029999999997</v>
      </c>
      <c r="G92">
        <v>119.8424</v>
      </c>
      <c r="H92">
        <v>7.6107139999999998</v>
      </c>
      <c r="K92">
        <f>(13/200)</f>
        <v>6.5000000000000002E-2</v>
      </c>
      <c r="L92">
        <f>(10/200)</f>
        <v>0.05</v>
      </c>
      <c r="M92">
        <f>(20/200)</f>
        <v>0.1</v>
      </c>
      <c r="N92">
        <f>(21/200)</f>
        <v>0.105</v>
      </c>
      <c r="P92">
        <f>(24/200)</f>
        <v>0.12</v>
      </c>
      <c r="Q92">
        <f>(26/200)</f>
        <v>0.13</v>
      </c>
      <c r="R92">
        <f>(23/200)</f>
        <v>0.115</v>
      </c>
      <c r="S92">
        <f>(25/200)</f>
        <v>0.125</v>
      </c>
      <c r="U92">
        <f>0.065+0.12</f>
        <v>0.185</v>
      </c>
      <c r="V92">
        <f>0.05+0.13</f>
        <v>0.18</v>
      </c>
      <c r="W92">
        <f>0.1+0.115</f>
        <v>0.21500000000000002</v>
      </c>
      <c r="X92">
        <f>0.105+0.125</f>
        <v>0.22999999999999998</v>
      </c>
      <c r="Z92">
        <f>SQRT((ABS($A$93-$A$92)^2+(ABS($B$93-$B$92)^2)))</f>
        <v>13.965245073771523</v>
      </c>
      <c r="AA92">
        <f>SQRT((ABS($C$93-$C$92)^2+(ABS($D$93-$D$92)^2)))</f>
        <v>13.967171444043336</v>
      </c>
      <c r="AB92">
        <f>SQRT((ABS($E$93-$E$92)^2+(ABS($F$93-$F$92)^2)))</f>
        <v>18.285600976941843</v>
      </c>
      <c r="AC92">
        <f>SQRT((ABS($G$93-$G$92)^2+(ABS($H$93-$H$92)^2)))</f>
        <v>17.910038203059479</v>
      </c>
      <c r="AJ92">
        <f>1/0.185</f>
        <v>5.4054054054054053</v>
      </c>
      <c r="AK92">
        <f>1/0.18</f>
        <v>5.5555555555555554</v>
      </c>
      <c r="AL92">
        <f>1/0.215</f>
        <v>4.6511627906976747</v>
      </c>
      <c r="AM92">
        <f>1/0.23</f>
        <v>4.3478260869565215</v>
      </c>
      <c r="AO92">
        <f t="shared" si="16"/>
        <v>75.48781120957581</v>
      </c>
      <c r="AP92">
        <f t="shared" si="17"/>
        <v>77.59539691135187</v>
      </c>
      <c r="AQ92">
        <f t="shared" si="18"/>
        <v>85.049306869496931</v>
      </c>
      <c r="AR92">
        <f t="shared" si="19"/>
        <v>77.869731317649908</v>
      </c>
      <c r="AV92">
        <f>((0.065/0.185)*100)</f>
        <v>35.135135135135137</v>
      </c>
      <c r="AW92">
        <f>((0.05/0.18)*100)</f>
        <v>27.777777777777779</v>
      </c>
      <c r="AX92">
        <f>((0.1/0.215)*100)</f>
        <v>46.511627906976749</v>
      </c>
      <c r="AY92">
        <f>((0.105/0.23)*100)</f>
        <v>45.652173913043477</v>
      </c>
      <c r="BA92">
        <f>((0.12/0.185)*100)</f>
        <v>64.86486486486487</v>
      </c>
      <c r="BB92">
        <f>((0.13/0.18)*100)</f>
        <v>72.222222222222229</v>
      </c>
      <c r="BC92">
        <f>((0.115/0.215)*100)</f>
        <v>53.488372093023258</v>
      </c>
      <c r="BD92">
        <f>((0.125/0.23)*100)</f>
        <v>54.347826086956516</v>
      </c>
      <c r="BF92">
        <f>ABS($B$92-$D$92)</f>
        <v>2.3965310000000013</v>
      </c>
      <c r="BG92">
        <f>ABS($F$92-$H$92)</f>
        <v>0.60811100000000007</v>
      </c>
      <c r="BL92">
        <f>SQRT((ABS($A$92-$E$92)^2+(ABS($B$92-$F$92)^2)))</f>
        <v>3.0853594652975174</v>
      </c>
      <c r="BO92">
        <f>SQRT((ABS($A$92-$G$92)^2+(ABS($B$92-$H$92)^2)))</f>
        <v>11.357339371201199</v>
      </c>
      <c r="BP92">
        <f>SQRT((ABS($C$92-$E$92)^2+(ABS($D$92-$F$92)^2)))</f>
        <v>9.5504468669720968</v>
      </c>
      <c r="BU92">
        <v>13</v>
      </c>
      <c r="BV92">
        <v>0</v>
      </c>
      <c r="BW92">
        <v>9</v>
      </c>
      <c r="BX92">
        <v>4</v>
      </c>
      <c r="BY92">
        <v>10</v>
      </c>
      <c r="BZ92">
        <v>0</v>
      </c>
      <c r="CA92">
        <v>0</v>
      </c>
      <c r="CB92">
        <v>10</v>
      </c>
      <c r="CC92">
        <v>20</v>
      </c>
      <c r="CD92">
        <v>10</v>
      </c>
      <c r="CE92">
        <v>0</v>
      </c>
      <c r="CF92">
        <v>0</v>
      </c>
      <c r="CG92">
        <v>21</v>
      </c>
      <c r="CH92">
        <v>4</v>
      </c>
      <c r="CI92">
        <v>10</v>
      </c>
      <c r="CJ92">
        <v>0</v>
      </c>
      <c r="CL92">
        <v>24</v>
      </c>
      <c r="CM92">
        <v>14</v>
      </c>
      <c r="CN92">
        <v>11</v>
      </c>
      <c r="CO92">
        <v>16</v>
      </c>
      <c r="CP92">
        <v>26</v>
      </c>
      <c r="CQ92">
        <v>13</v>
      </c>
      <c r="CR92">
        <v>11</v>
      </c>
      <c r="CS92">
        <v>15</v>
      </c>
      <c r="CT92">
        <v>23</v>
      </c>
      <c r="CU92">
        <v>19</v>
      </c>
      <c r="CV92">
        <v>13</v>
      </c>
      <c r="CW92">
        <v>2</v>
      </c>
      <c r="CX92">
        <v>25</v>
      </c>
      <c r="CY92">
        <v>16</v>
      </c>
      <c r="CZ92">
        <v>15</v>
      </c>
      <c r="DA92">
        <v>3</v>
      </c>
      <c r="DC92">
        <f>((0/13)*100)</f>
        <v>0</v>
      </c>
      <c r="DD92">
        <f>((9/13)*100)</f>
        <v>69.230769230769226</v>
      </c>
      <c r="DE92">
        <f>((4/13)*100)</f>
        <v>30.76923076923077</v>
      </c>
      <c r="DF92">
        <f>((0/10)*100)</f>
        <v>0</v>
      </c>
      <c r="DG92">
        <f>((0/10)*100)</f>
        <v>0</v>
      </c>
      <c r="DH92">
        <f>((10/10)*100)</f>
        <v>100</v>
      </c>
      <c r="DI92">
        <f>((10/20)*100)</f>
        <v>50</v>
      </c>
      <c r="DJ92">
        <f>((0/20)*100)</f>
        <v>0</v>
      </c>
      <c r="DK92">
        <f>((0/20)*100)</f>
        <v>0</v>
      </c>
      <c r="DL92">
        <f>((4/21)*100)</f>
        <v>19.047619047619047</v>
      </c>
      <c r="DM92">
        <f>((10/21)*100)</f>
        <v>47.619047619047613</v>
      </c>
      <c r="DN92">
        <f>((0/21)*100)</f>
        <v>0</v>
      </c>
      <c r="DP92">
        <f>((14/24)*100)</f>
        <v>58.333333333333336</v>
      </c>
      <c r="DQ92">
        <f>((11/24)*100)</f>
        <v>45.833333333333329</v>
      </c>
      <c r="DR92">
        <f>((16/24)*100)</f>
        <v>66.666666666666657</v>
      </c>
      <c r="DS92">
        <f>((13/26)*100)</f>
        <v>50</v>
      </c>
      <c r="DT92">
        <f>((11/26)*100)</f>
        <v>42.307692307692307</v>
      </c>
      <c r="DU92">
        <f>((15/26)*100)</f>
        <v>57.692307692307686</v>
      </c>
      <c r="DV92">
        <f>((19/23)*100)</f>
        <v>82.608695652173907</v>
      </c>
      <c r="DW92">
        <f>((13/23)*100)</f>
        <v>56.521739130434781</v>
      </c>
      <c r="DX92">
        <f>((2/23)*100)</f>
        <v>8.695652173913043</v>
      </c>
      <c r="DY92">
        <f>((16/25)*100)</f>
        <v>64</v>
      </c>
      <c r="DZ92">
        <f>((15/25)*100)</f>
        <v>60</v>
      </c>
      <c r="EA92">
        <f>((3/25)*100)</f>
        <v>12</v>
      </c>
    </row>
    <row r="93" spans="1:131" x14ac:dyDescent="0.25">
      <c r="A93">
        <v>94.556990000000013</v>
      </c>
      <c r="B93">
        <v>7.9717349999999998</v>
      </c>
      <c r="C93">
        <v>88.58612500000001</v>
      </c>
      <c r="D93">
        <v>9.5908160000000002</v>
      </c>
      <c r="E93">
        <v>92.980766000000017</v>
      </c>
      <c r="F93">
        <v>6.2219389999999999</v>
      </c>
      <c r="G93">
        <v>102.057705</v>
      </c>
      <c r="H93">
        <v>9.7259189999999993</v>
      </c>
      <c r="K93">
        <f>(10/200)</f>
        <v>0.05</v>
      </c>
      <c r="L93">
        <f>(10/200)</f>
        <v>0.05</v>
      </c>
      <c r="M93">
        <f>(17/200)</f>
        <v>8.5000000000000006E-2</v>
      </c>
      <c r="N93" s="1">
        <f>(20/200)</f>
        <v>0.1</v>
      </c>
      <c r="P93">
        <f>(24/200)</f>
        <v>0.12</v>
      </c>
      <c r="Q93">
        <f>(23/200)</f>
        <v>0.115</v>
      </c>
      <c r="R93">
        <f>(23/200)</f>
        <v>0.115</v>
      </c>
      <c r="S93">
        <f>(23/200)</f>
        <v>0.115</v>
      </c>
      <c r="U93">
        <f>0.05+0.12</f>
        <v>0.16999999999999998</v>
      </c>
      <c r="V93">
        <f>0.05+0.115</f>
        <v>0.16500000000000001</v>
      </c>
      <c r="W93">
        <f>0.085+0.115</f>
        <v>0.2</v>
      </c>
      <c r="X93" s="1">
        <f>0.1+0.115</f>
        <v>0.21500000000000002</v>
      </c>
      <c r="Z93">
        <f>SQRT((ABS($A$94-$A$93)^2+(ABS($B$94-$B$93)^2)))</f>
        <v>12.924265975865795</v>
      </c>
      <c r="AA93">
        <f>SQRT((ABS($C$94-$C$93)^2+(ABS($D$94-$D$93)^2)))</f>
        <v>11.874779479438645</v>
      </c>
      <c r="AB93">
        <f>SQRT((ABS($E$94-$E$93)^2+(ABS($F$94-$F$93)^2)))</f>
        <v>13.80472306206801</v>
      </c>
      <c r="AC93" s="1">
        <f>SQRT((ABS($G$94-$G$93)^2+(ABS($H$94-$H$93)^2)))</f>
        <v>17.543633117981454</v>
      </c>
      <c r="AJ93">
        <f>1/0.17</f>
        <v>5.8823529411764701</v>
      </c>
      <c r="AK93">
        <f>1/0.165</f>
        <v>6.0606060606060606</v>
      </c>
      <c r="AL93">
        <f>1/0.2</f>
        <v>5</v>
      </c>
      <c r="AM93" s="1">
        <f>1/0.215</f>
        <v>4.6511627906976747</v>
      </c>
      <c r="AO93">
        <f t="shared" si="16"/>
        <v>76.025093975681159</v>
      </c>
      <c r="AP93">
        <f t="shared" si="17"/>
        <v>71.968360481446339</v>
      </c>
      <c r="AQ93">
        <f t="shared" si="18"/>
        <v>69.023615310340048</v>
      </c>
      <c r="AR93" s="1">
        <f t="shared" si="19"/>
        <v>81.598293572006753</v>
      </c>
      <c r="AV93">
        <f>((0.05/0.17)*100)</f>
        <v>29.411764705882355</v>
      </c>
      <c r="AW93">
        <f>((0.05/0.165)*100)</f>
        <v>30.303030303030305</v>
      </c>
      <c r="AX93">
        <f>((0.085/0.2)*100)</f>
        <v>42.5</v>
      </c>
      <c r="AY93" s="1">
        <f>((0.1/0.215)*100)</f>
        <v>46.511627906976749</v>
      </c>
      <c r="BA93">
        <f>((0.12/0.17)*100)</f>
        <v>70.588235294117638</v>
      </c>
      <c r="BB93">
        <f>((0.115/0.165)*100)</f>
        <v>69.696969696969703</v>
      </c>
      <c r="BC93">
        <f>((0.115/0.2)*100)</f>
        <v>57.499999999999993</v>
      </c>
      <c r="BD93" s="1">
        <f>((0.115/0.215)*100)</f>
        <v>53.488372093023258</v>
      </c>
      <c r="BF93">
        <f>ABS($B$93-$D$93)</f>
        <v>1.6190810000000004</v>
      </c>
      <c r="BG93">
        <f>ABS($F$93-$H$93)</f>
        <v>3.5039799999999994</v>
      </c>
      <c r="BO93">
        <f>SQRT((ABS($A$93-$G$93)^2+(ABS($B$93-$H$93)^2)))</f>
        <v>7.7031089189418047</v>
      </c>
      <c r="BP93">
        <f>SQRT((ABS($C$93-$E$93)^2+(ABS($D$93-$F$93)^2)))</f>
        <v>5.5373460935731718</v>
      </c>
      <c r="BU93">
        <v>10</v>
      </c>
      <c r="BV93">
        <v>0</v>
      </c>
      <c r="BW93">
        <v>10</v>
      </c>
      <c r="BX93">
        <v>0</v>
      </c>
      <c r="BY93">
        <v>10</v>
      </c>
      <c r="BZ93">
        <v>0</v>
      </c>
      <c r="CA93">
        <v>0</v>
      </c>
      <c r="CB93">
        <v>10</v>
      </c>
      <c r="CC93">
        <v>17</v>
      </c>
      <c r="CD93">
        <v>5</v>
      </c>
      <c r="CE93">
        <v>5</v>
      </c>
      <c r="CF93">
        <v>0</v>
      </c>
      <c r="CG93">
        <v>20</v>
      </c>
      <c r="CH93">
        <v>3</v>
      </c>
      <c r="CI93">
        <v>10</v>
      </c>
      <c r="CJ93">
        <v>0</v>
      </c>
      <c r="CL93">
        <v>24</v>
      </c>
      <c r="CM93">
        <v>14</v>
      </c>
      <c r="CN93">
        <v>19</v>
      </c>
      <c r="CO93">
        <v>7</v>
      </c>
      <c r="CP93">
        <v>23</v>
      </c>
      <c r="CQ93">
        <v>13</v>
      </c>
      <c r="CR93">
        <v>3</v>
      </c>
      <c r="CS93">
        <v>23</v>
      </c>
      <c r="CT93">
        <v>23</v>
      </c>
      <c r="CU93">
        <v>18</v>
      </c>
      <c r="CV93">
        <v>13</v>
      </c>
      <c r="CW93">
        <v>3</v>
      </c>
      <c r="CX93">
        <v>23</v>
      </c>
      <c r="CY93">
        <v>13</v>
      </c>
      <c r="CZ93">
        <v>23</v>
      </c>
      <c r="DA93">
        <v>3</v>
      </c>
      <c r="DC93">
        <f>((0/10)*100)</f>
        <v>0</v>
      </c>
      <c r="DD93">
        <f>((10/10)*100)</f>
        <v>100</v>
      </c>
      <c r="DE93">
        <f>((0/10)*100)</f>
        <v>0</v>
      </c>
      <c r="DF93">
        <f>((0/10)*100)</f>
        <v>0</v>
      </c>
      <c r="DG93">
        <f>((0/10)*100)</f>
        <v>0</v>
      </c>
      <c r="DH93">
        <f>((10/10)*100)</f>
        <v>100</v>
      </c>
      <c r="DI93">
        <f>((5/17)*100)</f>
        <v>29.411764705882355</v>
      </c>
      <c r="DJ93">
        <f>((5/17)*100)</f>
        <v>29.411764705882355</v>
      </c>
      <c r="DK93">
        <f>((0/17)*100)</f>
        <v>0</v>
      </c>
      <c r="DL93">
        <f>((3/20)*100)</f>
        <v>15</v>
      </c>
      <c r="DM93">
        <f>((10/20)*100)</f>
        <v>50</v>
      </c>
      <c r="DN93">
        <f>((0/20)*100)</f>
        <v>0</v>
      </c>
      <c r="DP93">
        <f>((14/24)*100)</f>
        <v>58.333333333333336</v>
      </c>
      <c r="DQ93">
        <f>((19/24)*100)</f>
        <v>79.166666666666657</v>
      </c>
      <c r="DR93">
        <f>((7/24)*100)</f>
        <v>29.166666666666668</v>
      </c>
      <c r="DS93">
        <f>((13/23)*100)</f>
        <v>56.521739130434781</v>
      </c>
      <c r="DT93">
        <f>((3/23)*100)</f>
        <v>13.043478260869565</v>
      </c>
      <c r="DU93">
        <f>((23/23)*100)</f>
        <v>100</v>
      </c>
      <c r="DV93">
        <f>((18/23)*100)</f>
        <v>78.260869565217391</v>
      </c>
      <c r="DW93">
        <f>((13/23)*100)</f>
        <v>56.521739130434781</v>
      </c>
      <c r="DX93">
        <f>((3/23)*100)</f>
        <v>13.043478260869565</v>
      </c>
      <c r="DY93">
        <f>((13/23)*100)</f>
        <v>56.521739130434781</v>
      </c>
      <c r="DZ93">
        <f>((23/23)*100)</f>
        <v>100</v>
      </c>
      <c r="EA93">
        <f>((3/23)*100)</f>
        <v>13.043478260869565</v>
      </c>
    </row>
    <row r="94" spans="1:131" x14ac:dyDescent="0.25">
      <c r="A94">
        <v>81.674389000000005</v>
      </c>
      <c r="B94">
        <v>6.9347960000000004</v>
      </c>
      <c r="C94">
        <v>76.744286000000002</v>
      </c>
      <c r="D94">
        <v>8.7069399999999995</v>
      </c>
      <c r="E94">
        <v>79.178572000000003</v>
      </c>
      <c r="F94">
        <v>5.9577049999999998</v>
      </c>
      <c r="G94" s="1">
        <v>84.528061000000008</v>
      </c>
      <c r="H94" s="1">
        <v>9.0254589999999997</v>
      </c>
      <c r="K94">
        <f>(10/200)</f>
        <v>0.05</v>
      </c>
      <c r="L94">
        <f>(9/200)</f>
        <v>4.4999999999999998E-2</v>
      </c>
      <c r="M94">
        <f>(22/200)</f>
        <v>0.11</v>
      </c>
      <c r="N94" s="1">
        <f>(20/200)</f>
        <v>0.1</v>
      </c>
      <c r="P94">
        <f>(23/200)</f>
        <v>0.115</v>
      </c>
      <c r="Q94">
        <f>(24/200)</f>
        <v>0.12</v>
      </c>
      <c r="R94">
        <f>(29/200)</f>
        <v>0.14499999999999999</v>
      </c>
      <c r="S94" s="1">
        <f>(28/200)</f>
        <v>0.14000000000000001</v>
      </c>
      <c r="U94">
        <f>0.05+0.115</f>
        <v>0.16500000000000001</v>
      </c>
      <c r="V94">
        <f>0.045+0.12</f>
        <v>0.16499999999999998</v>
      </c>
      <c r="W94">
        <f>0.11+0.145</f>
        <v>0.255</v>
      </c>
      <c r="X94" s="1">
        <f>0.1+0.14</f>
        <v>0.24000000000000002</v>
      </c>
      <c r="Z94">
        <f>SQRT((ABS($A$95-$A$94)^2+(ABS($B$95-$B$94)^2)))</f>
        <v>10.336927809398306</v>
      </c>
      <c r="AA94">
        <f>SQRT((ABS($C$95-$C$94)^2+(ABS($D$95-$D$94)^2)))</f>
        <v>7.8508538339258376</v>
      </c>
      <c r="AB94">
        <f>SQRT((ABS($E$95-$E$94)^2+(ABS($F$95-$F$94)^2)))</f>
        <v>16.834557390941399</v>
      </c>
      <c r="AC94" s="1">
        <f>SQRT((ABS($G$95-$G$94)^2+(ABS($H$95-$H$94)^2)))</f>
        <v>12.382192687582322</v>
      </c>
      <c r="AJ94">
        <f>1/0.165</f>
        <v>6.0606060606060606</v>
      </c>
      <c r="AK94">
        <f>1/0.165</f>
        <v>6.0606060606060606</v>
      </c>
      <c r="AL94">
        <f>1/0.255</f>
        <v>3.9215686274509802</v>
      </c>
      <c r="AM94" s="1">
        <f>1/0.24</f>
        <v>4.166666666666667</v>
      </c>
      <c r="AO94">
        <f t="shared" si="16"/>
        <v>62.648047329686698</v>
      </c>
      <c r="AP94">
        <f t="shared" si="17"/>
        <v>47.580932326823266</v>
      </c>
      <c r="AQ94">
        <f t="shared" si="18"/>
        <v>66.017872121338812</v>
      </c>
      <c r="AR94" s="1">
        <f t="shared" si="19"/>
        <v>51.592469531593004</v>
      </c>
      <c r="AV94">
        <f>((0.05/0.165)*100)</f>
        <v>30.303030303030305</v>
      </c>
      <c r="AW94">
        <f>((0.045/0.165)*100)</f>
        <v>27.27272727272727</v>
      </c>
      <c r="AX94">
        <f>((0.11/0.255)*100)</f>
        <v>43.137254901960787</v>
      </c>
      <c r="AY94" s="1">
        <f>((0.1/0.24)*100)</f>
        <v>41.666666666666671</v>
      </c>
      <c r="BA94">
        <f>((0.115/0.165)*100)</f>
        <v>69.696969696969703</v>
      </c>
      <c r="BB94">
        <f>((0.12/0.165)*100)</f>
        <v>72.72727272727272</v>
      </c>
      <c r="BC94">
        <f>((0.145/0.255)*100)</f>
        <v>56.862745098039213</v>
      </c>
      <c r="BD94" s="1">
        <f>((0.14/0.24)*100)</f>
        <v>58.333333333333336</v>
      </c>
      <c r="BF94">
        <f>ABS($B$94-$D$94)</f>
        <v>1.7721439999999991</v>
      </c>
      <c r="BG94" s="1">
        <f>ABS($F$94-$H$94)</f>
        <v>3.0677539999999999</v>
      </c>
      <c r="BL94">
        <f>SQRT((ABS($A$94-$E$93)^2+(ABS($B$94-$F$93)^2)))</f>
        <v>11.32882721064181</v>
      </c>
      <c r="BM94" s="1">
        <f>SQRT((ABS($C$94-$G$94)^2+(ABS($D$94-$H$94)^2)))</f>
        <v>7.7902893145239531</v>
      </c>
      <c r="BO94" s="1">
        <f>SQRT((ABS($A$94-$G$94)^2+(ABS($B$94-$H$94)^2)))</f>
        <v>3.5375578671101642</v>
      </c>
      <c r="BP94">
        <f>SQRT((ABS($C$94-$E$94)^2+(ABS($D$94-$F$94)^2)))</f>
        <v>3.6720622836521986</v>
      </c>
      <c r="BU94">
        <v>10</v>
      </c>
      <c r="BV94">
        <v>0</v>
      </c>
      <c r="BW94">
        <v>5</v>
      </c>
      <c r="BX94">
        <v>3</v>
      </c>
      <c r="BY94">
        <v>9</v>
      </c>
      <c r="BZ94">
        <v>0</v>
      </c>
      <c r="CA94">
        <v>5</v>
      </c>
      <c r="CB94">
        <v>0</v>
      </c>
      <c r="CC94">
        <v>22</v>
      </c>
      <c r="CD94">
        <v>1</v>
      </c>
      <c r="CE94">
        <v>13</v>
      </c>
      <c r="CF94">
        <v>0</v>
      </c>
      <c r="CG94">
        <v>20</v>
      </c>
      <c r="CH94">
        <v>9</v>
      </c>
      <c r="CI94">
        <v>0</v>
      </c>
      <c r="CJ94">
        <v>0</v>
      </c>
      <c r="CL94">
        <v>23</v>
      </c>
      <c r="CM94">
        <v>13</v>
      </c>
      <c r="CN94">
        <v>18</v>
      </c>
      <c r="CO94">
        <v>6</v>
      </c>
      <c r="CP94">
        <v>24</v>
      </c>
      <c r="CQ94">
        <v>14</v>
      </c>
      <c r="CR94">
        <v>12</v>
      </c>
      <c r="CS94">
        <v>14</v>
      </c>
      <c r="CT94">
        <v>29</v>
      </c>
      <c r="CU94">
        <v>20</v>
      </c>
      <c r="CV94">
        <v>25</v>
      </c>
      <c r="CW94">
        <v>9</v>
      </c>
      <c r="CX94">
        <v>28</v>
      </c>
      <c r="CY94">
        <v>21</v>
      </c>
      <c r="CZ94">
        <v>19</v>
      </c>
      <c r="DA94">
        <v>11</v>
      </c>
      <c r="DC94">
        <f>((0/10)*100)</f>
        <v>0</v>
      </c>
      <c r="DD94">
        <f>((5/10)*100)</f>
        <v>50</v>
      </c>
      <c r="DE94">
        <f>((3/10)*100)</f>
        <v>30</v>
      </c>
      <c r="DF94">
        <f>((0/9)*100)</f>
        <v>0</v>
      </c>
      <c r="DG94">
        <f>((5/9)*100)</f>
        <v>55.555555555555557</v>
      </c>
      <c r="DH94">
        <f>((0/9)*100)</f>
        <v>0</v>
      </c>
      <c r="DI94">
        <f>((1/22)*100)</f>
        <v>4.5454545454545459</v>
      </c>
      <c r="DJ94">
        <f>((13/22)*100)</f>
        <v>59.090909090909093</v>
      </c>
      <c r="DK94">
        <f>((0/22)*100)</f>
        <v>0</v>
      </c>
      <c r="DL94">
        <f>((9/20)*100)</f>
        <v>45</v>
      </c>
      <c r="DM94">
        <f>((0/20)*100)</f>
        <v>0</v>
      </c>
      <c r="DN94">
        <f>((0/20)*100)</f>
        <v>0</v>
      </c>
      <c r="DP94">
        <f>((13/23)*100)</f>
        <v>56.521739130434781</v>
      </c>
      <c r="DQ94">
        <f>((18/23)*100)</f>
        <v>78.260869565217391</v>
      </c>
      <c r="DR94">
        <f>((6/23)*100)</f>
        <v>26.086956521739129</v>
      </c>
      <c r="DS94">
        <f>((14/24)*100)</f>
        <v>58.333333333333336</v>
      </c>
      <c r="DT94">
        <f>((12/24)*100)</f>
        <v>50</v>
      </c>
      <c r="DU94">
        <f>((14/24)*100)</f>
        <v>58.333333333333336</v>
      </c>
      <c r="DV94">
        <f>((20/29)*100)</f>
        <v>68.965517241379317</v>
      </c>
      <c r="DW94">
        <f>((25/29)*100)</f>
        <v>86.206896551724128</v>
      </c>
      <c r="DX94">
        <f>((9/29)*100)</f>
        <v>31.03448275862069</v>
      </c>
      <c r="DY94">
        <f>((21/28)*100)</f>
        <v>75</v>
      </c>
      <c r="DZ94">
        <f>((19/28)*100)</f>
        <v>67.857142857142861</v>
      </c>
      <c r="EA94">
        <f>((11/28)*100)</f>
        <v>39.285714285714285</v>
      </c>
    </row>
    <row r="95" spans="1:131" x14ac:dyDescent="0.25">
      <c r="A95">
        <v>71.360663000000002</v>
      </c>
      <c r="B95">
        <v>7.6269900000000002</v>
      </c>
      <c r="C95">
        <v>69.200918000000001</v>
      </c>
      <c r="D95">
        <v>10.882602</v>
      </c>
      <c r="E95">
        <v>62.355174000000012</v>
      </c>
      <c r="F95">
        <v>5.3448409999999997</v>
      </c>
      <c r="G95">
        <v>72.151020000000003</v>
      </c>
      <c r="H95">
        <v>9.3826029999999996</v>
      </c>
      <c r="K95">
        <f>(9/200)</f>
        <v>4.4999999999999998E-2</v>
      </c>
      <c r="L95">
        <f>(13/200)</f>
        <v>6.5000000000000002E-2</v>
      </c>
      <c r="M95">
        <f>(19/200)</f>
        <v>9.5000000000000001E-2</v>
      </c>
      <c r="N95">
        <f>(18/200)</f>
        <v>0.09</v>
      </c>
      <c r="P95">
        <f>(29/200)</f>
        <v>0.14499999999999999</v>
      </c>
      <c r="Q95">
        <f>(27/200)</f>
        <v>0.13500000000000001</v>
      </c>
      <c r="R95">
        <f>(26/200)</f>
        <v>0.13</v>
      </c>
      <c r="S95">
        <f>(25/200)</f>
        <v>0.125</v>
      </c>
      <c r="U95">
        <f>0.045+0.145</f>
        <v>0.19</v>
      </c>
      <c r="V95">
        <f>0.065+0.135</f>
        <v>0.2</v>
      </c>
      <c r="W95">
        <f>0.095+0.13</f>
        <v>0.22500000000000001</v>
      </c>
      <c r="X95">
        <f>0.09+0.125</f>
        <v>0.215</v>
      </c>
      <c r="Z95">
        <f>SQRT((ABS($A$96-$A$95)^2+(ABS($B$96-$B$95)^2)))</f>
        <v>12.205537802420045</v>
      </c>
      <c r="AA95">
        <f>SQRT((ABS($C$96-$C$95)^2+(ABS($D$96-$D$95)^2)))</f>
        <v>17.191003759124385</v>
      </c>
      <c r="AB95">
        <f>SQRT((ABS($E$96-$E$95)^2+(ABS($F$96-$F$95)^2)))</f>
        <v>17.46749777188241</v>
      </c>
      <c r="AC95">
        <f>SQRT((ABS($G$96-$G$95)^2+(ABS($H$96-$H$95)^2)))</f>
        <v>17.540883212987243</v>
      </c>
      <c r="AJ95">
        <f>1/0.19</f>
        <v>5.2631578947368425</v>
      </c>
      <c r="AK95">
        <f>1/0.2</f>
        <v>5</v>
      </c>
      <c r="AL95">
        <f>1/0.225</f>
        <v>4.4444444444444446</v>
      </c>
      <c r="AM95">
        <f>1/0.215</f>
        <v>4.6511627906976747</v>
      </c>
      <c r="AO95">
        <f t="shared" si="16"/>
        <v>64.23967264431603</v>
      </c>
      <c r="AP95">
        <f t="shared" si="17"/>
        <v>85.955018795621925</v>
      </c>
      <c r="AQ95">
        <f t="shared" si="18"/>
        <v>77.63332343058849</v>
      </c>
      <c r="AR95">
        <f t="shared" si="19"/>
        <v>81.585503316219743</v>
      </c>
      <c r="AV95">
        <f>((0.045/0.19)*100)</f>
        <v>23.684210526315788</v>
      </c>
      <c r="AW95">
        <f>((0.065/0.2)*100)</f>
        <v>32.5</v>
      </c>
      <c r="AX95">
        <f>((0.095/0.225)*100)</f>
        <v>42.222222222222221</v>
      </c>
      <c r="AY95">
        <f>((0.09/0.215)*100)</f>
        <v>41.860465116279066</v>
      </c>
      <c r="BA95">
        <f>((0.145/0.19)*100)</f>
        <v>76.315789473684205</v>
      </c>
      <c r="BB95">
        <f>((0.135/0.2)*100)</f>
        <v>67.5</v>
      </c>
      <c r="BC95">
        <f>((0.13/0.225)*100)</f>
        <v>57.777777777777786</v>
      </c>
      <c r="BD95">
        <f>((0.125/0.215)*100)</f>
        <v>58.139534883720934</v>
      </c>
      <c r="BF95">
        <f>ABS($B$95-$D$95)</f>
        <v>3.2556120000000002</v>
      </c>
      <c r="BG95">
        <f>ABS($F$95-$H$95)</f>
        <v>4.0377619999999999</v>
      </c>
      <c r="BL95">
        <f>SQRT((ABS($A$95-$E$94)^2+(ABS($B$95-$F$94)^2)))</f>
        <v>7.99413619745786</v>
      </c>
      <c r="BM95">
        <f>SQRT((ABS($C$95-$G$95)^2+(ABS($D$95-$H$95)^2)))</f>
        <v>3.3095466170466628</v>
      </c>
      <c r="BO95">
        <f>SQRT((ABS($A$95-$G$95)^2+(ABS($B$95-$H$95)^2)))</f>
        <v>1.9253158684273077</v>
      </c>
      <c r="BP95">
        <f>SQRT((ABS($C$95-$E$95)^2+(ABS($D$95-$F$95)^2)))</f>
        <v>8.8051693797823596</v>
      </c>
      <c r="BU95">
        <v>9</v>
      </c>
      <c r="BV95">
        <v>0</v>
      </c>
      <c r="BW95">
        <v>0</v>
      </c>
      <c r="BX95">
        <v>9</v>
      </c>
      <c r="BY95">
        <v>13</v>
      </c>
      <c r="BZ95">
        <v>0</v>
      </c>
      <c r="CA95">
        <v>13</v>
      </c>
      <c r="CB95">
        <v>0</v>
      </c>
      <c r="CC95">
        <v>19</v>
      </c>
      <c r="CD95">
        <v>9</v>
      </c>
      <c r="CE95">
        <v>2</v>
      </c>
      <c r="CF95">
        <v>0</v>
      </c>
      <c r="CG95">
        <v>18</v>
      </c>
      <c r="CH95">
        <v>9</v>
      </c>
      <c r="CI95">
        <v>3</v>
      </c>
      <c r="CJ95">
        <v>0</v>
      </c>
      <c r="CL95">
        <v>29</v>
      </c>
      <c r="CM95">
        <v>20</v>
      </c>
      <c r="CN95">
        <v>17</v>
      </c>
      <c r="CO95">
        <v>21</v>
      </c>
      <c r="CP95">
        <v>27</v>
      </c>
      <c r="CQ95">
        <v>18</v>
      </c>
      <c r="CR95">
        <v>25</v>
      </c>
      <c r="CS95">
        <v>7</v>
      </c>
      <c r="CT95">
        <v>26</v>
      </c>
      <c r="CU95">
        <v>14</v>
      </c>
      <c r="CV95">
        <v>18</v>
      </c>
      <c r="CW95">
        <v>8</v>
      </c>
      <c r="CX95">
        <v>25</v>
      </c>
      <c r="CY95">
        <v>21</v>
      </c>
      <c r="CZ95">
        <v>12</v>
      </c>
      <c r="DA95">
        <v>3</v>
      </c>
      <c r="DC95">
        <f>((0/9)*100)</f>
        <v>0</v>
      </c>
      <c r="DD95">
        <f>((0/9)*100)</f>
        <v>0</v>
      </c>
      <c r="DE95">
        <f>((9/9)*100)</f>
        <v>100</v>
      </c>
      <c r="DF95">
        <f>((0/13)*100)</f>
        <v>0</v>
      </c>
      <c r="DG95">
        <f>((13/13)*100)</f>
        <v>100</v>
      </c>
      <c r="DH95">
        <f>((0/13)*100)</f>
        <v>0</v>
      </c>
      <c r="DI95">
        <f>((9/19)*100)</f>
        <v>47.368421052631575</v>
      </c>
      <c r="DJ95">
        <f>((2/19)*100)</f>
        <v>10.526315789473683</v>
      </c>
      <c r="DK95">
        <f>((0/19)*100)</f>
        <v>0</v>
      </c>
      <c r="DL95">
        <f>((9/18)*100)</f>
        <v>50</v>
      </c>
      <c r="DM95">
        <f>((3/18)*100)</f>
        <v>16.666666666666664</v>
      </c>
      <c r="DN95">
        <f>((0/18)*100)</f>
        <v>0</v>
      </c>
      <c r="DP95">
        <f>((20/29)*100)</f>
        <v>68.965517241379317</v>
      </c>
      <c r="DQ95">
        <f>((17/29)*100)</f>
        <v>58.620689655172406</v>
      </c>
      <c r="DR95">
        <f>((21/29)*100)</f>
        <v>72.41379310344827</v>
      </c>
      <c r="DS95">
        <f>((18/27)*100)</f>
        <v>66.666666666666657</v>
      </c>
      <c r="DT95">
        <f>((25/27)*100)</f>
        <v>92.592592592592595</v>
      </c>
      <c r="DU95">
        <f>((7/27)*100)</f>
        <v>25.925925925925924</v>
      </c>
      <c r="DV95">
        <f>((14/26)*100)</f>
        <v>53.846153846153847</v>
      </c>
      <c r="DW95">
        <f>((18/26)*100)</f>
        <v>69.230769230769226</v>
      </c>
      <c r="DX95">
        <f>((8/26)*100)</f>
        <v>30.76923076923077</v>
      </c>
      <c r="DY95">
        <f>((21/25)*100)</f>
        <v>84</v>
      </c>
      <c r="DZ95">
        <f>((12/25)*100)</f>
        <v>48</v>
      </c>
      <c r="EA95">
        <f>((3/25)*100)</f>
        <v>12</v>
      </c>
    </row>
    <row r="96" spans="1:131" x14ac:dyDescent="0.25">
      <c r="A96">
        <v>59.162895000000013</v>
      </c>
      <c r="B96">
        <v>8.0624310000000001</v>
      </c>
      <c r="C96">
        <v>52.013263000000009</v>
      </c>
      <c r="D96">
        <v>10.5433</v>
      </c>
      <c r="E96">
        <v>44.948715000000014</v>
      </c>
      <c r="F96">
        <v>6.8038350000000003</v>
      </c>
      <c r="G96">
        <v>54.611427000000013</v>
      </c>
      <c r="H96">
        <v>9.1698559999999993</v>
      </c>
      <c r="K96">
        <f>(13/200)</f>
        <v>6.5000000000000002E-2</v>
      </c>
      <c r="L96">
        <f>(10/200)</f>
        <v>0.05</v>
      </c>
      <c r="M96">
        <f>(20/200)</f>
        <v>0.1</v>
      </c>
      <c r="N96" s="1">
        <f>(23/200)</f>
        <v>0.115</v>
      </c>
      <c r="P96">
        <f>(24/200)</f>
        <v>0.12</v>
      </c>
      <c r="Q96">
        <f>(25/200)</f>
        <v>0.125</v>
      </c>
      <c r="R96">
        <f>(26/200)</f>
        <v>0.13</v>
      </c>
      <c r="S96">
        <f>(25/200)</f>
        <v>0.125</v>
      </c>
      <c r="U96">
        <f>0.065+0.12</f>
        <v>0.185</v>
      </c>
      <c r="V96">
        <f>0.05+0.125</f>
        <v>0.17499999999999999</v>
      </c>
      <c r="W96">
        <f>0.1+0.13</f>
        <v>0.23</v>
      </c>
      <c r="X96" s="1">
        <f>0.115+0.125</f>
        <v>0.24</v>
      </c>
      <c r="Z96">
        <f>SQRT((ABS($A$97-$A$96)^2+(ABS($B$97-$B$96)^2)))</f>
        <v>15.54041801603667</v>
      </c>
      <c r="AA96">
        <f>SQRT((ABS($C$97-$C$96)^2+(ABS($D$97-$D$96)^2)))</f>
        <v>15.115556403845178</v>
      </c>
      <c r="AB96">
        <f>SQRT((ABS($E$97-$E$96)^2+(ABS($F$97-$F$96)^2)))</f>
        <v>15.905049279963139</v>
      </c>
      <c r="AC96" s="1">
        <f>SQRT((ABS($G$97-$G$96)^2+(ABS($H$97-$H$96)^2)))</f>
        <v>19.003710805929067</v>
      </c>
      <c r="AJ96">
        <f>1/0.185</f>
        <v>5.4054054054054053</v>
      </c>
      <c r="AK96">
        <f>1/0.175</f>
        <v>5.7142857142857144</v>
      </c>
      <c r="AL96">
        <f>1/0.23</f>
        <v>4.3478260869565215</v>
      </c>
      <c r="AM96" s="1">
        <f>1/0.24</f>
        <v>4.166666666666667</v>
      </c>
      <c r="AO96">
        <f t="shared" si="16"/>
        <v>84.00225954614416</v>
      </c>
      <c r="AP96">
        <f t="shared" si="17"/>
        <v>86.374608021972449</v>
      </c>
      <c r="AQ96">
        <f t="shared" si="18"/>
        <v>69.152388173752769</v>
      </c>
      <c r="AR96" s="1">
        <f t="shared" si="19"/>
        <v>79.182128358037787</v>
      </c>
      <c r="AV96">
        <f>((0.065/0.185)*100)</f>
        <v>35.135135135135137</v>
      </c>
      <c r="AW96">
        <f>((0.05/0.175)*100)</f>
        <v>28.571428571428577</v>
      </c>
      <c r="AX96">
        <f>((0.1/0.23)*100)</f>
        <v>43.478260869565219</v>
      </c>
      <c r="AY96" s="1">
        <f>((0.115/0.24)*100)</f>
        <v>47.916666666666671</v>
      </c>
      <c r="BA96">
        <f>((0.12/0.185)*100)</f>
        <v>64.86486486486487</v>
      </c>
      <c r="BB96">
        <f>((0.125/0.175)*100)</f>
        <v>71.428571428571431</v>
      </c>
      <c r="BC96">
        <f>((0.13/0.23)*100)</f>
        <v>56.521739130434781</v>
      </c>
      <c r="BD96" s="1">
        <f>((0.125/0.24)*100)</f>
        <v>52.083333333333336</v>
      </c>
      <c r="BF96">
        <f>ABS($B$96-$D$96)</f>
        <v>2.4808690000000002</v>
      </c>
      <c r="BG96">
        <f>ABS($F$96-$H$96)</f>
        <v>2.366020999999999</v>
      </c>
      <c r="BL96">
        <f>SQRT((ABS($A$96-$E$95)^2+(ABS($B$96-$F$95)^2)))</f>
        <v>4.1923669474344676</v>
      </c>
      <c r="BM96">
        <f>SQRT((ABS($C$96-$G$96)^2+(ABS($D$96-$H$96)^2)))</f>
        <v>2.9388440911406009</v>
      </c>
      <c r="BO96">
        <f>SQRT((ABS($A$96-$G$96)^2+(ABS($B$96-$H$96)^2)))</f>
        <v>4.6842556597232177</v>
      </c>
      <c r="BP96">
        <f>SQRT((ABS($C$96-$E$96)^2+(ABS($D$96-$F$96)^2)))</f>
        <v>7.9932119282882104</v>
      </c>
      <c r="BU96">
        <v>13</v>
      </c>
      <c r="BV96">
        <v>0</v>
      </c>
      <c r="BW96">
        <v>1</v>
      </c>
      <c r="BX96">
        <v>9</v>
      </c>
      <c r="BY96">
        <v>10</v>
      </c>
      <c r="BZ96">
        <v>0</v>
      </c>
      <c r="CA96">
        <v>2</v>
      </c>
      <c r="CB96">
        <v>3</v>
      </c>
      <c r="CC96">
        <v>20</v>
      </c>
      <c r="CD96">
        <v>8</v>
      </c>
      <c r="CE96">
        <v>0</v>
      </c>
      <c r="CF96">
        <v>0</v>
      </c>
      <c r="CG96">
        <v>23</v>
      </c>
      <c r="CH96">
        <v>1</v>
      </c>
      <c r="CI96">
        <v>9</v>
      </c>
      <c r="CJ96">
        <v>0</v>
      </c>
      <c r="CL96">
        <v>24</v>
      </c>
      <c r="CM96">
        <v>11</v>
      </c>
      <c r="CN96">
        <v>3</v>
      </c>
      <c r="CO96">
        <v>21</v>
      </c>
      <c r="CP96">
        <v>25</v>
      </c>
      <c r="CQ96">
        <v>12</v>
      </c>
      <c r="CR96">
        <v>18</v>
      </c>
      <c r="CS96">
        <v>10</v>
      </c>
      <c r="CT96">
        <v>26</v>
      </c>
      <c r="CU96">
        <v>24</v>
      </c>
      <c r="CV96">
        <v>17</v>
      </c>
      <c r="CW96">
        <v>3</v>
      </c>
      <c r="CX96">
        <v>25</v>
      </c>
      <c r="CY96">
        <v>15</v>
      </c>
      <c r="CZ96">
        <v>18</v>
      </c>
      <c r="DA96">
        <v>6</v>
      </c>
      <c r="DC96">
        <f>((0/13)*100)</f>
        <v>0</v>
      </c>
      <c r="DD96">
        <f>((1/13)*100)</f>
        <v>7.6923076923076925</v>
      </c>
      <c r="DE96">
        <f>((9/13)*100)</f>
        <v>69.230769230769226</v>
      </c>
      <c r="DF96">
        <f>((0/10)*100)</f>
        <v>0</v>
      </c>
      <c r="DG96">
        <f>((2/10)*100)</f>
        <v>20</v>
      </c>
      <c r="DH96">
        <f>((3/10)*100)</f>
        <v>30</v>
      </c>
      <c r="DI96">
        <f>((8/20)*100)</f>
        <v>40</v>
      </c>
      <c r="DJ96">
        <f>((0/20)*100)</f>
        <v>0</v>
      </c>
      <c r="DK96">
        <f>((0/20)*100)</f>
        <v>0</v>
      </c>
      <c r="DL96">
        <f>((1/23)*100)</f>
        <v>4.3478260869565215</v>
      </c>
      <c r="DM96">
        <f>((9/23)*100)</f>
        <v>39.130434782608695</v>
      </c>
      <c r="DN96">
        <f>((0/23)*100)</f>
        <v>0</v>
      </c>
      <c r="DP96">
        <f>((11/24)*100)</f>
        <v>45.833333333333329</v>
      </c>
      <c r="DQ96">
        <f>((3/24)*100)</f>
        <v>12.5</v>
      </c>
      <c r="DR96">
        <f>((21/24)*100)</f>
        <v>87.5</v>
      </c>
      <c r="DS96">
        <f>((12/25)*100)</f>
        <v>48</v>
      </c>
      <c r="DT96">
        <f>((18/25)*100)</f>
        <v>72</v>
      </c>
      <c r="DU96">
        <f>((10/25)*100)</f>
        <v>40</v>
      </c>
      <c r="DV96">
        <f>((24/26)*100)</f>
        <v>92.307692307692307</v>
      </c>
      <c r="DW96">
        <f>((17/26)*100)</f>
        <v>65.384615384615387</v>
      </c>
      <c r="DX96">
        <f>((3/26)*100)</f>
        <v>11.538461538461538</v>
      </c>
      <c r="DY96">
        <f>((15/25)*100)</f>
        <v>60</v>
      </c>
      <c r="DZ96">
        <f>((18/25)*100)</f>
        <v>72</v>
      </c>
      <c r="EA96">
        <f>((6/25)*100)</f>
        <v>24</v>
      </c>
    </row>
    <row r="97" spans="1:125" x14ac:dyDescent="0.25">
      <c r="A97">
        <v>43.63444100000001</v>
      </c>
      <c r="B97">
        <v>7.4527520000000003</v>
      </c>
      <c r="C97">
        <v>36.900907000000011</v>
      </c>
      <c r="D97">
        <v>10.232267</v>
      </c>
      <c r="E97">
        <v>29.087581000000014</v>
      </c>
      <c r="F97">
        <v>5.622725</v>
      </c>
      <c r="G97" s="1">
        <v>35.614471000000009</v>
      </c>
      <c r="H97" s="1">
        <v>9.6764989999999997</v>
      </c>
      <c r="K97">
        <f>(11/200)</f>
        <v>5.5E-2</v>
      </c>
      <c r="L97">
        <f>(9/200)</f>
        <v>4.4999999999999998E-2</v>
      </c>
      <c r="P97">
        <f>(24/200)</f>
        <v>0.12</v>
      </c>
      <c r="Q97">
        <f>(26/200)</f>
        <v>0.13</v>
      </c>
      <c r="U97">
        <f>0.055+0.12</f>
        <v>0.17499999999999999</v>
      </c>
      <c r="V97">
        <f>0.045+0.13</f>
        <v>0.17499999999999999</v>
      </c>
      <c r="Z97">
        <f>SQRT((ABS($A$98-$A$97)^2+(ABS($B$98-$B$97)^2)))</f>
        <v>14.567703396325483</v>
      </c>
      <c r="AA97">
        <f>SQRT((ABS($C$98-$C$97)^2+(ABS($D$98-$D$97)^2)))</f>
        <v>12.857030688207679</v>
      </c>
      <c r="AJ97">
        <f>1/0.175</f>
        <v>5.7142857142857144</v>
      </c>
      <c r="AK97">
        <f>1/0.175</f>
        <v>5.7142857142857144</v>
      </c>
      <c r="AO97">
        <f t="shared" si="16"/>
        <v>83.244019407574186</v>
      </c>
      <c r="AP97">
        <f t="shared" si="17"/>
        <v>73.468746789758171</v>
      </c>
      <c r="AV97">
        <f>((0.055/0.175)*100)</f>
        <v>31.428571428571434</v>
      </c>
      <c r="AW97">
        <f>((0.045/0.175)*100)</f>
        <v>25.714285714285719</v>
      </c>
      <c r="BA97">
        <f>((0.12/0.175)*100)</f>
        <v>68.571428571428569</v>
      </c>
      <c r="BB97">
        <f>((0.13/0.175)*100)</f>
        <v>74.285714285714292</v>
      </c>
      <c r="BF97">
        <f>ABS($B$97-$D$97)</f>
        <v>2.779515</v>
      </c>
      <c r="BG97" s="1">
        <f>ABS($F$97-$H$97)</f>
        <v>4.0537739999999998</v>
      </c>
      <c r="BI97">
        <v>4.215446</v>
      </c>
      <c r="BJ97" s="1">
        <v>3.6171139999999999</v>
      </c>
      <c r="BL97">
        <f>SQRT((ABS($A$97-$E$96)^2+(ABS($B$97-$F$96)^2)))</f>
        <v>1.4657453462198036</v>
      </c>
      <c r="BM97" s="1"/>
      <c r="BO97" s="1">
        <f>SQRT((ABS($A$97-$G$97)^2+(ABS($B$97-$H$97)^2)))</f>
        <v>8.3225578712862678</v>
      </c>
      <c r="BP97">
        <f>SQRT((ABS($C$97-$E$97)^2+(ABS($D$97-$F$97)^2)))</f>
        <v>9.0717110090676911</v>
      </c>
      <c r="BU97">
        <v>11</v>
      </c>
      <c r="BV97">
        <v>0</v>
      </c>
      <c r="BW97">
        <v>9</v>
      </c>
      <c r="BX97">
        <v>1</v>
      </c>
      <c r="BY97">
        <v>9</v>
      </c>
      <c r="BZ97">
        <v>0</v>
      </c>
      <c r="CA97">
        <v>0</v>
      </c>
      <c r="CB97">
        <v>9</v>
      </c>
      <c r="CL97">
        <v>24</v>
      </c>
      <c r="CM97">
        <v>14</v>
      </c>
      <c r="CN97">
        <v>14</v>
      </c>
      <c r="CO97">
        <v>15</v>
      </c>
      <c r="CP97">
        <v>26</v>
      </c>
      <c r="CQ97">
        <v>15</v>
      </c>
      <c r="CR97">
        <v>9</v>
      </c>
      <c r="CS97">
        <v>18</v>
      </c>
      <c r="DC97">
        <f>((0/11)*100)</f>
        <v>0</v>
      </c>
      <c r="DD97">
        <f>((9/11)*100)</f>
        <v>81.818181818181827</v>
      </c>
      <c r="DE97">
        <f>((1/11)*100)</f>
        <v>9.0909090909090917</v>
      </c>
      <c r="DF97">
        <f>((0/9)*100)</f>
        <v>0</v>
      </c>
      <c r="DG97">
        <f>((0/9)*100)</f>
        <v>0</v>
      </c>
      <c r="DH97">
        <f>((9/9)*100)</f>
        <v>100</v>
      </c>
      <c r="DP97">
        <f>((14/24)*100)</f>
        <v>58.333333333333336</v>
      </c>
      <c r="DQ97">
        <f>((14/24)*100)</f>
        <v>58.333333333333336</v>
      </c>
      <c r="DR97">
        <f>((15/24)*100)</f>
        <v>62.5</v>
      </c>
      <c r="DS97">
        <f>((15/26)*100)</f>
        <v>57.692307692307686</v>
      </c>
      <c r="DT97">
        <f>((9/26)*100)</f>
        <v>34.615384615384613</v>
      </c>
      <c r="DU97">
        <f>((18/26)*100)</f>
        <v>69.230769230769226</v>
      </c>
    </row>
    <row r="98" spans="1:125" x14ac:dyDescent="0.25">
      <c r="A98">
        <v>29.066869000000011</v>
      </c>
      <c r="B98">
        <v>7.390879</v>
      </c>
      <c r="C98">
        <v>24.046590000000009</v>
      </c>
      <c r="D98">
        <v>9.9681219999999993</v>
      </c>
      <c r="K98">
        <f>(8/200)</f>
        <v>0.04</v>
      </c>
      <c r="P98">
        <f>(25/200)</f>
        <v>0.125</v>
      </c>
      <c r="Q98">
        <f>(30/200)</f>
        <v>0.15</v>
      </c>
      <c r="U98">
        <f>0.04+0.125</f>
        <v>0.16500000000000001</v>
      </c>
      <c r="Z98">
        <f>SQRT((ABS($A$99-$A$98)^2+(ABS($B$99-$B$98)^2)))</f>
        <v>10.183312854690952</v>
      </c>
      <c r="AJ98">
        <f>1/0.165</f>
        <v>6.0606060606060606</v>
      </c>
      <c r="AO98">
        <f t="shared" si="16"/>
        <v>61.717047604187584</v>
      </c>
      <c r="AV98">
        <f>((0.04/0.165)*100)</f>
        <v>24.242424242424242</v>
      </c>
      <c r="BA98">
        <f>((0.125/0.165)*100)</f>
        <v>75.757575757575751</v>
      </c>
      <c r="BF98">
        <f>ABS($B$98-$D$98)</f>
        <v>2.5772429999999993</v>
      </c>
      <c r="BU98">
        <v>8</v>
      </c>
      <c r="BV98">
        <v>0</v>
      </c>
      <c r="BW98">
        <v>8</v>
      </c>
      <c r="BX98">
        <v>0</v>
      </c>
      <c r="CL98">
        <v>25</v>
      </c>
      <c r="CM98">
        <v>16</v>
      </c>
      <c r="CN98">
        <v>24</v>
      </c>
      <c r="CO98">
        <v>3</v>
      </c>
      <c r="CP98">
        <v>30</v>
      </c>
      <c r="CQ98">
        <v>22</v>
      </c>
      <c r="CR98">
        <v>10</v>
      </c>
      <c r="CS98">
        <v>24</v>
      </c>
      <c r="DC98">
        <f>((0/8)*100)</f>
        <v>0</v>
      </c>
      <c r="DD98">
        <f>((8/8)*100)</f>
        <v>100</v>
      </c>
      <c r="DE98">
        <f>((0/8)*100)</f>
        <v>0</v>
      </c>
      <c r="DP98">
        <f>((16/25)*100)</f>
        <v>64</v>
      </c>
      <c r="DQ98">
        <f>((24/25)*100)</f>
        <v>96</v>
      </c>
      <c r="DR98">
        <f>((3/25)*100)</f>
        <v>12</v>
      </c>
      <c r="DS98">
        <f>((22/30)*100)</f>
        <v>73.333333333333329</v>
      </c>
      <c r="DT98">
        <f>((10/30)*100)</f>
        <v>33.333333333333329</v>
      </c>
      <c r="DU98">
        <f>((24/30)*100)</f>
        <v>80</v>
      </c>
    </row>
    <row r="99" spans="1:125" x14ac:dyDescent="0.25">
      <c r="A99">
        <v>18.909434000000012</v>
      </c>
      <c r="B99">
        <v>6.665362</v>
      </c>
    </row>
    <row r="100" spans="1:125" x14ac:dyDescent="0.25">
      <c r="A100" t="s">
        <v>22</v>
      </c>
      <c r="B100" t="s">
        <v>22</v>
      </c>
      <c r="C100" t="s">
        <v>22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9341-CC1F-483E-BA7F-67877308F1D1}">
  <dimension ref="A1:CB3591"/>
  <sheetViews>
    <sheetView tabSelected="1" workbookViewId="0">
      <selection activeCell="K24" sqref="K24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307</v>
      </c>
      <c r="BQ1" t="s">
        <v>308</v>
      </c>
      <c r="BR1" t="s">
        <v>309</v>
      </c>
      <c r="BS1" t="s">
        <v>310</v>
      </c>
      <c r="BT1" t="s">
        <v>311</v>
      </c>
      <c r="BU1" t="s">
        <v>312</v>
      </c>
      <c r="BV1" t="s">
        <v>313</v>
      </c>
      <c r="BW1" t="s">
        <v>314</v>
      </c>
      <c r="BX1" t="s">
        <v>315</v>
      </c>
      <c r="BY1" t="s">
        <v>316</v>
      </c>
      <c r="BZ1" t="s">
        <v>317</v>
      </c>
      <c r="CA1" t="s">
        <v>318</v>
      </c>
      <c r="CB1" t="s">
        <v>319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291</v>
      </c>
      <c r="U2">
        <v>338</v>
      </c>
      <c r="X2" t="s">
        <v>278</v>
      </c>
      <c r="Y2">
        <v>1324</v>
      </c>
      <c r="Z2">
        <f>(Z$6/Z$4)*100</f>
        <v>80.177514792899402</v>
      </c>
      <c r="AD2">
        <f>(AD$6/AD$4)*100</f>
        <v>23.79603399433428</v>
      </c>
      <c r="AF2">
        <f>(AF$8/AF$6)*100</f>
        <v>40.54054054054054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4</v>
      </c>
      <c r="AO2">
        <v>21</v>
      </c>
      <c r="AP2">
        <v>12</v>
      </c>
      <c r="AQ2">
        <v>37</v>
      </c>
      <c r="AR2">
        <v>3</v>
      </c>
      <c r="AT2">
        <f>(($AO$2-$AN$2)/($AN$3-$AN$2))</f>
        <v>0.42499999999999999</v>
      </c>
      <c r="AU2">
        <f>(($AP$2-$AN$2)/($AN$3-$AN$2))</f>
        <v>0.2</v>
      </c>
      <c r="AV2">
        <f>(($AQ$2-$AN$2)/($AN$3-$AN$2))</f>
        <v>0.82499999999999996</v>
      </c>
      <c r="AW2">
        <f>(($AN$3-$AO$2)/($AO$3-$AO$2))</f>
        <v>0.57499999999999996</v>
      </c>
      <c r="AX2">
        <f>(($AP$3-$AO$2)/($AO$3-$AO$2))</f>
        <v>0.82499999999999996</v>
      </c>
      <c r="AY2">
        <f>(($AQ$2-$AO$2)/($AO$3-$AO$2))</f>
        <v>0.4</v>
      </c>
      <c r="AZ2">
        <f>(($AN$3-$AP$2)/($AP$3-$AP$2))</f>
        <v>0.76190476190476186</v>
      </c>
      <c r="BA2">
        <f>(($AO$2-$AP$2)/($AP$3-$AP$2))</f>
        <v>0.21428571428571427</v>
      </c>
      <c r="BB2">
        <f>(($AQ$2-$AP$2)/($AP$3-$AP$2))</f>
        <v>0.59523809523809523</v>
      </c>
      <c r="BC2">
        <f>(($AN$3-$AQ$2)/($AQ$3-$AQ$2))</f>
        <v>0.16279069767441862</v>
      </c>
      <c r="BD2">
        <f>(($AO$3-$AQ$2)/($AQ$3-$AQ$2))</f>
        <v>0.55813953488372092</v>
      </c>
      <c r="BE2">
        <f>(($AP$3-$AQ$2)/($AQ$3-$AQ$2))</f>
        <v>0.39534883720930231</v>
      </c>
      <c r="BG2" t="s">
        <v>22</v>
      </c>
      <c r="BH2">
        <v>3</v>
      </c>
      <c r="BI2">
        <f>($BH$6-$BH$3)/200</f>
        <v>0.16500000000000001</v>
      </c>
      <c r="BJ2">
        <f>($BH$61-$BH$2)/200</f>
        <v>2.5049999999999999</v>
      </c>
      <c r="BK2">
        <f>SUM($BJ:$BJ)</f>
        <v>17.89</v>
      </c>
      <c r="BL2" t="s">
        <v>30</v>
      </c>
      <c r="BM2">
        <f>AVERAGE($BI:$BI)</f>
        <v>0.15279585798816564</v>
      </c>
      <c r="BN2">
        <f>BK4/BK2</f>
        <v>18.893236444941309</v>
      </c>
      <c r="BQ2">
        <f>(($AO$2-$AN$2)/($AN$3-$AN$2))</f>
        <v>0.42499999999999999</v>
      </c>
      <c r="BR2">
        <f>(($AP$2-$AN$2)/($AN$3-$AN$2))</f>
        <v>0.2</v>
      </c>
      <c r="BS2">
        <f>1-(($AQ$2-$AN$2)/($AN$3-$AN$2))</f>
        <v>0.17500000000000004</v>
      </c>
      <c r="BT2">
        <f>1-(($AN$3-$AO$2)/($AO$3-$AO$2))</f>
        <v>0.42500000000000004</v>
      </c>
      <c r="BU2">
        <f>1-(($AP$3-$AO$2)/($AO$3-$AO$2))</f>
        <v>0.17500000000000004</v>
      </c>
      <c r="BV2">
        <f>(($AQ$2-$AO$2)/($AO$3-$AO$2))</f>
        <v>0.4</v>
      </c>
      <c r="BW2">
        <f>1-(($AN$3-$AP$2)/($AP$3-$AP$2))</f>
        <v>0.23809523809523814</v>
      </c>
      <c r="BX2">
        <f>(($AO$2-$AP$2)/($AP$3-$AP$2))</f>
        <v>0.21428571428571427</v>
      </c>
      <c r="BY2">
        <f>1-(($AQ$2-$AP$2)/($AP$3-$AP$2))</f>
        <v>0.40476190476190477</v>
      </c>
      <c r="BZ2">
        <f>(($AN$3-$AQ$2)/($AQ$3-$AQ$2))</f>
        <v>0.16279069767441862</v>
      </c>
      <c r="CA2">
        <f>1-(($AO$3-$AQ$2)/($AQ$3-$AQ$2))</f>
        <v>0.44186046511627908</v>
      </c>
      <c r="CB2">
        <f>(($AP$3-$AQ$2)/($AQ$3-$AQ$2))</f>
        <v>0.39534883720930231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285</v>
      </c>
      <c r="U3">
        <v>1</v>
      </c>
      <c r="V3">
        <f t="shared" ref="V3:V9" si="1" xml:space="preserve"> (U3/U$2)*100</f>
        <v>0.29585798816568049</v>
      </c>
      <c r="X3" t="s">
        <v>278</v>
      </c>
      <c r="Y3">
        <v>3241</v>
      </c>
      <c r="Z3" t="s">
        <v>249</v>
      </c>
      <c r="AD3" t="s">
        <v>249</v>
      </c>
      <c r="AF3" t="s">
        <v>251</v>
      </c>
      <c r="AI3" t="s">
        <v>207</v>
      </c>
      <c r="AJ3">
        <f>COUNTIF($P:$P,1)</f>
        <v>81</v>
      </c>
      <c r="AK3">
        <f>(AJ3/AJ7)*100</f>
        <v>2.2670025188916876</v>
      </c>
      <c r="AL3">
        <f>(81/200)</f>
        <v>0.40500000000000003</v>
      </c>
      <c r="AN3">
        <v>44</v>
      </c>
      <c r="AO3">
        <v>61</v>
      </c>
      <c r="AP3">
        <v>54</v>
      </c>
      <c r="AQ3">
        <v>80</v>
      </c>
      <c r="AR3">
        <v>504</v>
      </c>
      <c r="AT3">
        <f>(($AO$3-$AN$3)/($AN$4-$AN$3))</f>
        <v>0.54838709677419351</v>
      </c>
      <c r="AU3">
        <f>(($AP$3-$AN$3)/($AN$4-$AN$3))</f>
        <v>0.32258064516129031</v>
      </c>
      <c r="AV3">
        <f>(($AQ$3-$AN$4)/($AN$5-$AN$4))</f>
        <v>0.13513513513513514</v>
      </c>
      <c r="AW3">
        <f>(($AN$4-$AO$3)/($AO$4-$AO$3))</f>
        <v>0.3783783783783784</v>
      </c>
      <c r="AX3">
        <f>(($AP$4-$AO$3)/($AO$4-$AO$3))</f>
        <v>0.97297297297297303</v>
      </c>
      <c r="AY3">
        <f>(($AQ$3-$AO$3)/($AO$4-$AO$3))</f>
        <v>0.51351351351351349</v>
      </c>
      <c r="AZ3">
        <f>(($AN$4-$AP$3)/($AP$4-$AP$3))</f>
        <v>0.48837209302325579</v>
      </c>
      <c r="BA3">
        <f>(($AO$3-$AP$3)/($AP$4-$AP$3))</f>
        <v>0.16279069767441862</v>
      </c>
      <c r="BB3">
        <f>(($AQ$3-$AP$3)/($AP$4-$AP$3))</f>
        <v>0.60465116279069764</v>
      </c>
      <c r="BC3">
        <f>(($AN$4-$AQ$2)/($AQ$3-$AQ$2))</f>
        <v>0.88372093023255816</v>
      </c>
      <c r="BD3">
        <f>(($AO$4-$AQ$3)/($AQ$4-$AQ$3))</f>
        <v>0.51428571428571423</v>
      </c>
      <c r="BE3">
        <f>(($AP$4-$AQ$3)/($AQ$4-$AQ$3))</f>
        <v>0.48571428571428571</v>
      </c>
      <c r="BG3">
        <v>1</v>
      </c>
      <c r="BH3">
        <v>4</v>
      </c>
      <c r="BI3">
        <f>($BH$7-$BH$4)/200</f>
        <v>0.16</v>
      </c>
      <c r="BJ3">
        <f>($BH$135-$BH$62)/200</f>
        <v>3.5750000000000002</v>
      </c>
      <c r="BK3" t="s">
        <v>249</v>
      </c>
      <c r="BL3" t="s">
        <v>31</v>
      </c>
      <c r="BM3">
        <f>STDEV($BI:$BI)</f>
        <v>3.3352844081309049E-2</v>
      </c>
      <c r="BQ3">
        <f>1-(($AO$3-$AN$3)/($AN$4-$AN$3))</f>
        <v>0.45161290322580649</v>
      </c>
      <c r="BR3">
        <f>(($AP$3-$AN$3)/($AN$4-$AN$3))</f>
        <v>0.32258064516129031</v>
      </c>
      <c r="BS3">
        <f>(($AQ$3-$AN$4)/($AN$5-$AN$4))</f>
        <v>0.13513513513513514</v>
      </c>
      <c r="BT3">
        <f>(($AN$4-$AO$3)/($AO$4-$AO$3))</f>
        <v>0.3783783783783784</v>
      </c>
      <c r="BU3">
        <f>1-(($AP$4-$AO$3)/($AO$4-$AO$3))</f>
        <v>2.7027027027026973E-2</v>
      </c>
      <c r="BV3">
        <f>1-(($AQ$3-$AO$3)/($AO$4-$AO$3))</f>
        <v>0.48648648648648651</v>
      </c>
      <c r="BW3">
        <f>(($AN$4-$AP$3)/($AP$4-$AP$3))</f>
        <v>0.48837209302325579</v>
      </c>
      <c r="BX3">
        <f>(($AO$3-$AP$3)/($AP$4-$AP$3))</f>
        <v>0.16279069767441862</v>
      </c>
      <c r="BY3">
        <f>1-(($AQ$3-$AP$3)/($AP$4-$AP$3))</f>
        <v>0.39534883720930236</v>
      </c>
      <c r="BZ3">
        <f>1-(($AN$4-$AQ$2)/($AQ$3-$AQ$2))</f>
        <v>0.11627906976744184</v>
      </c>
      <c r="CA3">
        <f>1-(($AO$4-$AQ$3)/($AQ$4-$AQ$3))</f>
        <v>0.48571428571428577</v>
      </c>
      <c r="CB3">
        <f>(($AP$4-$AQ$3)/($AQ$4-$AQ$3))</f>
        <v>0.48571428571428571</v>
      </c>
    </row>
    <row r="4" spans="1:80" x14ac:dyDescent="0.25">
      <c r="A4">
        <v>3</v>
      </c>
      <c r="J4">
        <v>235.73871600000001</v>
      </c>
      <c r="K4" t="s">
        <v>22</v>
      </c>
      <c r="Q4" t="str">
        <f t="shared" si="0"/>
        <v/>
      </c>
      <c r="R4">
        <v>3</v>
      </c>
      <c r="T4" t="s">
        <v>286</v>
      </c>
      <c r="U4">
        <v>123</v>
      </c>
      <c r="V4">
        <f t="shared" si="1"/>
        <v>36.390532544378701</v>
      </c>
      <c r="X4" t="s">
        <v>278</v>
      </c>
      <c r="Y4">
        <v>2413</v>
      </c>
      <c r="Z4">
        <v>338</v>
      </c>
      <c r="AD4">
        <f>COUNTIF($R:$R,"1")+COUNTIF($R:$R,"2")+COUNTIF($R:$R,"3")+COUNTIF($R:$R,"4")+COUNTIF($R:$R,"3D")+COUNTIF($R:$R,"4D")</f>
        <v>353</v>
      </c>
      <c r="AF4">
        <f>(AF$10/(AF$8+AF$10))*100</f>
        <v>55.357142857142861</v>
      </c>
      <c r="AI4" t="s">
        <v>208</v>
      </c>
      <c r="AJ4">
        <f>COUNTIF($P:$P,2)</f>
        <v>1550</v>
      </c>
      <c r="AK4">
        <f>(AJ4/AJ7)*100</f>
        <v>43.380912398544638</v>
      </c>
      <c r="AL4">
        <f>(1550/200)</f>
        <v>7.75</v>
      </c>
      <c r="AN4">
        <v>75</v>
      </c>
      <c r="AO4">
        <v>98</v>
      </c>
      <c r="AP4">
        <v>97</v>
      </c>
      <c r="AQ4">
        <v>115</v>
      </c>
      <c r="AR4">
        <v>506</v>
      </c>
      <c r="AT4">
        <f>(($AO$4-$AN$4)/($AN$5-$AN$4))</f>
        <v>0.6216216216216216</v>
      </c>
      <c r="AU4">
        <f>(($AP$4-$AN$4)/($AN$5-$AN$4))</f>
        <v>0.59459459459459463</v>
      </c>
      <c r="AV4">
        <f>(($AQ$4-$AN$5)/($AN$6-$AN$5))</f>
        <v>7.6923076923076927E-2</v>
      </c>
      <c r="AW4">
        <f>(($AN$5-$AO$4)/($AO$5-$AO$4))</f>
        <v>0.41176470588235292</v>
      </c>
      <c r="AX4">
        <f>(($AP$5-$AO$5)/($AO$6-$AO$5))</f>
        <v>2.6315789473684209E-2</v>
      </c>
      <c r="AY4">
        <f>(($AQ$4-$AO$4)/($AO$5-$AO$4))</f>
        <v>0.5</v>
      </c>
      <c r="AZ4">
        <f>(($AN$5-$AP$4)/($AP$5-$AP$4))</f>
        <v>0.41666666666666669</v>
      </c>
      <c r="BA4">
        <f>(($AO$4-$AP$4)/($AP$5-$AP$4))</f>
        <v>2.7777777777777776E-2</v>
      </c>
      <c r="BB4">
        <f>(($AQ$4-$AP$4)/($AP$5-$AP$4))</f>
        <v>0.5</v>
      </c>
      <c r="BC4">
        <f>(($AN$5-$AQ$3)/($AQ$4-$AQ$3))</f>
        <v>0.91428571428571426</v>
      </c>
      <c r="BD4">
        <f>(($AO$5-$AQ$4)/($AQ$5-$AQ$4))</f>
        <v>0.47222222222222221</v>
      </c>
      <c r="BE4">
        <f>(($AP$5-$AQ$4)/($AQ$5-$AQ$4))</f>
        <v>0.5</v>
      </c>
      <c r="BG4">
        <v>3</v>
      </c>
      <c r="BH4">
        <v>12</v>
      </c>
      <c r="BI4">
        <f>($BH$8-$BH$5)/200</f>
        <v>0.16500000000000001</v>
      </c>
      <c r="BJ4">
        <f>($BH$209-$BH$136)/200</f>
        <v>3.87</v>
      </c>
      <c r="BK4">
        <f>COUNTA($Y:$Y)-1</f>
        <v>338</v>
      </c>
      <c r="BQ4">
        <f>1-(($AO$4-$AN$4)/($AN$5-$AN$4))</f>
        <v>0.3783783783783784</v>
      </c>
      <c r="BR4">
        <f>1-(($AP$4-$AN$4)/($AN$5-$AN$4))</f>
        <v>0.40540540540540537</v>
      </c>
      <c r="BS4">
        <f>(($AQ$4-$AN$5)/($AN$6-$AN$5))</f>
        <v>7.6923076923076927E-2</v>
      </c>
      <c r="BT4">
        <f>(($AN$5-$AO$4)/($AO$5-$AO$4))</f>
        <v>0.41176470588235292</v>
      </c>
      <c r="BU4">
        <f>(($AP$5-$AO$5)/($AO$6-$AO$5))</f>
        <v>2.6315789473684209E-2</v>
      </c>
      <c r="BV4">
        <f>(($AQ$4-$AO$4)/($AO$5-$AO$4))</f>
        <v>0.5</v>
      </c>
      <c r="BW4">
        <f>(($AN$5-$AP$4)/($AP$5-$AP$4))</f>
        <v>0.41666666666666669</v>
      </c>
      <c r="BX4">
        <f>(($AO$4-$AP$4)/($AP$5-$AP$4))</f>
        <v>2.7777777777777776E-2</v>
      </c>
      <c r="BY4">
        <f>(($AQ$4-$AP$4)/($AP$5-$AP$4))</f>
        <v>0.5</v>
      </c>
      <c r="BZ4">
        <f>1-(($AN$5-$AQ$3)/($AQ$4-$AQ$3))</f>
        <v>8.5714285714285743E-2</v>
      </c>
      <c r="CA4">
        <f>(($AO$5-$AQ$4)/($AQ$5-$AQ$4))</f>
        <v>0.47222222222222221</v>
      </c>
      <c r="CB4">
        <f>(($AP$5-$AQ$4)/($AQ$5-$AQ$4))</f>
        <v>0.5</v>
      </c>
    </row>
    <row r="5" spans="1:80" x14ac:dyDescent="0.25">
      <c r="A5">
        <v>4</v>
      </c>
      <c r="B5">
        <v>237.62433799999999</v>
      </c>
      <c r="C5" s="2">
        <v>1</v>
      </c>
      <c r="P5">
        <v>1</v>
      </c>
      <c r="Q5" t="str">
        <f t="shared" si="0"/>
        <v>1</v>
      </c>
      <c r="R5">
        <v>2</v>
      </c>
      <c r="T5" t="s">
        <v>287</v>
      </c>
      <c r="U5">
        <v>9</v>
      </c>
      <c r="V5">
        <f t="shared" si="1"/>
        <v>2.6627218934911245</v>
      </c>
      <c r="X5" t="s">
        <v>278</v>
      </c>
      <c r="Y5">
        <v>4132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1625</v>
      </c>
      <c r="AK5">
        <f>(AJ5/AJ7)*100</f>
        <v>45.479988804925831</v>
      </c>
      <c r="AL5">
        <f>(1625/200)</f>
        <v>8.125</v>
      </c>
      <c r="AN5">
        <v>112</v>
      </c>
      <c r="AO5">
        <v>132</v>
      </c>
      <c r="AP5">
        <v>133</v>
      </c>
      <c r="AQ5">
        <v>151</v>
      </c>
      <c r="AR5">
        <v>1221</v>
      </c>
      <c r="AT5">
        <f>(($AO$5-$AN$5)/($AN$6-$AN$5))</f>
        <v>0.51282051282051277</v>
      </c>
      <c r="AU5">
        <f>(($AP$5-$AN$5)/($AN$6-$AN$5))</f>
        <v>0.53846153846153844</v>
      </c>
      <c r="AV5">
        <f>(($AQ$5-$AN$6)/($AN$7-$AN$6))</f>
        <v>0</v>
      </c>
      <c r="AW5">
        <f>(($AN$6-$AO$5)/($AO$6-$AO$5))</f>
        <v>0.5</v>
      </c>
      <c r="AX5">
        <f>(($AP$6-$AO$6)/($AO$7-$AO$6))</f>
        <v>6.4516129032258063E-2</v>
      </c>
      <c r="AY5">
        <f>(($AQ$5-$AO$5)/($AO$6-$AO$5))</f>
        <v>0.5</v>
      </c>
      <c r="AZ5">
        <f>(($AN$6-$AP$5)/($AP$6-$AP$5))</f>
        <v>0.46153846153846156</v>
      </c>
      <c r="BA5">
        <f>(($AO$5-$AP$4)/($AP$5-$AP$4))</f>
        <v>0.97222222222222221</v>
      </c>
      <c r="BB5">
        <f>(($AQ$5-$AP$5)/($AP$6-$AP$5))</f>
        <v>0.46153846153846156</v>
      </c>
      <c r="BC5">
        <f>(($AN$6-$AQ$5)/($AQ$6-$AQ$5))</f>
        <v>0</v>
      </c>
      <c r="BD5">
        <f>(($AO$6-$AQ$5)/($AQ$6-$AQ$5))</f>
        <v>0.5</v>
      </c>
      <c r="BE5">
        <f>(($AP$6-$AQ$5)/($AQ$6-$AQ$5))</f>
        <v>0.55263157894736847</v>
      </c>
      <c r="BG5">
        <v>2</v>
      </c>
      <c r="BH5">
        <v>21</v>
      </c>
      <c r="BI5">
        <f>($BH$9-$BH$6)/200</f>
        <v>0.12</v>
      </c>
      <c r="BJ5">
        <f>($BH$287-$BH$210)/200</f>
        <v>4.0650000000000004</v>
      </c>
      <c r="BQ5">
        <f>1-(($AO$5-$AN$5)/($AN$6-$AN$5))</f>
        <v>0.48717948717948723</v>
      </c>
      <c r="BR5">
        <f>1-(($AP$5-$AN$5)/($AN$6-$AN$5))</f>
        <v>0.46153846153846156</v>
      </c>
      <c r="BS5">
        <f>(($AQ$5-$AN$6)/($AN$7-$AN$6))</f>
        <v>0</v>
      </c>
      <c r="BT5">
        <f>(($AN$6-$AO$5)/($AO$6-$AO$5))</f>
        <v>0.5</v>
      </c>
      <c r="BU5">
        <f>(($AP$6-$AO$6)/($AO$7-$AO$6))</f>
        <v>6.4516129032258063E-2</v>
      </c>
      <c r="BV5">
        <f>(($AQ$5-$AO$5)/($AO$6-$AO$5))</f>
        <v>0.5</v>
      </c>
      <c r="BW5">
        <f>(($AN$6-$AP$5)/($AP$6-$AP$5))</f>
        <v>0.46153846153846156</v>
      </c>
      <c r="BX5">
        <f>1-(($AO$5-$AP$4)/($AP$5-$AP$4))</f>
        <v>2.777777777777779E-2</v>
      </c>
      <c r="BY5">
        <f>(($AQ$5-$AP$5)/($AP$6-$AP$5))</f>
        <v>0.46153846153846156</v>
      </c>
      <c r="BZ5">
        <f>(($AN$6-$AQ$5)/($AQ$6-$AQ$5))</f>
        <v>0</v>
      </c>
      <c r="CA5">
        <f>(($AO$6-$AQ$5)/($AQ$6-$AQ$5))</f>
        <v>0.5</v>
      </c>
      <c r="CB5">
        <f>1-(($AP$6-$AQ$5)/($AQ$6-$AQ$5))</f>
        <v>0.44736842105263153</v>
      </c>
    </row>
    <row r="6" spans="1:80" x14ac:dyDescent="0.25">
      <c r="A6">
        <v>5</v>
      </c>
      <c r="B6">
        <v>237.59067899999999</v>
      </c>
      <c r="C6" s="2">
        <v>1</v>
      </c>
      <c r="P6">
        <v>1</v>
      </c>
      <c r="Q6" t="str">
        <f t="shared" si="0"/>
        <v>1</v>
      </c>
      <c r="R6" t="s">
        <v>233</v>
      </c>
      <c r="T6" t="s">
        <v>288</v>
      </c>
      <c r="U6">
        <v>19</v>
      </c>
      <c r="V6">
        <f t="shared" si="1"/>
        <v>5.6213017751479288</v>
      </c>
      <c r="X6" t="s">
        <v>279</v>
      </c>
      <c r="Y6" t="s">
        <v>261</v>
      </c>
      <c r="Z6">
        <v>271</v>
      </c>
      <c r="AD6">
        <v>84</v>
      </c>
      <c r="AF6">
        <f>COUNTIF($R:$R,1)+COUNTIF($R:$R,2)</f>
        <v>185</v>
      </c>
      <c r="AI6" t="s">
        <v>210</v>
      </c>
      <c r="AJ6">
        <f>COUNTIF($P:$P,4)</f>
        <v>317</v>
      </c>
      <c r="AK6">
        <f>(AJ6/AJ7)*100</f>
        <v>8.8720962776378389</v>
      </c>
      <c r="AL6">
        <f>(317/200)</f>
        <v>1.585</v>
      </c>
      <c r="AN6">
        <v>151</v>
      </c>
      <c r="AO6">
        <v>170</v>
      </c>
      <c r="AP6">
        <v>172</v>
      </c>
      <c r="AQ6">
        <v>189</v>
      </c>
      <c r="AR6">
        <v>1224</v>
      </c>
      <c r="AT6">
        <f>(($AO$6-$AN$6)/($AN$7-$AN$6))</f>
        <v>0.55882352941176472</v>
      </c>
      <c r="AU6">
        <f>(($AP$6-$AN$6)/($AN$7-$AN$6))</f>
        <v>0.61764705882352944</v>
      </c>
      <c r="AV6">
        <f>(($AQ$6-$AN$7)/($AN$8-$AN$7))</f>
        <v>0.125</v>
      </c>
      <c r="AW6">
        <f>(($AN$7-$AO$6)/($AO$7-$AO$6))</f>
        <v>0.4838709677419355</v>
      </c>
      <c r="AX6">
        <f>(($AP$7-$AO$7)/($AO$8-$AO$7))</f>
        <v>0.25806451612903225</v>
      </c>
      <c r="AY6">
        <f>(($AQ$6-$AO$6)/($AO$7-$AO$6))</f>
        <v>0.61290322580645162</v>
      </c>
      <c r="AZ6">
        <f>(($AN$7-$AP$6)/($AP$7-$AP$6))</f>
        <v>0.35135135135135137</v>
      </c>
      <c r="BA6">
        <f>(($AO$6-$AP$5)/($AP$6-$AP$5))</f>
        <v>0.94871794871794868</v>
      </c>
      <c r="BB6">
        <f>(($AQ$6-$AP$6)/($AP$7-$AP$6))</f>
        <v>0.45945945945945948</v>
      </c>
      <c r="BC6">
        <f>(($AN$7-$AQ$5)/($AQ$6-$AQ$5))</f>
        <v>0.89473684210526316</v>
      </c>
      <c r="BD6">
        <f>(($AO$7-$AQ$6)/($AQ$7-$AQ$6))</f>
        <v>0.32432432432432434</v>
      </c>
      <c r="BE6">
        <f>(($AP$7-$AQ$6)/($AQ$7-$AQ$6))</f>
        <v>0.54054054054054057</v>
      </c>
      <c r="BG6" t="s">
        <v>233</v>
      </c>
      <c r="BH6">
        <v>37</v>
      </c>
      <c r="BI6">
        <f>($BH$10-$BH$7)/200</f>
        <v>0.155</v>
      </c>
      <c r="BJ6">
        <f>($BH$364-$BH$288)/200</f>
        <v>3.875</v>
      </c>
      <c r="BQ6">
        <f>1-(($AO$6-$AN$6)/($AN$7-$AN$6))</f>
        <v>0.44117647058823528</v>
      </c>
      <c r="BR6">
        <f>1-(($AP$6-$AN$6)/($AN$7-$AN$6))</f>
        <v>0.38235294117647056</v>
      </c>
      <c r="BS6">
        <f>(($AQ$6-$AN$7)/($AN$8-$AN$7))</f>
        <v>0.125</v>
      </c>
      <c r="BT6">
        <f>(($AN$7-$AO$6)/($AO$7-$AO$6))</f>
        <v>0.4838709677419355</v>
      </c>
      <c r="BU6">
        <f>(($AP$7-$AO$7)/($AO$8-$AO$7))</f>
        <v>0.25806451612903225</v>
      </c>
      <c r="BV6">
        <f>1-(($AQ$6-$AO$6)/($AO$7-$AO$6))</f>
        <v>0.38709677419354838</v>
      </c>
      <c r="BW6">
        <f>(($AN$7-$AP$6)/($AP$7-$AP$6))</f>
        <v>0.35135135135135137</v>
      </c>
      <c r="BX6">
        <f>1-(($AO$6-$AP$5)/($AP$6-$AP$5))</f>
        <v>5.1282051282051322E-2</v>
      </c>
      <c r="BY6">
        <f>(($AQ$6-$AP$6)/($AP$7-$AP$6))</f>
        <v>0.45945945945945948</v>
      </c>
      <c r="BZ6">
        <f>1-(($AN$7-$AQ$5)/($AQ$6-$AQ$5))</f>
        <v>0.10526315789473684</v>
      </c>
      <c r="CA6">
        <f>(($AO$7-$AQ$6)/($AQ$7-$AQ$6))</f>
        <v>0.32432432432432434</v>
      </c>
      <c r="CB6">
        <f>1-(($AP$7-$AQ$6)/($AQ$7-$AQ$6))</f>
        <v>0.45945945945945943</v>
      </c>
    </row>
    <row r="7" spans="1:80" x14ac:dyDescent="0.25">
      <c r="A7">
        <v>6</v>
      </c>
      <c r="B7">
        <v>237.59067899999999</v>
      </c>
      <c r="C7" s="2">
        <v>1</v>
      </c>
      <c r="P7">
        <v>1</v>
      </c>
      <c r="Q7" t="str">
        <f t="shared" si="0"/>
        <v>1</v>
      </c>
      <c r="R7">
        <v>1</v>
      </c>
      <c r="T7" t="s">
        <v>289</v>
      </c>
      <c r="U7">
        <v>109</v>
      </c>
      <c r="V7">
        <f t="shared" si="1"/>
        <v>32.248520710059168</v>
      </c>
      <c r="X7" t="s">
        <v>280</v>
      </c>
      <c r="Y7" t="s">
        <v>262</v>
      </c>
      <c r="AF7" t="s">
        <v>253</v>
      </c>
      <c r="AI7" t="s">
        <v>211</v>
      </c>
      <c r="AJ7">
        <f>COUNT($P:$P)</f>
        <v>3573</v>
      </c>
      <c r="AN7">
        <v>185</v>
      </c>
      <c r="AO7">
        <v>201</v>
      </c>
      <c r="AP7">
        <v>209</v>
      </c>
      <c r="AQ7">
        <v>226</v>
      </c>
      <c r="AR7">
        <v>1998</v>
      </c>
      <c r="AT7">
        <f>(($AO$7-$AN$7)/($AN$8-$AN$7))</f>
        <v>0.5</v>
      </c>
      <c r="AU7">
        <f>(($AP$7-$AN$7)/($AN$8-$AN$7))</f>
        <v>0.75</v>
      </c>
      <c r="AV7">
        <f>(($AQ$7-$AN$8)/($AN$9-$AN$8))</f>
        <v>0.25</v>
      </c>
      <c r="AW7">
        <f>(($AN$8-$AO$7)/($AO$8-$AO$7))</f>
        <v>0.5161290322580645</v>
      </c>
      <c r="AX7">
        <f>(($AP$8-$AO$8)/($AO$9-$AO$8))</f>
        <v>0.27272727272727271</v>
      </c>
      <c r="AY7">
        <f>(($AQ$7-$AO$7)/($AO$8-$AO$7))</f>
        <v>0.80645161290322576</v>
      </c>
      <c r="AZ7">
        <f>(($AN$8-$AP$7)/($AP$8-$AP$7))</f>
        <v>0.22857142857142856</v>
      </c>
      <c r="BA7">
        <f>(($AO$7-$AP$6)/($AP$7-$AP$6))</f>
        <v>0.78378378378378377</v>
      </c>
      <c r="BB7">
        <f>(($AQ$7-$AP$7)/($AP$8-$AP$7))</f>
        <v>0.48571428571428571</v>
      </c>
      <c r="BC7">
        <f>(($AN$8-$AQ$6)/($AQ$7-$AQ$6))</f>
        <v>0.7567567567567568</v>
      </c>
      <c r="BD7">
        <f>(($AO$8-$AQ$7)/($AQ$8-$AQ$7))</f>
        <v>0.16216216216216217</v>
      </c>
      <c r="BE7">
        <f>(($AP$8-$AQ$7)/($AQ$8-$AQ$7))</f>
        <v>0.48648648648648651</v>
      </c>
      <c r="BG7">
        <v>1</v>
      </c>
      <c r="BH7">
        <v>44</v>
      </c>
      <c r="BI7">
        <f>($BH$11-$BH$8)/200</f>
        <v>0.13</v>
      </c>
      <c r="BQ7">
        <f>(($AO$7-$AN$7)/($AN$8-$AN$7))</f>
        <v>0.5</v>
      </c>
      <c r="BR7">
        <f>1-(($AP$7-$AN$7)/($AN$8-$AN$7))</f>
        <v>0.25</v>
      </c>
      <c r="BS7">
        <f>(($AQ$7-$AN$8)/($AN$9-$AN$8))</f>
        <v>0.25</v>
      </c>
      <c r="BT7">
        <f>1-(($AN$8-$AO$7)/($AO$8-$AO$7))</f>
        <v>0.4838709677419355</v>
      </c>
      <c r="BU7">
        <f>(($AP$8-$AO$8)/($AO$9-$AO$8))</f>
        <v>0.27272727272727271</v>
      </c>
      <c r="BV7">
        <f>1-(($AQ$7-$AO$7)/($AO$8-$AO$7))</f>
        <v>0.19354838709677424</v>
      </c>
      <c r="BW7">
        <f>(($AN$8-$AP$7)/($AP$8-$AP$7))</f>
        <v>0.22857142857142856</v>
      </c>
      <c r="BX7">
        <f>1-(($AO$7-$AP$6)/($AP$7-$AP$6))</f>
        <v>0.21621621621621623</v>
      </c>
      <c r="BY7">
        <f>(($AQ$7-$AP$7)/($AP$8-$AP$7))</f>
        <v>0.48571428571428571</v>
      </c>
      <c r="BZ7">
        <f>1-(($AN$8-$AQ$6)/($AQ$7-$AQ$6))</f>
        <v>0.2432432432432432</v>
      </c>
      <c r="CA7">
        <f>(($AO$8-$AQ$7)/($AQ$8-$AQ$7))</f>
        <v>0.16216216216216217</v>
      </c>
      <c r="CB7">
        <f>(($AP$8-$AQ$7)/($AQ$8-$AQ$7))</f>
        <v>0.48648648648648651</v>
      </c>
    </row>
    <row r="8" spans="1:80" x14ac:dyDescent="0.25">
      <c r="A8">
        <v>7</v>
      </c>
      <c r="B8">
        <v>237.59067899999999</v>
      </c>
      <c r="C8" s="2">
        <v>1</v>
      </c>
      <c r="P8">
        <v>1</v>
      </c>
      <c r="Q8" t="str">
        <f t="shared" si="0"/>
        <v>1</v>
      </c>
      <c r="R8">
        <v>3</v>
      </c>
      <c r="T8" t="s">
        <v>290</v>
      </c>
      <c r="U8">
        <v>10</v>
      </c>
      <c r="V8">
        <f t="shared" si="1"/>
        <v>2.9585798816568047</v>
      </c>
      <c r="X8" t="s">
        <v>280</v>
      </c>
      <c r="Y8">
        <v>2143</v>
      </c>
      <c r="AB8" t="s">
        <v>280</v>
      </c>
      <c r="AC8" t="str">
        <f>CONCATENATE($R8,$R9,$R10,$R11)</f>
        <v>3214</v>
      </c>
      <c r="AF8">
        <f>COUNTIF($R:$R,3)+COUNTIF($R:$R,4)</f>
        <v>75</v>
      </c>
      <c r="AN8">
        <v>217</v>
      </c>
      <c r="AO8">
        <v>232</v>
      </c>
      <c r="AP8">
        <v>244</v>
      </c>
      <c r="AQ8">
        <v>263</v>
      </c>
      <c r="AR8">
        <v>2000</v>
      </c>
      <c r="AT8">
        <f>(($AO$8-$AN$8)/($AN$9-$AN$8))</f>
        <v>0.41666666666666669</v>
      </c>
      <c r="AU8">
        <f>(($AP$8-$AN$8)/($AN$9-$AN$8))</f>
        <v>0.75</v>
      </c>
      <c r="AV8">
        <f>(($AQ$8-$AN$9)/($AN$10-$AN$9))</f>
        <v>0.23809523809523808</v>
      </c>
      <c r="AW8">
        <f>(($AN$9-$AO$8)/($AO$9-$AO$8))</f>
        <v>0.47727272727272729</v>
      </c>
      <c r="AX8">
        <f>(($AP$9-$AO$9)/($AO$10-$AO$9))</f>
        <v>0.25806451612903225</v>
      </c>
      <c r="AY8">
        <f>(($AQ$8-$AO$8)/($AO$9-$AO$8))</f>
        <v>0.70454545454545459</v>
      </c>
      <c r="AZ8">
        <f>(($AN$9-$AP$8)/($AP$9-$AP$8))</f>
        <v>0.22500000000000001</v>
      </c>
      <c r="BA8">
        <f>(($AO$8-$AP$7)/($AP$8-$AP$7))</f>
        <v>0.65714285714285714</v>
      </c>
      <c r="BB8">
        <f>(($AQ$8-$AP$8)/($AP$9-$AP$8))</f>
        <v>0.47499999999999998</v>
      </c>
      <c r="BC8">
        <f>(($AN$9-$AQ$7)/($AQ$8-$AQ$7))</f>
        <v>0.72972972972972971</v>
      </c>
      <c r="BD8">
        <f>(($AO$9-$AQ$8)/($AQ$9-$AQ$8))</f>
        <v>0.35135135135135137</v>
      </c>
      <c r="BE8">
        <f>(($AP$9-$AQ$8)/($AQ$9-$AQ$8))</f>
        <v>0.56756756756756754</v>
      </c>
      <c r="BG8">
        <v>3</v>
      </c>
      <c r="BH8">
        <v>54</v>
      </c>
      <c r="BI8">
        <f>($BH$12-$BH$9)/200</f>
        <v>0.18</v>
      </c>
      <c r="BQ8">
        <f>(($AO$8-$AN$8)/($AN$9-$AN$8))</f>
        <v>0.41666666666666669</v>
      </c>
      <c r="BR8">
        <f>1-(($AP$8-$AN$8)/($AN$9-$AN$8))</f>
        <v>0.25</v>
      </c>
      <c r="BS8">
        <f>(($AQ$8-$AN$9)/($AN$10-$AN$9))</f>
        <v>0.23809523809523808</v>
      </c>
      <c r="BT8">
        <f>(($AN$9-$AO$8)/($AO$9-$AO$8))</f>
        <v>0.47727272727272729</v>
      </c>
      <c r="BU8">
        <f>(($AP$9-$AO$9)/($AO$10-$AO$9))</f>
        <v>0.25806451612903225</v>
      </c>
      <c r="BV8">
        <f>1-(($AQ$8-$AO$8)/($AO$9-$AO$8))</f>
        <v>0.29545454545454541</v>
      </c>
      <c r="BW8">
        <f>(($AN$9-$AP$8)/($AP$9-$AP$8))</f>
        <v>0.22500000000000001</v>
      </c>
      <c r="BX8">
        <f>1-(($AO$8-$AP$7)/($AP$8-$AP$7))</f>
        <v>0.34285714285714286</v>
      </c>
      <c r="BY8">
        <f>(($AQ$8-$AP$8)/($AP$9-$AP$8))</f>
        <v>0.47499999999999998</v>
      </c>
      <c r="BZ8">
        <f>1-(($AN$9-$AQ$7)/($AQ$8-$AQ$7))</f>
        <v>0.27027027027027029</v>
      </c>
      <c r="CA8">
        <f>(($AO$9-$AQ$8)/($AQ$9-$AQ$8))</f>
        <v>0.35135135135135137</v>
      </c>
      <c r="CB8">
        <f>1-(($AP$9-$AQ$8)/($AQ$9-$AQ$8))</f>
        <v>0.43243243243243246</v>
      </c>
    </row>
    <row r="9" spans="1:80" x14ac:dyDescent="0.25">
      <c r="A9">
        <v>8</v>
      </c>
      <c r="B9">
        <v>237.59067899999999</v>
      </c>
      <c r="C9" s="2">
        <v>1</v>
      </c>
      <c r="P9">
        <v>1</v>
      </c>
      <c r="Q9" t="str">
        <f t="shared" si="0"/>
        <v>1</v>
      </c>
      <c r="R9">
        <v>2</v>
      </c>
      <c r="T9" t="s">
        <v>279</v>
      </c>
      <c r="U9">
        <v>67</v>
      </c>
      <c r="V9">
        <f t="shared" si="1"/>
        <v>19.822485207100591</v>
      </c>
      <c r="X9" t="s">
        <v>280</v>
      </c>
      <c r="Y9">
        <v>1432</v>
      </c>
      <c r="AF9" t="s">
        <v>254</v>
      </c>
      <c r="AN9">
        <v>253</v>
      </c>
      <c r="AO9">
        <v>276</v>
      </c>
      <c r="AP9">
        <v>284</v>
      </c>
      <c r="AQ9">
        <v>300</v>
      </c>
      <c r="AR9">
        <v>2813</v>
      </c>
      <c r="AT9">
        <f>(($AO$9-$AN$9)/($AN$10-$AN$9))</f>
        <v>0.54761904761904767</v>
      </c>
      <c r="AU9">
        <f>(($AP$9-$AN$9)/($AN$10-$AN$9))</f>
        <v>0.73809523809523814</v>
      </c>
      <c r="AV9">
        <f>(($AQ$9-$AN$10)/($AN$11-$AN$10))</f>
        <v>0.17241379310344829</v>
      </c>
      <c r="AW9">
        <f>(($AN$10-$AO$9)/($AO$10-$AO$9))</f>
        <v>0.61290322580645162</v>
      </c>
      <c r="AX9">
        <f>(($AP$10-$AO$10)/($AO$11-$AO$10))</f>
        <v>0.43333333333333335</v>
      </c>
      <c r="AY9">
        <f>(($AQ$9-$AO$9)/($AO$10-$AO$9))</f>
        <v>0.77419354838709675</v>
      </c>
      <c r="AZ9">
        <f>(($AN$10-$AP$9)/($AP$10-$AP$9))</f>
        <v>0.30555555555555558</v>
      </c>
      <c r="BA9">
        <f>(($AO$9-$AP$8)/($AP$9-$AP$8))</f>
        <v>0.8</v>
      </c>
      <c r="BB9">
        <f>(($AQ$9-$AP$9)/($AP$10-$AP$9))</f>
        <v>0.44444444444444442</v>
      </c>
      <c r="BC9">
        <f>(($AN$10-$AQ$8)/($AQ$9-$AQ$8))</f>
        <v>0.86486486486486491</v>
      </c>
      <c r="BD9">
        <f>(($AO$10-$AQ$9)/($AQ$10-$AQ$9))</f>
        <v>0.2</v>
      </c>
      <c r="BE9">
        <f>(($AP$10-$AQ$9)/($AQ$10-$AQ$9))</f>
        <v>0.5714285714285714</v>
      </c>
      <c r="BG9">
        <v>2</v>
      </c>
      <c r="BH9">
        <v>61</v>
      </c>
      <c r="BI9">
        <f>($BH$13-$BH$10)/200</f>
        <v>0.115</v>
      </c>
      <c r="BQ9">
        <f>1-(($AO$9-$AN$9)/($AN$10-$AN$9))</f>
        <v>0.45238095238095233</v>
      </c>
      <c r="BR9">
        <f>1-(($AP$9-$AN$9)/($AN$10-$AN$9))</f>
        <v>0.26190476190476186</v>
      </c>
      <c r="BS9">
        <f>(($AQ$9-$AN$10)/($AN$11-$AN$10))</f>
        <v>0.17241379310344829</v>
      </c>
      <c r="BT9">
        <f>1-(($AN$10-$AO$9)/($AO$10-$AO$9))</f>
        <v>0.38709677419354838</v>
      </c>
      <c r="BU9">
        <f>(($AP$10-$AO$10)/($AO$11-$AO$10))</f>
        <v>0.43333333333333335</v>
      </c>
      <c r="BV9">
        <f>1-(($AQ$9-$AO$9)/($AO$10-$AO$9))</f>
        <v>0.22580645161290325</v>
      </c>
      <c r="BW9">
        <f>(($AN$10-$AP$9)/($AP$10-$AP$9))</f>
        <v>0.30555555555555558</v>
      </c>
      <c r="BX9">
        <f>1-(($AO$9-$AP$8)/($AP$9-$AP$8))</f>
        <v>0.19999999999999996</v>
      </c>
      <c r="BY9">
        <f>(($AQ$9-$AP$9)/($AP$10-$AP$9))</f>
        <v>0.44444444444444442</v>
      </c>
      <c r="BZ9">
        <f>1-(($AN$10-$AQ$8)/($AQ$9-$AQ$8))</f>
        <v>0.13513513513513509</v>
      </c>
      <c r="CA9">
        <f>(($AO$10-$AQ$9)/($AQ$10-$AQ$9))</f>
        <v>0.2</v>
      </c>
      <c r="CB9">
        <f>1-(($AP$10-$AQ$9)/($AQ$10-$AQ$9))</f>
        <v>0.4285714285714286</v>
      </c>
    </row>
    <row r="10" spans="1:80" x14ac:dyDescent="0.25">
      <c r="A10">
        <v>9</v>
      </c>
      <c r="B10">
        <v>237.59067899999999</v>
      </c>
      <c r="C10" s="2">
        <v>1</v>
      </c>
      <c r="P10">
        <v>1</v>
      </c>
      <c r="Q10" t="str">
        <f t="shared" si="0"/>
        <v>1</v>
      </c>
      <c r="R10">
        <v>1</v>
      </c>
      <c r="X10" t="s">
        <v>280</v>
      </c>
      <c r="Y10">
        <v>4321</v>
      </c>
      <c r="AF10">
        <v>93</v>
      </c>
      <c r="AN10">
        <v>295</v>
      </c>
      <c r="AO10">
        <v>307</v>
      </c>
      <c r="AP10">
        <v>320</v>
      </c>
      <c r="AQ10">
        <v>335</v>
      </c>
      <c r="AR10">
        <v>2815</v>
      </c>
      <c r="AT10">
        <f>(($AO$10-$AN$10)/($AN$11-$AN$10))</f>
        <v>0.41379310344827586</v>
      </c>
      <c r="AU10">
        <f>(($AP$10-$AN$10)/($AN$11-$AN$10))</f>
        <v>0.86206896551724133</v>
      </c>
      <c r="AV10">
        <f>(($AQ$10-$AN$11)/($AN$12-$AN$11))</f>
        <v>0.39285714285714285</v>
      </c>
      <c r="AW10">
        <f>(($AN$11-$AO$10)/($AO$11-$AO$10))</f>
        <v>0.56666666666666665</v>
      </c>
      <c r="AX10">
        <f>(($AP$11-$AO$11)/($AO$12-$AO$11))</f>
        <v>0.5357142857142857</v>
      </c>
      <c r="AY10">
        <f>(($AQ$10-$AO$10)/($AO$11-$AO$10))</f>
        <v>0.93333333333333335</v>
      </c>
      <c r="AZ10">
        <f>(($AN$11-$AP$10)/($AP$11-$AP$10))</f>
        <v>0.125</v>
      </c>
      <c r="BA10">
        <f>(($AO$10-$AP$9)/($AP$10-$AP$9))</f>
        <v>0.63888888888888884</v>
      </c>
      <c r="BB10">
        <f>(($AQ$10-$AP$10)/($AP$11-$AP$10))</f>
        <v>0.46875</v>
      </c>
      <c r="BC10">
        <f>(($AN$11-$AQ$9)/($AQ$10-$AQ$9))</f>
        <v>0.68571428571428572</v>
      </c>
      <c r="BD10">
        <f>(($AO$11-$AQ$10)/($AQ$11-$AQ$10))</f>
        <v>6.0606060606060608E-2</v>
      </c>
      <c r="BE10">
        <f>(($AP$11-$AQ$10)/($AQ$11-$AQ$10))</f>
        <v>0.51515151515151514</v>
      </c>
      <c r="BG10">
        <v>1</v>
      </c>
      <c r="BH10">
        <v>75</v>
      </c>
      <c r="BI10">
        <f>($BH$14-$BH$11)/200</f>
        <v>0.16</v>
      </c>
      <c r="BQ10">
        <f>(($AO$10-$AN$10)/($AN$11-$AN$10))</f>
        <v>0.41379310344827586</v>
      </c>
      <c r="BR10">
        <f>1-(($AP$10-$AN$10)/($AN$11-$AN$10))</f>
        <v>0.13793103448275867</v>
      </c>
      <c r="BS10">
        <f>(($AQ$10-$AN$11)/($AN$12-$AN$11))</f>
        <v>0.39285714285714285</v>
      </c>
      <c r="BT10">
        <f>1-(($AN$11-$AO$10)/($AO$11-$AO$10))</f>
        <v>0.43333333333333335</v>
      </c>
      <c r="BU10">
        <f>1-(($AP$11-$AO$11)/($AO$12-$AO$11))</f>
        <v>0.4642857142857143</v>
      </c>
      <c r="BV10">
        <f>1-(($AQ$10-$AO$10)/($AO$11-$AO$10))</f>
        <v>6.6666666666666652E-2</v>
      </c>
      <c r="BW10">
        <f>(($AN$11-$AP$10)/($AP$11-$AP$10))</f>
        <v>0.125</v>
      </c>
      <c r="BX10">
        <f>1-(($AO$10-$AP$9)/($AP$10-$AP$9))</f>
        <v>0.36111111111111116</v>
      </c>
      <c r="BY10">
        <f>(($AQ$10-$AP$10)/($AP$11-$AP$10))</f>
        <v>0.46875</v>
      </c>
      <c r="BZ10">
        <f>1-(($AN$11-$AQ$9)/($AQ$10-$AQ$9))</f>
        <v>0.31428571428571428</v>
      </c>
      <c r="CA10">
        <f>(($AO$11-$AQ$10)/($AQ$11-$AQ$10))</f>
        <v>6.0606060606060608E-2</v>
      </c>
      <c r="CB10">
        <f>1-(($AP$11-$AQ$10)/($AQ$11-$AQ$10))</f>
        <v>0.48484848484848486</v>
      </c>
    </row>
    <row r="11" spans="1:80" x14ac:dyDescent="0.25">
      <c r="A11">
        <v>10</v>
      </c>
      <c r="B11">
        <v>237.59067899999999</v>
      </c>
      <c r="C11" s="2">
        <v>1</v>
      </c>
      <c r="P11">
        <v>1</v>
      </c>
      <c r="Q11" t="str">
        <f t="shared" si="0"/>
        <v>1</v>
      </c>
      <c r="R11">
        <v>4</v>
      </c>
      <c r="X11" t="s">
        <v>280</v>
      </c>
      <c r="Y11">
        <v>3214</v>
      </c>
      <c r="AF11" t="s">
        <v>255</v>
      </c>
      <c r="AN11">
        <v>324</v>
      </c>
      <c r="AO11">
        <v>337</v>
      </c>
      <c r="AP11">
        <v>352</v>
      </c>
      <c r="AQ11">
        <v>368</v>
      </c>
      <c r="AR11">
        <v>3590</v>
      </c>
      <c r="AT11">
        <f>(($AO$11-$AN$11)/($AN$12-$AN$11))</f>
        <v>0.4642857142857143</v>
      </c>
      <c r="AU11">
        <f>(($AP$11-$AN$12)/($AN$13-$AN$12))</f>
        <v>0</v>
      </c>
      <c r="AV11">
        <f>(($AQ$11-$AN$12)/($AN$13-$AN$12))</f>
        <v>0.5714285714285714</v>
      </c>
      <c r="AW11">
        <f>(($AN$12-$AO$11)/($AO$12-$AO$11))</f>
        <v>0.5357142857142857</v>
      </c>
      <c r="AX11">
        <f>(($AP$12-$AO$12)/($AO$13-$AO$12))</f>
        <v>0.7142857142857143</v>
      </c>
      <c r="AY11">
        <f>(($AQ$11-$AO$12)/($AO$13-$AO$12))</f>
        <v>0.10714285714285714</v>
      </c>
      <c r="AZ11">
        <f>(($AN$12-$AP$11)/($AP$12-$AP$11))</f>
        <v>0</v>
      </c>
      <c r="BA11">
        <f>(($AO$11-$AP$10)/($AP$11-$AP$10))</f>
        <v>0.53125</v>
      </c>
      <c r="BB11">
        <f>(($AQ$11-$AP$11)/($AP$12-$AP$11))</f>
        <v>0.48484848484848486</v>
      </c>
      <c r="BC11">
        <f>(($AN$12-$AQ$10)/($AQ$11-$AQ$10))</f>
        <v>0.51515151515151514</v>
      </c>
      <c r="BD11">
        <f>(($AO$12-$AQ$10)/($AQ$11-$AQ$10))</f>
        <v>0.90909090909090906</v>
      </c>
      <c r="BE11">
        <f>(($AP$12-$AQ$11)/($AQ$12-$AQ$11))</f>
        <v>0.48571428571428571</v>
      </c>
      <c r="BG11">
        <v>4</v>
      </c>
      <c r="BH11">
        <v>80</v>
      </c>
      <c r="BI11">
        <f>($BH$15-$BH$12)/200</f>
        <v>0.09</v>
      </c>
      <c r="BQ11">
        <f>(($AO$11-$AN$11)/($AN$12-$AN$11))</f>
        <v>0.4642857142857143</v>
      </c>
      <c r="BR11">
        <f>(($AP$11-$AN$12)/($AN$13-$AN$12))</f>
        <v>0</v>
      </c>
      <c r="BS11">
        <f>1-(($AQ$11-$AN$12)/($AN$13-$AN$12))</f>
        <v>0.4285714285714286</v>
      </c>
      <c r="BT11">
        <f>1-(($AN$12-$AO$11)/($AO$12-$AO$11))</f>
        <v>0.4642857142857143</v>
      </c>
      <c r="BU11">
        <f>1-(($AP$12-$AO$12)/($AO$13-$AO$12))</f>
        <v>0.2857142857142857</v>
      </c>
      <c r="BV11">
        <f>(($AQ$11-$AO$12)/($AO$13-$AO$12))</f>
        <v>0.10714285714285714</v>
      </c>
      <c r="BW11">
        <f>(($AN$12-$AP$11)/($AP$12-$AP$11))</f>
        <v>0</v>
      </c>
      <c r="BX11">
        <f>1-(($AO$11-$AP$10)/($AP$11-$AP$10))</f>
        <v>0.46875</v>
      </c>
      <c r="BY11">
        <f>(($AQ$11-$AP$11)/($AP$12-$AP$11))</f>
        <v>0.48484848484848486</v>
      </c>
      <c r="BZ11">
        <f>1-(($AN$12-$AQ$10)/($AQ$11-$AQ$10))</f>
        <v>0.48484848484848486</v>
      </c>
      <c r="CA11">
        <f>1-(($AO$12-$AQ$10)/($AQ$11-$AQ$10))</f>
        <v>9.0909090909090939E-2</v>
      </c>
      <c r="CB11">
        <f>(($AP$12-$AQ$11)/($AQ$12-$AQ$11))</f>
        <v>0.48571428571428571</v>
      </c>
    </row>
    <row r="12" spans="1:80" x14ac:dyDescent="0.25">
      <c r="A12">
        <v>11</v>
      </c>
      <c r="B12">
        <v>237.59067899999999</v>
      </c>
      <c r="C12" s="2">
        <v>1</v>
      </c>
      <c r="P12">
        <v>1</v>
      </c>
      <c r="Q12" t="str">
        <f t="shared" si="0"/>
        <v>1</v>
      </c>
      <c r="R12" t="s">
        <v>234</v>
      </c>
      <c r="X12" t="s">
        <v>279</v>
      </c>
      <c r="Y12">
        <v>2142</v>
      </c>
      <c r="AF12">
        <v>34</v>
      </c>
      <c r="AN12">
        <v>352</v>
      </c>
      <c r="AO12">
        <v>365</v>
      </c>
      <c r="AP12">
        <v>385</v>
      </c>
      <c r="AQ12">
        <v>403</v>
      </c>
      <c r="AT12">
        <f>(($AO$12-$AN$12)/($AN$13-$AN$12))</f>
        <v>0.4642857142857143</v>
      </c>
      <c r="AU12">
        <f>(($AP$12-$AN$13)/($AN$14-$AN$13))</f>
        <v>0.17857142857142858</v>
      </c>
      <c r="AV12">
        <f>(($AQ$12-$AN$13)/($AN$14-$AN$13))</f>
        <v>0.8214285714285714</v>
      </c>
      <c r="AW12">
        <f>(($AN$13-$AO$12)/($AO$13-$AO$12))</f>
        <v>0.5357142857142857</v>
      </c>
      <c r="AX12">
        <f>(($AP$13-$AO$13)/($AO$14-$AO$13))</f>
        <v>0.6875</v>
      </c>
      <c r="AY12">
        <f>(($AQ$12-$AO$13)/($AO$14-$AO$13))</f>
        <v>0.3125</v>
      </c>
      <c r="AZ12">
        <f>(($AN$13-$AP$11)/($AP$12-$AP$11))</f>
        <v>0.84848484848484851</v>
      </c>
      <c r="BA12">
        <f>(($AO$12-$AP$11)/($AP$12-$AP$11))</f>
        <v>0.39393939393939392</v>
      </c>
      <c r="BB12">
        <f>(($AQ$12-$AP$12)/($AP$13-$AP$12))</f>
        <v>0.6</v>
      </c>
      <c r="BC12">
        <f>(($AN$13-$AQ$11)/($AQ$12-$AQ$11))</f>
        <v>0.34285714285714286</v>
      </c>
      <c r="BD12">
        <f>(($AO$13-$AQ$11)/($AQ$12-$AQ$11))</f>
        <v>0.7142857142857143</v>
      </c>
      <c r="BE12">
        <f>(($AP$13-$AQ$12)/($AQ$13-$AQ$12))</f>
        <v>0.30769230769230771</v>
      </c>
      <c r="BG12" t="s">
        <v>234</v>
      </c>
      <c r="BH12">
        <v>97</v>
      </c>
      <c r="BI12">
        <f>($BH$16-$BH$13)/200</f>
        <v>0.17</v>
      </c>
      <c r="BQ12">
        <f>(($AO$12-$AN$12)/($AN$13-$AN$12))</f>
        <v>0.4642857142857143</v>
      </c>
      <c r="BR12">
        <f>(($AP$12-$AN$13)/($AN$14-$AN$13))</f>
        <v>0.17857142857142858</v>
      </c>
      <c r="BS12">
        <f>1-(($AQ$12-$AN$13)/($AN$14-$AN$13))</f>
        <v>0.1785714285714286</v>
      </c>
      <c r="BT12">
        <f>1-(($AN$13-$AO$12)/($AO$13-$AO$12))</f>
        <v>0.4642857142857143</v>
      </c>
      <c r="BU12">
        <f>1-(($AP$13-$AO$13)/($AO$14-$AO$13))</f>
        <v>0.3125</v>
      </c>
      <c r="BV12">
        <f>(($AQ$12-$AO$13)/($AO$14-$AO$13))</f>
        <v>0.3125</v>
      </c>
      <c r="BW12">
        <f>1-(($AN$13-$AP$11)/($AP$12-$AP$11))</f>
        <v>0.15151515151515149</v>
      </c>
      <c r="BX12">
        <f>(($AO$12-$AP$11)/($AP$12-$AP$11))</f>
        <v>0.39393939393939392</v>
      </c>
      <c r="BY12">
        <f>1-(($AQ$12-$AP$12)/($AP$13-$AP$12))</f>
        <v>0.4</v>
      </c>
      <c r="BZ12">
        <f>(($AN$13-$AQ$11)/($AQ$12-$AQ$11))</f>
        <v>0.34285714285714286</v>
      </c>
      <c r="CA12">
        <f>1-(($AO$13-$AQ$11)/($AQ$12-$AQ$11))</f>
        <v>0.2857142857142857</v>
      </c>
      <c r="CB12">
        <f>(($AP$13-$AQ$12)/($AQ$13-$AQ$12))</f>
        <v>0.30769230769230771</v>
      </c>
    </row>
    <row r="13" spans="1:80" x14ac:dyDescent="0.25">
      <c r="A13">
        <v>12</v>
      </c>
      <c r="B13">
        <v>237.59067899999999</v>
      </c>
      <c r="C13" s="2">
        <v>1</v>
      </c>
      <c r="F13">
        <v>250.34263199999998</v>
      </c>
      <c r="G13" s="3">
        <v>3</v>
      </c>
      <c r="P13">
        <v>2</v>
      </c>
      <c r="Q13" t="str">
        <f t="shared" si="0"/>
        <v>13</v>
      </c>
      <c r="R13">
        <v>2</v>
      </c>
      <c r="X13" t="s">
        <v>281</v>
      </c>
      <c r="Y13">
        <v>1423</v>
      </c>
      <c r="AF13" t="s">
        <v>256</v>
      </c>
      <c r="AN13">
        <v>380</v>
      </c>
      <c r="AO13">
        <v>393</v>
      </c>
      <c r="AP13">
        <v>415</v>
      </c>
      <c r="AQ13">
        <v>442</v>
      </c>
      <c r="AT13">
        <f>(($AO$13-$AN$13)/($AN$14-$AN$13))</f>
        <v>0.4642857142857143</v>
      </c>
      <c r="AU13">
        <f>(($AP$13-$AN$14)/($AN$15-$AN$14))</f>
        <v>0.23333333333333334</v>
      </c>
      <c r="AV13">
        <f>(($AQ$13-$AN$15)/($AN$16-$AN$15))</f>
        <v>0.10256410256410256</v>
      </c>
      <c r="AW13">
        <f>(($AN$14-$AO$13)/($AO$14-$AO$13))</f>
        <v>0.46875</v>
      </c>
      <c r="AX13">
        <f>(($AP$14-$AO$13)/($AO$14-$AO$13))</f>
        <v>0.875</v>
      </c>
      <c r="AY13">
        <f>(($AQ$13-$AO$14)/($AO$15-$AO$14))</f>
        <v>0.51515151515151514</v>
      </c>
      <c r="AZ13">
        <f>(($AN$14-$AP$12)/($AP$13-$AP$12))</f>
        <v>0.76666666666666672</v>
      </c>
      <c r="BA13">
        <f>(($AO$13-$AP$12)/($AP$13-$AP$12))</f>
        <v>0.26666666666666666</v>
      </c>
      <c r="BB13">
        <f>(($AQ$13-$AP$14)/($AP$15-$AP$14))</f>
        <v>0.53846153846153844</v>
      </c>
      <c r="BC13">
        <f>(($AN$14-$AQ$12)/($AQ$13-$AQ$12))</f>
        <v>0.12820512820512819</v>
      </c>
      <c r="BD13">
        <f>(($AO$14-$AQ$12)/($AQ$13-$AQ$12))</f>
        <v>0.5641025641025641</v>
      </c>
      <c r="BE13">
        <f>(($AP$14-$AQ$12)/($AQ$13-$AQ$12))</f>
        <v>0.46153846153846156</v>
      </c>
      <c r="BG13">
        <v>2</v>
      </c>
      <c r="BH13">
        <v>98</v>
      </c>
      <c r="BI13">
        <f>($BH$17-$BH$14)/200</f>
        <v>0.105</v>
      </c>
      <c r="BQ13">
        <f>(($AO$13-$AN$13)/($AN$14-$AN$13))</f>
        <v>0.4642857142857143</v>
      </c>
      <c r="BR13">
        <f>(($AP$13-$AN$14)/($AN$15-$AN$14))</f>
        <v>0.23333333333333334</v>
      </c>
      <c r="BS13">
        <f>(($AQ$13-$AN$15)/($AN$16-$AN$15))</f>
        <v>0.10256410256410256</v>
      </c>
      <c r="BT13">
        <f>(($AN$14-$AO$13)/($AO$14-$AO$13))</f>
        <v>0.46875</v>
      </c>
      <c r="BU13">
        <f>1-(($AP$14-$AO$13)/($AO$14-$AO$13))</f>
        <v>0.125</v>
      </c>
      <c r="BV13">
        <f>1-(($AQ$13-$AO$14)/($AO$15-$AO$14))</f>
        <v>0.48484848484848486</v>
      </c>
      <c r="BW13">
        <f>1-(($AN$14-$AP$12)/($AP$13-$AP$12))</f>
        <v>0.23333333333333328</v>
      </c>
      <c r="BX13">
        <f>(($AO$13-$AP$12)/($AP$13-$AP$12))</f>
        <v>0.26666666666666666</v>
      </c>
      <c r="BY13">
        <f>1-(($AQ$13-$AP$14)/($AP$15-$AP$14))</f>
        <v>0.46153846153846156</v>
      </c>
      <c r="BZ13">
        <f>(($AN$14-$AQ$12)/($AQ$13-$AQ$12))</f>
        <v>0.12820512820512819</v>
      </c>
      <c r="CA13">
        <f>1-(($AO$14-$AQ$12)/($AQ$13-$AQ$12))</f>
        <v>0.4358974358974359</v>
      </c>
      <c r="CB13">
        <f>(($AP$14-$AQ$12)/($AQ$13-$AQ$12))</f>
        <v>0.46153846153846156</v>
      </c>
    </row>
    <row r="14" spans="1:80" x14ac:dyDescent="0.25">
      <c r="A14">
        <v>13</v>
      </c>
      <c r="B14">
        <v>237.59067899999999</v>
      </c>
      <c r="C14" s="2">
        <v>1</v>
      </c>
      <c r="F14">
        <v>250.34263199999998</v>
      </c>
      <c r="G14" s="3">
        <v>3</v>
      </c>
      <c r="P14">
        <v>2</v>
      </c>
      <c r="Q14" t="str">
        <f t="shared" si="0"/>
        <v>13</v>
      </c>
      <c r="R14">
        <v>1</v>
      </c>
      <c r="X14" t="s">
        <v>281</v>
      </c>
      <c r="Y14">
        <v>4231</v>
      </c>
      <c r="AF14">
        <v>59</v>
      </c>
      <c r="AN14">
        <v>408</v>
      </c>
      <c r="AO14">
        <v>425</v>
      </c>
      <c r="AP14">
        <v>421</v>
      </c>
      <c r="AQ14">
        <v>482</v>
      </c>
      <c r="AT14">
        <f>(($AO$14-$AN$14)/($AN$15-$AN$14))</f>
        <v>0.56666666666666665</v>
      </c>
      <c r="AU14">
        <f>(($AP$14-$AN$14)/($AN$15-$AN$14))</f>
        <v>0.43333333333333335</v>
      </c>
      <c r="AW14">
        <f>(($AN$15-$AO$14)/($AO$15-$AO$14))</f>
        <v>0.39393939393939392</v>
      </c>
      <c r="AX14">
        <f>(($AP$15-$AO$15)/($AO$16-$AO$15))</f>
        <v>5.128205128205128E-2</v>
      </c>
      <c r="AY14">
        <f>(($AQ$14-$AO$15)/($AO$16-$AO$15))</f>
        <v>0.61538461538461542</v>
      </c>
      <c r="AZ14">
        <f>(($AN$15-$AP$14)/($AP$15-$AP$14))</f>
        <v>0.4358974358974359</v>
      </c>
      <c r="BA14">
        <f>(($AO$14-$AP$14)/($AP$15-$AP$14))</f>
        <v>0.10256410256410256</v>
      </c>
      <c r="BB14">
        <f>(($AQ$14-$AP$15)/($AP$16-$AP$15))</f>
        <v>0.52380952380952384</v>
      </c>
      <c r="BC14">
        <f>(($AN$15-$AQ$12)/($AQ$13-$AQ$12))</f>
        <v>0.89743589743589747</v>
      </c>
      <c r="BD14">
        <f>(($AO$15-$AQ$13)/($AQ$14-$AQ$13))</f>
        <v>0.4</v>
      </c>
      <c r="BE14">
        <f>(($AP$15-$AQ$13)/($AQ$14-$AQ$13))</f>
        <v>0.45</v>
      </c>
      <c r="BG14">
        <v>1</v>
      </c>
      <c r="BH14">
        <v>112</v>
      </c>
      <c r="BI14">
        <f>($BH$18-$BH$15)/200</f>
        <v>0.18</v>
      </c>
      <c r="BQ14">
        <f>1-(($AO$14-$AN$14)/($AN$15-$AN$14))</f>
        <v>0.43333333333333335</v>
      </c>
      <c r="BR14">
        <f>(($AP$14-$AN$14)/($AN$15-$AN$14))</f>
        <v>0.43333333333333335</v>
      </c>
      <c r="BT14">
        <f>(($AN$15-$AO$14)/($AO$15-$AO$14))</f>
        <v>0.39393939393939392</v>
      </c>
      <c r="BU14">
        <f>(($AP$15-$AO$15)/($AO$16-$AO$15))</f>
        <v>5.128205128205128E-2</v>
      </c>
      <c r="BV14">
        <f>1-(($AQ$14-$AO$15)/($AO$16-$AO$15))</f>
        <v>0.38461538461538458</v>
      </c>
      <c r="BW14">
        <f>(($AN$15-$AP$14)/($AP$15-$AP$14))</f>
        <v>0.4358974358974359</v>
      </c>
      <c r="BX14">
        <f>(($AO$14-$AP$14)/($AP$15-$AP$14))</f>
        <v>0.10256410256410256</v>
      </c>
      <c r="BY14">
        <f>1-(($AQ$14-$AP$15)/($AP$16-$AP$15))</f>
        <v>0.47619047619047616</v>
      </c>
      <c r="BZ14">
        <f>1-(($AN$15-$AQ$12)/($AQ$13-$AQ$12))</f>
        <v>0.10256410256410253</v>
      </c>
      <c r="CA14">
        <f>(($AO$15-$AQ$13)/($AQ$14-$AQ$13))</f>
        <v>0.4</v>
      </c>
      <c r="CB14">
        <f>(($AP$15-$AQ$13)/($AQ$14-$AQ$13))</f>
        <v>0.45</v>
      </c>
    </row>
    <row r="15" spans="1:80" x14ac:dyDescent="0.25">
      <c r="A15">
        <v>14</v>
      </c>
      <c r="B15">
        <v>237.59067899999999</v>
      </c>
      <c r="C15" s="2">
        <v>1</v>
      </c>
      <c r="F15">
        <v>250.34263199999998</v>
      </c>
      <c r="G15" s="3">
        <v>3</v>
      </c>
      <c r="P15">
        <v>2</v>
      </c>
      <c r="Q15" t="str">
        <f t="shared" si="0"/>
        <v>13</v>
      </c>
      <c r="R15" t="s">
        <v>233</v>
      </c>
      <c r="X15" t="s">
        <v>281</v>
      </c>
      <c r="Y15" t="s">
        <v>263</v>
      </c>
      <c r="AF15" t="s">
        <v>257</v>
      </c>
      <c r="AN15">
        <v>438</v>
      </c>
      <c r="AO15">
        <v>458</v>
      </c>
      <c r="AP15">
        <v>460</v>
      </c>
      <c r="AQ15">
        <v>537</v>
      </c>
      <c r="AT15">
        <f>(($AO$15-$AN$15)/($AN$16-$AN$15))</f>
        <v>0.51282051282051277</v>
      </c>
      <c r="AU15">
        <f>(($AP$15-$AN$15)/($AN$16-$AN$15))</f>
        <v>0.5641025641025641</v>
      </c>
      <c r="AW15">
        <f>(($AN$16-$AO$15)/($AO$16-$AO$15))</f>
        <v>0.48717948717948717</v>
      </c>
      <c r="AZ15">
        <f>(($AN$16-$AP$15)/($AP$16-$AP$15))</f>
        <v>0.40476190476190477</v>
      </c>
      <c r="BA15">
        <f>(($AO$15-$AP$14)/($AP$15-$AP$14))</f>
        <v>0.94871794871794868</v>
      </c>
      <c r="BC15">
        <f>(($AN$16-$AQ$13)/($AQ$14-$AQ$13))</f>
        <v>0.875</v>
      </c>
      <c r="BG15" t="s">
        <v>233</v>
      </c>
      <c r="BH15">
        <v>115</v>
      </c>
      <c r="BI15">
        <f>($BH$19-$BH$16)/200</f>
        <v>9.5000000000000001E-2</v>
      </c>
      <c r="BQ15">
        <f>1-(($AO$15-$AN$15)/($AN$16-$AN$15))</f>
        <v>0.48717948717948723</v>
      </c>
      <c r="BR15">
        <f>1-(($AP$15-$AN$15)/($AN$16-$AN$15))</f>
        <v>0.4358974358974359</v>
      </c>
      <c r="BT15">
        <f>(($AN$16-$AO$15)/($AO$16-$AO$15))</f>
        <v>0.48717948717948717</v>
      </c>
      <c r="BW15">
        <f>(($AN$16-$AP$15)/($AP$16-$AP$15))</f>
        <v>0.40476190476190477</v>
      </c>
      <c r="BX15">
        <f>1-(($AO$15-$AP$14)/($AP$15-$AP$14))</f>
        <v>5.1282051282051322E-2</v>
      </c>
      <c r="BZ15">
        <f>1-(($AN$16-$AQ$13)/($AQ$14-$AQ$13))</f>
        <v>0.125</v>
      </c>
    </row>
    <row r="16" spans="1:80" x14ac:dyDescent="0.25">
      <c r="A16">
        <v>15</v>
      </c>
      <c r="B16">
        <v>237.59067899999999</v>
      </c>
      <c r="C16" s="2">
        <v>1</v>
      </c>
      <c r="F16">
        <v>250.34263199999998</v>
      </c>
      <c r="G16" s="3">
        <v>3</v>
      </c>
      <c r="P16">
        <v>2</v>
      </c>
      <c r="Q16" t="str">
        <f t="shared" si="0"/>
        <v>13</v>
      </c>
      <c r="R16">
        <v>2</v>
      </c>
      <c r="X16" t="s">
        <v>281</v>
      </c>
      <c r="Y16" t="s">
        <v>264</v>
      </c>
      <c r="AB16" t="s">
        <v>281</v>
      </c>
      <c r="AC16" t="str">
        <f>CONCATENATE($R16,$R17,$R18,$R19)</f>
        <v>2314</v>
      </c>
      <c r="AF16">
        <v>0.36559139784946237</v>
      </c>
      <c r="AN16">
        <v>477</v>
      </c>
      <c r="AO16">
        <v>497</v>
      </c>
      <c r="AP16">
        <v>502</v>
      </c>
      <c r="AQ16">
        <v>587</v>
      </c>
      <c r="BA16">
        <f>(($AO$16-$AP$15)/($AP$16-$AP$15))</f>
        <v>0.88095238095238093</v>
      </c>
      <c r="BG16">
        <v>2</v>
      </c>
      <c r="BH16">
        <v>132</v>
      </c>
      <c r="BI16">
        <f>($BH$20-$BH$17)/200</f>
        <v>0.185</v>
      </c>
      <c r="BX16">
        <f>1-(($AO$16-$AP$15)/($AP$16-$AP$15))</f>
        <v>0.11904761904761907</v>
      </c>
    </row>
    <row r="17" spans="1:80" x14ac:dyDescent="0.25">
      <c r="A17">
        <v>16</v>
      </c>
      <c r="B17">
        <v>237.59067899999999</v>
      </c>
      <c r="C17" s="2">
        <v>1</v>
      </c>
      <c r="F17">
        <v>250.34263199999998</v>
      </c>
      <c r="G17" s="3">
        <v>3</v>
      </c>
      <c r="P17">
        <v>2</v>
      </c>
      <c r="Q17" t="str">
        <f t="shared" si="0"/>
        <v>13</v>
      </c>
      <c r="R17">
        <v>3</v>
      </c>
      <c r="X17" t="s">
        <v>281</v>
      </c>
      <c r="Y17" t="s">
        <v>265</v>
      </c>
      <c r="AF17" t="s">
        <v>258</v>
      </c>
      <c r="AN17">
        <v>530</v>
      </c>
      <c r="AO17">
        <v>507</v>
      </c>
      <c r="AP17">
        <v>514</v>
      </c>
      <c r="AQ17">
        <v>639</v>
      </c>
      <c r="BG17">
        <v>3</v>
      </c>
      <c r="BH17">
        <v>133</v>
      </c>
      <c r="BI17">
        <f>($BH$21-$BH$18)/200</f>
        <v>0.105</v>
      </c>
    </row>
    <row r="18" spans="1:80" x14ac:dyDescent="0.25">
      <c r="A18">
        <v>17</v>
      </c>
      <c r="B18">
        <v>237.59067899999999</v>
      </c>
      <c r="C18" s="2">
        <v>1</v>
      </c>
      <c r="F18">
        <v>250.34263199999998</v>
      </c>
      <c r="G18" s="3">
        <v>3</v>
      </c>
      <c r="P18">
        <v>2</v>
      </c>
      <c r="Q18" t="str">
        <f t="shared" si="0"/>
        <v>13</v>
      </c>
      <c r="R18">
        <v>1</v>
      </c>
      <c r="X18" t="s">
        <v>281</v>
      </c>
      <c r="Y18" t="s">
        <v>266</v>
      </c>
      <c r="AF18">
        <v>0.63440860215053763</v>
      </c>
      <c r="AN18">
        <v>573</v>
      </c>
      <c r="AO18">
        <v>549</v>
      </c>
      <c r="AP18">
        <v>556</v>
      </c>
      <c r="AQ18">
        <v>684</v>
      </c>
      <c r="BG18">
        <v>1</v>
      </c>
      <c r="BH18">
        <v>151</v>
      </c>
      <c r="BI18">
        <f>($BH$22-$BH$19)/200</f>
        <v>0.17</v>
      </c>
    </row>
    <row r="19" spans="1:80" x14ac:dyDescent="0.25">
      <c r="A19">
        <v>18</v>
      </c>
      <c r="B19">
        <v>237.59067899999999</v>
      </c>
      <c r="C19" s="2">
        <v>1</v>
      </c>
      <c r="F19">
        <v>250.34263199999998</v>
      </c>
      <c r="G19" s="3">
        <v>3</v>
      </c>
      <c r="P19">
        <v>2</v>
      </c>
      <c r="Q19" t="str">
        <f t="shared" si="0"/>
        <v>13</v>
      </c>
      <c r="R19">
        <v>4</v>
      </c>
      <c r="X19" t="s">
        <v>281</v>
      </c>
      <c r="Y19" t="s">
        <v>263</v>
      </c>
      <c r="AF19" t="s">
        <v>259</v>
      </c>
      <c r="AG19" t="s">
        <v>260</v>
      </c>
      <c r="AN19">
        <v>618</v>
      </c>
      <c r="AO19">
        <v>592</v>
      </c>
      <c r="AP19">
        <v>609</v>
      </c>
      <c r="AQ19">
        <v>736</v>
      </c>
      <c r="AT19">
        <f>(($AO$18-$AN$17)/($AN$18-$AN$17))</f>
        <v>0.44186046511627908</v>
      </c>
      <c r="AU19">
        <f>(($AP$18-$AN$17)/($AN$18-$AN$17))</f>
        <v>0.60465116279069764</v>
      </c>
      <c r="AV19">
        <f>(($AQ$15-$AN$17)/($AN$18-$AN$17))</f>
        <v>0.16279069767441862</v>
      </c>
      <c r="AW19">
        <f>(($AN$17-$AO$17)/($AO$18-$AO$17))</f>
        <v>0.54761904761904767</v>
      </c>
      <c r="AX19">
        <f>(($AP$17-$AO$17)/($AO$18-$AO$17))</f>
        <v>0.16666666666666666</v>
      </c>
      <c r="AY19">
        <f>(($AQ$15-$AO$17)/($AO$18-$AO$17))</f>
        <v>0.7142857142857143</v>
      </c>
      <c r="AZ19">
        <f>(($AN$17-$AP$17)/($AP$18-$AP$17))</f>
        <v>0.38095238095238093</v>
      </c>
      <c r="BA19">
        <f>(($AO$18-$AP$17)/($AP$18-$AP$17))</f>
        <v>0.83333333333333337</v>
      </c>
      <c r="BB19">
        <f>(($AQ$15-$AP$17)/($AP$18-$AP$17))</f>
        <v>0.54761904761904767</v>
      </c>
      <c r="BC19">
        <f>(($AN$18-$AQ$15)/($AQ$16-$AQ$15))</f>
        <v>0.72</v>
      </c>
      <c r="BD19">
        <f>(($AO$18-$AQ$15)/($AQ$16-$AQ$15))</f>
        <v>0.24</v>
      </c>
      <c r="BE19">
        <f>(($AP$18-$AQ$15)/($AQ$16-$AQ$15))</f>
        <v>0.38</v>
      </c>
      <c r="BG19">
        <v>4</v>
      </c>
      <c r="BH19">
        <v>151</v>
      </c>
      <c r="BI19">
        <f>($BH$23-$BH$20)/200</f>
        <v>9.5000000000000001E-2</v>
      </c>
      <c r="BQ19">
        <f>(($AO$18-$AN$17)/($AN$18-$AN$17))</f>
        <v>0.44186046511627908</v>
      </c>
      <c r="BR19">
        <f>1-(($AP$18-$AN$17)/($AN$18-$AN$17))</f>
        <v>0.39534883720930236</v>
      </c>
      <c r="BS19">
        <f>(($AQ$15-$AN$17)/($AN$18-$AN$17))</f>
        <v>0.16279069767441862</v>
      </c>
      <c r="BT19">
        <f>1-(($AN$17-$AO$17)/($AO$18-$AO$17))</f>
        <v>0.45238095238095233</v>
      </c>
      <c r="BU19">
        <f>(($AP$17-$AO$17)/($AO$18-$AO$17))</f>
        <v>0.16666666666666666</v>
      </c>
      <c r="BV19">
        <f>1-(($AQ$15-$AO$17)/($AO$18-$AO$17))</f>
        <v>0.2857142857142857</v>
      </c>
      <c r="BW19">
        <f>(($AN$17-$AP$17)/($AP$18-$AP$17))</f>
        <v>0.38095238095238093</v>
      </c>
      <c r="BX19">
        <f>1-(($AO$18-$AP$17)/($AP$18-$AP$17))</f>
        <v>0.16666666666666663</v>
      </c>
      <c r="BY19">
        <f>1-(($AQ$15-$AP$17)/($AP$18-$AP$17))</f>
        <v>0.45238095238095233</v>
      </c>
      <c r="BZ19">
        <f>1-(($AN$18-$AQ$15)/($AQ$16-$AQ$15))</f>
        <v>0.28000000000000003</v>
      </c>
      <c r="CA19">
        <f>(($AO$18-$AQ$15)/($AQ$16-$AQ$15))</f>
        <v>0.24</v>
      </c>
      <c r="CB19">
        <f>(($AP$18-$AQ$15)/($AQ$16-$AQ$15))</f>
        <v>0.38</v>
      </c>
    </row>
    <row r="20" spans="1:80" x14ac:dyDescent="0.25">
      <c r="A20">
        <v>19</v>
      </c>
      <c r="B20">
        <v>237.59067899999999</v>
      </c>
      <c r="C20" s="2">
        <v>1</v>
      </c>
      <c r="F20">
        <v>250.34263199999998</v>
      </c>
      <c r="G20" s="3">
        <v>3</v>
      </c>
      <c r="P20">
        <v>2</v>
      </c>
      <c r="Q20" t="str">
        <f t="shared" si="0"/>
        <v>13</v>
      </c>
      <c r="R20">
        <v>2</v>
      </c>
      <c r="X20" t="s">
        <v>281</v>
      </c>
      <c r="Y20" t="s">
        <v>264</v>
      </c>
      <c r="AB20" t="s">
        <v>281</v>
      </c>
      <c r="AC20" t="str">
        <f>CONCATENATE($R20,$R21,$R22,$R23)</f>
        <v>2314</v>
      </c>
      <c r="AF20">
        <v>39.285714285714285</v>
      </c>
      <c r="AG20">
        <v>11</v>
      </c>
      <c r="AN20">
        <v>657</v>
      </c>
      <c r="AO20">
        <v>637</v>
      </c>
      <c r="AP20">
        <v>658</v>
      </c>
      <c r="AQ20">
        <v>776</v>
      </c>
      <c r="AT20">
        <f>(($AO$19-$AN$18)/($AN$19-$AN$18))</f>
        <v>0.42222222222222222</v>
      </c>
      <c r="AU20">
        <f>(($AP$19-$AN$18)/($AN$19-$AN$18))</f>
        <v>0.8</v>
      </c>
      <c r="AV20">
        <f>(($AQ$16-$AN$18)/($AN$19-$AN$18))</f>
        <v>0.31111111111111112</v>
      </c>
      <c r="AW20">
        <f>(($AN$18-$AO$18)/($AO$19-$AO$18))</f>
        <v>0.55813953488372092</v>
      </c>
      <c r="AX20">
        <f>(($AP$18-$AO$18)/($AO$19-$AO$18))</f>
        <v>0.16279069767441862</v>
      </c>
      <c r="AY20">
        <f>(($AQ$16-$AO$18)/($AO$19-$AO$18))</f>
        <v>0.88372093023255816</v>
      </c>
      <c r="AZ20">
        <f>(($AN$18-$AP$18)/($AP$19-$AP$18))</f>
        <v>0.32075471698113206</v>
      </c>
      <c r="BA20">
        <f>(($AO$19-$AP$18)/($AP$19-$AP$18))</f>
        <v>0.67924528301886788</v>
      </c>
      <c r="BB20">
        <f>(($AQ$16-$AP$18)/($AP$19-$AP$18))</f>
        <v>0.58490566037735847</v>
      </c>
      <c r="BC20">
        <f>(($AN$19-$AQ$16)/($AQ$17-$AQ$16))</f>
        <v>0.59615384615384615</v>
      </c>
      <c r="BD20">
        <f>(($AO$19-$AQ$16)/($AQ$17-$AQ$16))</f>
        <v>9.6153846153846159E-2</v>
      </c>
      <c r="BE20">
        <f>(($AP$19-$AQ$16)/($AQ$17-$AQ$16))</f>
        <v>0.42307692307692307</v>
      </c>
      <c r="BG20">
        <v>2</v>
      </c>
      <c r="BH20">
        <v>170</v>
      </c>
      <c r="BI20">
        <f>($BH$24-$BH$21)/200</f>
        <v>0.14499999999999999</v>
      </c>
      <c r="BQ20">
        <f>(($AO$19-$AN$18)/($AN$19-$AN$18))</f>
        <v>0.42222222222222222</v>
      </c>
      <c r="BR20">
        <f>1-(($AP$19-$AN$18)/($AN$19-$AN$18))</f>
        <v>0.19999999999999996</v>
      </c>
      <c r="BS20">
        <f>(($AQ$16-$AN$18)/($AN$19-$AN$18))</f>
        <v>0.31111111111111112</v>
      </c>
      <c r="BT20">
        <f>1-(($AN$18-$AO$18)/($AO$19-$AO$18))</f>
        <v>0.44186046511627908</v>
      </c>
      <c r="BU20">
        <f>(($AP$18-$AO$18)/($AO$19-$AO$18))</f>
        <v>0.16279069767441862</v>
      </c>
      <c r="BV20">
        <f>1-(($AQ$16-$AO$18)/($AO$19-$AO$18))</f>
        <v>0.11627906976744184</v>
      </c>
      <c r="BW20">
        <f>(($AN$18-$AP$18)/($AP$19-$AP$18))</f>
        <v>0.32075471698113206</v>
      </c>
      <c r="BX20">
        <f>1-(($AO$19-$AP$18)/($AP$19-$AP$18))</f>
        <v>0.32075471698113212</v>
      </c>
      <c r="BY20">
        <f>1-(($AQ$16-$AP$18)/($AP$19-$AP$18))</f>
        <v>0.41509433962264153</v>
      </c>
      <c r="BZ20">
        <f>1-(($AN$19-$AQ$16)/($AQ$17-$AQ$16))</f>
        <v>0.40384615384615385</v>
      </c>
      <c r="CA20">
        <f>(($AO$19-$AQ$16)/($AQ$17-$AQ$16))</f>
        <v>9.6153846153846159E-2</v>
      </c>
      <c r="CB20">
        <f>(($AP$19-$AQ$16)/($AQ$17-$AQ$16))</f>
        <v>0.42307692307692307</v>
      </c>
    </row>
    <row r="21" spans="1:80" x14ac:dyDescent="0.25">
      <c r="A21">
        <v>20</v>
      </c>
      <c r="B21">
        <v>237.59067899999999</v>
      </c>
      <c r="C21" s="2">
        <v>1</v>
      </c>
      <c r="F21">
        <v>250.34263199999998</v>
      </c>
      <c r="G21" s="3">
        <v>3</v>
      </c>
      <c r="P21">
        <v>2</v>
      </c>
      <c r="Q21" t="str">
        <f t="shared" si="0"/>
        <v>13</v>
      </c>
      <c r="R21">
        <v>3</v>
      </c>
      <c r="X21" t="s">
        <v>281</v>
      </c>
      <c r="Y21" t="s">
        <v>265</v>
      </c>
      <c r="AF21">
        <v>60</v>
      </c>
      <c r="AG21">
        <v>21</v>
      </c>
      <c r="AN21">
        <v>702</v>
      </c>
      <c r="AO21">
        <v>678</v>
      </c>
      <c r="AP21">
        <v>708</v>
      </c>
      <c r="AQ21">
        <v>819</v>
      </c>
      <c r="AT21">
        <f>(($AO$20-$AN$19)/($AN$20-$AN$19))</f>
        <v>0.48717948717948717</v>
      </c>
      <c r="AU21">
        <f>(($AP$20-$AN$20)/($AN$21-$AN$20))</f>
        <v>2.2222222222222223E-2</v>
      </c>
      <c r="AV21">
        <f>(($AQ$17-$AN$19)/($AN$20-$AN$19))</f>
        <v>0.53846153846153844</v>
      </c>
      <c r="AW21">
        <f>(($AN$19-$AO$19)/($AO$20-$AO$19))</f>
        <v>0.57777777777777772</v>
      </c>
      <c r="AX21">
        <f>(($AP$19-$AO$19)/($AO$20-$AO$19))</f>
        <v>0.37777777777777777</v>
      </c>
      <c r="AY21">
        <f>(($AQ$17-$AO$20)/($AO$21-$AO$20))</f>
        <v>4.878048780487805E-2</v>
      </c>
      <c r="AZ21">
        <f>(($AN$19-$AP$19)/($AP$20-$AP$19))</f>
        <v>0.18367346938775511</v>
      </c>
      <c r="BA21">
        <f>(($AO$20-$AP$19)/($AP$20-$AP$19))</f>
        <v>0.5714285714285714</v>
      </c>
      <c r="BB21">
        <f>(($AQ$17-$AP$19)/($AP$20-$AP$19))</f>
        <v>0.61224489795918369</v>
      </c>
      <c r="BC21">
        <f>(($AN$20-$AQ$17)/($AQ$18-$AQ$17))</f>
        <v>0.4</v>
      </c>
      <c r="BD21">
        <f>(($AO$20-$AQ$16)/($AQ$17-$AQ$16))</f>
        <v>0.96153846153846156</v>
      </c>
      <c r="BE21">
        <f>(($AP$20-$AQ$17)/($AQ$18-$AQ$17))</f>
        <v>0.42222222222222222</v>
      </c>
      <c r="BG21">
        <v>3</v>
      </c>
      <c r="BH21">
        <v>172</v>
      </c>
      <c r="BI21">
        <f>($BH$25-$BH$22)/200</f>
        <v>0.12</v>
      </c>
      <c r="BQ21">
        <f>(($AO$20-$AN$19)/($AN$20-$AN$19))</f>
        <v>0.48717948717948717</v>
      </c>
      <c r="BR21">
        <f>(($AP$20-$AN$20)/($AN$21-$AN$20))</f>
        <v>2.2222222222222223E-2</v>
      </c>
      <c r="BS21">
        <f>1-(($AQ$17-$AN$19)/($AN$20-$AN$19))</f>
        <v>0.46153846153846156</v>
      </c>
      <c r="BT21">
        <f>1-(($AN$19-$AO$19)/($AO$20-$AO$19))</f>
        <v>0.42222222222222228</v>
      </c>
      <c r="BU21">
        <f>(($AP$19-$AO$19)/($AO$20-$AO$19))</f>
        <v>0.37777777777777777</v>
      </c>
      <c r="BV21">
        <f>(($AQ$17-$AO$20)/($AO$21-$AO$20))</f>
        <v>4.878048780487805E-2</v>
      </c>
      <c r="BW21">
        <f>(($AN$19-$AP$19)/($AP$20-$AP$19))</f>
        <v>0.18367346938775511</v>
      </c>
      <c r="BX21">
        <f>1-(($AO$20-$AP$19)/($AP$20-$AP$19))</f>
        <v>0.4285714285714286</v>
      </c>
      <c r="BY21">
        <f>1-(($AQ$17-$AP$19)/($AP$20-$AP$19))</f>
        <v>0.38775510204081631</v>
      </c>
      <c r="BZ21">
        <f>(($AN$20-$AQ$17)/($AQ$18-$AQ$17))</f>
        <v>0.4</v>
      </c>
      <c r="CA21">
        <f>1-(($AO$20-$AQ$16)/($AQ$17-$AQ$16))</f>
        <v>3.8461538461538436E-2</v>
      </c>
      <c r="CB21">
        <f>(($AP$20-$AQ$17)/($AQ$18-$AQ$17))</f>
        <v>0.42222222222222222</v>
      </c>
    </row>
    <row r="22" spans="1:80" x14ac:dyDescent="0.25">
      <c r="A22">
        <v>21</v>
      </c>
      <c r="B22">
        <v>237.59067899999999</v>
      </c>
      <c r="C22" s="2">
        <v>1</v>
      </c>
      <c r="D22">
        <v>233.421312</v>
      </c>
      <c r="E22" s="4">
        <v>2</v>
      </c>
      <c r="F22">
        <v>250.34263199999998</v>
      </c>
      <c r="G22" s="3">
        <v>3</v>
      </c>
      <c r="P22">
        <v>3</v>
      </c>
      <c r="Q22" t="str">
        <f t="shared" si="0"/>
        <v>123</v>
      </c>
      <c r="R22">
        <v>1</v>
      </c>
      <c r="X22" t="s">
        <v>281</v>
      </c>
      <c r="Y22" t="s">
        <v>266</v>
      </c>
      <c r="AF22">
        <v>48.484848484848484</v>
      </c>
      <c r="AG22">
        <v>16</v>
      </c>
      <c r="AN22">
        <v>739</v>
      </c>
      <c r="AO22">
        <v>722</v>
      </c>
      <c r="AP22">
        <v>748</v>
      </c>
      <c r="AQ22">
        <v>829</v>
      </c>
      <c r="AT22">
        <f>(($AO$21-$AN$20)/($AN$21-$AN$20))</f>
        <v>0.46666666666666667</v>
      </c>
      <c r="AU22">
        <f>(($AP$21-$AN$21)/($AN$22-$AN$21))</f>
        <v>0.16216216216216217</v>
      </c>
      <c r="AV22">
        <f>(($AQ$18-$AN$20)/($AN$21-$AN$20))</f>
        <v>0.6</v>
      </c>
      <c r="AW22">
        <f>(($AN$20-$AO$20)/($AO$21-$AO$20))</f>
        <v>0.48780487804878048</v>
      </c>
      <c r="AX22">
        <f>(($AP$20-$AO$20)/($AO$21-$AO$20))</f>
        <v>0.51219512195121952</v>
      </c>
      <c r="AY22">
        <f>(($AQ$18-$AO$21)/($AO$22-$AO$21))</f>
        <v>0.13636363636363635</v>
      </c>
      <c r="AZ22">
        <f>(($AN$20-$AP$19)/($AP$20-$AP$19))</f>
        <v>0.97959183673469385</v>
      </c>
      <c r="BA22">
        <f>(($AO$21-$AP$20)/($AP$21-$AP$20))</f>
        <v>0.4</v>
      </c>
      <c r="BB22">
        <f>(($AQ$18-$AP$20)/($AP$21-$AP$20))</f>
        <v>0.52</v>
      </c>
      <c r="BC22">
        <f>(($AN$21-$AQ$18)/($AQ$19-$AQ$18))</f>
        <v>0.34615384615384615</v>
      </c>
      <c r="BD22">
        <f>(($AO$21-$AQ$17)/($AQ$18-$AQ$17))</f>
        <v>0.8666666666666667</v>
      </c>
      <c r="BE22">
        <f>(($AP$21-$AQ$18)/($AQ$19-$AQ$18))</f>
        <v>0.46153846153846156</v>
      </c>
      <c r="BG22">
        <v>1</v>
      </c>
      <c r="BH22">
        <v>185</v>
      </c>
      <c r="BI22">
        <f>($BH$26-$BH$23)/200</f>
        <v>0.14000000000000001</v>
      </c>
      <c r="BQ22">
        <f>(($AO$21-$AN$20)/($AN$21-$AN$20))</f>
        <v>0.46666666666666667</v>
      </c>
      <c r="BR22">
        <f>(($AP$21-$AN$21)/($AN$22-$AN$21))</f>
        <v>0.16216216216216217</v>
      </c>
      <c r="BS22">
        <f>1-(($AQ$18-$AN$20)/($AN$21-$AN$20))</f>
        <v>0.4</v>
      </c>
      <c r="BT22">
        <f>(($AN$20-$AO$20)/($AO$21-$AO$20))</f>
        <v>0.48780487804878048</v>
      </c>
      <c r="BU22">
        <f>1-(($AP$20-$AO$20)/($AO$21-$AO$20))</f>
        <v>0.48780487804878048</v>
      </c>
      <c r="BV22">
        <f>(($AQ$18-$AO$21)/($AO$22-$AO$21))</f>
        <v>0.13636363636363635</v>
      </c>
      <c r="BW22">
        <f>1-(($AN$20-$AP$19)/($AP$20-$AP$19))</f>
        <v>2.0408163265306145E-2</v>
      </c>
      <c r="BX22">
        <f>(($AO$21-$AP$20)/($AP$21-$AP$20))</f>
        <v>0.4</v>
      </c>
      <c r="BY22">
        <f>1-(($AQ$18-$AP$20)/($AP$21-$AP$20))</f>
        <v>0.48</v>
      </c>
      <c r="BZ22">
        <f>(($AN$21-$AQ$18)/($AQ$19-$AQ$18))</f>
        <v>0.34615384615384615</v>
      </c>
      <c r="CA22">
        <f>1-(($AO$21-$AQ$17)/($AQ$18-$AQ$17))</f>
        <v>0.1333333333333333</v>
      </c>
      <c r="CB22">
        <f>(($AP$21-$AQ$18)/($AQ$19-$AQ$18))</f>
        <v>0.46153846153846156</v>
      </c>
    </row>
    <row r="23" spans="1:80" x14ac:dyDescent="0.25">
      <c r="A23">
        <v>22</v>
      </c>
      <c r="B23">
        <v>237.59067899999999</v>
      </c>
      <c r="C23" s="2">
        <v>1</v>
      </c>
      <c r="D23">
        <v>233.345079</v>
      </c>
      <c r="E23" s="4">
        <v>2</v>
      </c>
      <c r="F23">
        <v>250.34263199999998</v>
      </c>
      <c r="G23" s="3">
        <v>3</v>
      </c>
      <c r="P23">
        <v>3</v>
      </c>
      <c r="Q23" t="str">
        <f t="shared" si="0"/>
        <v>123</v>
      </c>
      <c r="R23">
        <v>4</v>
      </c>
      <c r="X23" t="s">
        <v>281</v>
      </c>
      <c r="Y23">
        <v>2314</v>
      </c>
      <c r="AF23">
        <v>72.222222222222214</v>
      </c>
      <c r="AG23">
        <v>26</v>
      </c>
      <c r="AN23">
        <v>781</v>
      </c>
      <c r="AO23">
        <v>758</v>
      </c>
      <c r="AP23">
        <v>791</v>
      </c>
      <c r="AQ23">
        <v>866</v>
      </c>
      <c r="AT23">
        <f>(($AO$22-$AN$21)/($AN$22-$AN$21))</f>
        <v>0.54054054054054057</v>
      </c>
      <c r="AU23">
        <f>(($AP$22-$AN$22)/($AN$23-$AN$22))</f>
        <v>0.21428571428571427</v>
      </c>
      <c r="AV23">
        <f>(($AQ$19-$AN$21)/($AN$22-$AN$21))</f>
        <v>0.91891891891891897</v>
      </c>
      <c r="AW23">
        <f>(($AN$21-$AO$21)/($AO$22-$AO$21))</f>
        <v>0.54545454545454541</v>
      </c>
      <c r="AX23">
        <f>(($AP$21-$AO$21)/($AO$22-$AO$21))</f>
        <v>0.68181818181818177</v>
      </c>
      <c r="AY23">
        <f>(($AQ$19-$AO$22)/($AO$23-$AO$22))</f>
        <v>0.3888888888888889</v>
      </c>
      <c r="AZ23">
        <f>(($AN$21-$AP$20)/($AP$21-$AP$20))</f>
        <v>0.88</v>
      </c>
      <c r="BA23">
        <f>(($AO$22-$AP$21)/($AP$22-$AP$21))</f>
        <v>0.35</v>
      </c>
      <c r="BB23">
        <f>(($AQ$19-$AP$21)/($AP$22-$AP$21))</f>
        <v>0.7</v>
      </c>
      <c r="BC23">
        <f>(($AN$22-$AQ$19)/($AQ$20-$AQ$19))</f>
        <v>7.4999999999999997E-2</v>
      </c>
      <c r="BD23">
        <f>(($AO$22-$AQ$18)/($AQ$19-$AQ$18))</f>
        <v>0.73076923076923073</v>
      </c>
      <c r="BE23">
        <f>(($AP$22-$AQ$19)/($AQ$20-$AQ$19))</f>
        <v>0.3</v>
      </c>
      <c r="BG23">
        <v>4</v>
      </c>
      <c r="BH23">
        <v>189</v>
      </c>
      <c r="BI23">
        <f>($BH$27-$BH$24)/200</f>
        <v>0.125</v>
      </c>
      <c r="BQ23">
        <f>1-(($AO$22-$AN$21)/($AN$22-$AN$21))</f>
        <v>0.45945945945945943</v>
      </c>
      <c r="BR23">
        <f>(($AP$22-$AN$22)/($AN$23-$AN$22))</f>
        <v>0.21428571428571427</v>
      </c>
      <c r="BS23">
        <f>1-(($AQ$19-$AN$21)/($AN$22-$AN$21))</f>
        <v>8.108108108108103E-2</v>
      </c>
      <c r="BT23">
        <f>1-(($AN$21-$AO$21)/($AO$22-$AO$21))</f>
        <v>0.45454545454545459</v>
      </c>
      <c r="BU23">
        <f>1-(($AP$21-$AO$21)/($AO$22-$AO$21))</f>
        <v>0.31818181818181823</v>
      </c>
      <c r="BV23">
        <f>(($AQ$19-$AO$22)/($AO$23-$AO$22))</f>
        <v>0.3888888888888889</v>
      </c>
      <c r="BW23">
        <f>1-(($AN$21-$AP$20)/($AP$21-$AP$20))</f>
        <v>0.12</v>
      </c>
      <c r="BX23">
        <f>(($AO$22-$AP$21)/($AP$22-$AP$21))</f>
        <v>0.35</v>
      </c>
      <c r="BY23">
        <f>1-(($AQ$19-$AP$21)/($AP$22-$AP$21))</f>
        <v>0.30000000000000004</v>
      </c>
      <c r="BZ23">
        <f>(($AN$22-$AQ$19)/($AQ$20-$AQ$19))</f>
        <v>7.4999999999999997E-2</v>
      </c>
      <c r="CA23">
        <f>1-(($AO$22-$AQ$18)/($AQ$19-$AQ$18))</f>
        <v>0.26923076923076927</v>
      </c>
      <c r="CB23">
        <f>(($AP$22-$AQ$19)/($AQ$20-$AQ$19))</f>
        <v>0.3</v>
      </c>
    </row>
    <row r="24" spans="1:80" x14ac:dyDescent="0.25">
      <c r="A24">
        <v>23</v>
      </c>
      <c r="B24">
        <v>237.59067899999999</v>
      </c>
      <c r="C24" s="2">
        <v>1</v>
      </c>
      <c r="D24">
        <v>233.345079</v>
      </c>
      <c r="E24" s="4">
        <v>2</v>
      </c>
      <c r="F24">
        <v>250.34263199999998</v>
      </c>
      <c r="G24" s="3">
        <v>3</v>
      </c>
      <c r="P24">
        <v>3</v>
      </c>
      <c r="Q24" t="str">
        <f t="shared" si="0"/>
        <v>123</v>
      </c>
      <c r="R24">
        <v>2</v>
      </c>
      <c r="X24" t="s">
        <v>281</v>
      </c>
      <c r="Y24">
        <v>3142</v>
      </c>
      <c r="AF24">
        <v>52.777777777777779</v>
      </c>
      <c r="AG24">
        <v>19</v>
      </c>
      <c r="AN24">
        <v>818</v>
      </c>
      <c r="AO24">
        <v>801</v>
      </c>
      <c r="AP24">
        <v>831</v>
      </c>
      <c r="AQ24">
        <v>923</v>
      </c>
      <c r="AT24">
        <f>(($AO$23-$AN$22)/($AN$23-$AN$22))</f>
        <v>0.45238095238095238</v>
      </c>
      <c r="AU24">
        <f>(($AP$23-$AN$23)/($AN$24-$AN$23))</f>
        <v>0.27027027027027029</v>
      </c>
      <c r="AV24">
        <f>(($AQ$20-$AN$22)/($AN$23-$AN$22))</f>
        <v>0.88095238095238093</v>
      </c>
      <c r="AW24">
        <f>(($AN$22-$AO$22)/($AO$23-$AO$22))</f>
        <v>0.47222222222222221</v>
      </c>
      <c r="AX24">
        <f>(($AP$22-$AO$22)/($AO$23-$AO$22))</f>
        <v>0.72222222222222221</v>
      </c>
      <c r="AY24">
        <f>(($AQ$20-$AO$23)/($AO$24-$AO$23))</f>
        <v>0.41860465116279072</v>
      </c>
      <c r="AZ24">
        <f>(($AN$22-$AP$21)/($AP$22-$AP$21))</f>
        <v>0.77500000000000002</v>
      </c>
      <c r="BA24">
        <f>(($AO$23-$AP$22)/($AP$23-$AP$22))</f>
        <v>0.23255813953488372</v>
      </c>
      <c r="BB24">
        <f>(($AQ$20-$AP$22)/($AP$23-$AP$22))</f>
        <v>0.65116279069767447</v>
      </c>
      <c r="BC24">
        <f>(($AN$23-$AQ$20)/($AQ$21-$AQ$20))</f>
        <v>0.11627906976744186</v>
      </c>
      <c r="BD24">
        <f>(($AO$23-$AQ$19)/($AQ$20-$AQ$19))</f>
        <v>0.55000000000000004</v>
      </c>
      <c r="BE24">
        <f>(($AP$23-$AQ$20)/($AQ$21-$AQ$20))</f>
        <v>0.34883720930232559</v>
      </c>
      <c r="BG24">
        <v>2</v>
      </c>
      <c r="BH24">
        <v>201</v>
      </c>
      <c r="BI24">
        <f>($BH$28-$BH$25)/200</f>
        <v>0.115</v>
      </c>
      <c r="BQ24">
        <f>(($AO$23-$AN$22)/($AN$23-$AN$22))</f>
        <v>0.45238095238095238</v>
      </c>
      <c r="BR24">
        <f>(($AP$23-$AN$23)/($AN$24-$AN$23))</f>
        <v>0.27027027027027029</v>
      </c>
      <c r="BS24">
        <f>1-(($AQ$20-$AN$22)/($AN$23-$AN$22))</f>
        <v>0.11904761904761907</v>
      </c>
      <c r="BT24">
        <f>(($AN$22-$AO$22)/($AO$23-$AO$22))</f>
        <v>0.47222222222222221</v>
      </c>
      <c r="BU24">
        <f>1-(($AP$22-$AO$22)/($AO$23-$AO$22))</f>
        <v>0.27777777777777779</v>
      </c>
      <c r="BV24">
        <f>(($AQ$20-$AO$23)/($AO$24-$AO$23))</f>
        <v>0.41860465116279072</v>
      </c>
      <c r="BW24">
        <f>1-(($AN$22-$AP$21)/($AP$22-$AP$21))</f>
        <v>0.22499999999999998</v>
      </c>
      <c r="BX24">
        <f>(($AO$23-$AP$22)/($AP$23-$AP$22))</f>
        <v>0.23255813953488372</v>
      </c>
      <c r="BY24">
        <f>1-(($AQ$20-$AP$22)/($AP$23-$AP$22))</f>
        <v>0.34883720930232553</v>
      </c>
      <c r="BZ24">
        <f>(($AN$23-$AQ$20)/($AQ$21-$AQ$20))</f>
        <v>0.11627906976744186</v>
      </c>
      <c r="CA24">
        <f>1-(($AO$23-$AQ$19)/($AQ$20-$AQ$19))</f>
        <v>0.44999999999999996</v>
      </c>
      <c r="CB24">
        <f>(($AP$23-$AQ$20)/($AQ$21-$AQ$20))</f>
        <v>0.34883720930232559</v>
      </c>
    </row>
    <row r="25" spans="1:80" x14ac:dyDescent="0.25">
      <c r="A25">
        <v>24</v>
      </c>
      <c r="B25">
        <v>237.59067899999999</v>
      </c>
      <c r="C25" s="2">
        <v>1</v>
      </c>
      <c r="D25">
        <v>233.345079</v>
      </c>
      <c r="E25" s="4">
        <v>2</v>
      </c>
      <c r="F25">
        <v>250.34263199999998</v>
      </c>
      <c r="G25" s="3">
        <v>3</v>
      </c>
      <c r="P25">
        <v>3</v>
      </c>
      <c r="Q25" t="str">
        <f t="shared" si="0"/>
        <v>123</v>
      </c>
      <c r="R25">
        <v>3</v>
      </c>
      <c r="X25" t="s">
        <v>281</v>
      </c>
      <c r="Y25">
        <v>1423</v>
      </c>
      <c r="AN25">
        <v>860</v>
      </c>
      <c r="AO25">
        <v>837</v>
      </c>
      <c r="AP25">
        <v>872</v>
      </c>
      <c r="AQ25">
        <v>963</v>
      </c>
      <c r="AT25">
        <f>(($AO$24-$AN$23)/($AN$24-$AN$23))</f>
        <v>0.54054054054054057</v>
      </c>
      <c r="AU25">
        <f>(($AP$24-$AN$24)/($AN$25-$AN$24))</f>
        <v>0.30952380952380953</v>
      </c>
      <c r="AV25">
        <f>(($AQ$21-$AN$24)/($AN$25-$AN$24))</f>
        <v>2.3809523809523808E-2</v>
      </c>
      <c r="AW25">
        <f>(($AN$23-$AO$23)/($AO$24-$AO$23))</f>
        <v>0.53488372093023251</v>
      </c>
      <c r="AX25">
        <f>(($AP$23-$AO$23)/($AO$24-$AO$23))</f>
        <v>0.76744186046511631</v>
      </c>
      <c r="AY25">
        <f>(($AQ$21-$AO$24)/($AO$25-$AO$24))</f>
        <v>0.5</v>
      </c>
      <c r="AZ25">
        <f>(($AN$23-$AP$22)/($AP$23-$AP$22))</f>
        <v>0.76744186046511631</v>
      </c>
      <c r="BA25">
        <f>(($AO$24-$AP$23)/($AP$24-$AP$23))</f>
        <v>0.25</v>
      </c>
      <c r="BB25">
        <f>(($AQ$21-$AP$23)/($AP$24-$AP$23))</f>
        <v>0.7</v>
      </c>
      <c r="BC25">
        <f>(($AN$24-$AQ$20)/($AQ$21-$AQ$20))</f>
        <v>0.97674418604651159</v>
      </c>
      <c r="BD25">
        <f>(($AO$24-$AQ$20)/($AQ$21-$AQ$20))</f>
        <v>0.58139534883720934</v>
      </c>
      <c r="BE25">
        <f>(($AP$24-$AQ$22)/($AQ$23-$AQ$22))</f>
        <v>5.4054054054054057E-2</v>
      </c>
      <c r="BG25">
        <v>3</v>
      </c>
      <c r="BH25">
        <v>209</v>
      </c>
      <c r="BI25">
        <f>($BH$29-$BH$26)/200</f>
        <v>0.13500000000000001</v>
      </c>
      <c r="BQ25">
        <f>1-(($AO$24-$AN$23)/($AN$24-$AN$23))</f>
        <v>0.45945945945945943</v>
      </c>
      <c r="BR25">
        <f>(($AP$24-$AN$24)/($AN$25-$AN$24))</f>
        <v>0.30952380952380953</v>
      </c>
      <c r="BS25">
        <f>(($AQ$21-$AN$24)/($AN$25-$AN$24))</f>
        <v>2.3809523809523808E-2</v>
      </c>
      <c r="BT25">
        <f>1-(($AN$23-$AO$23)/($AO$24-$AO$23))</f>
        <v>0.46511627906976749</v>
      </c>
      <c r="BU25">
        <f>1-(($AP$23-$AO$23)/($AO$24-$AO$23))</f>
        <v>0.23255813953488369</v>
      </c>
      <c r="BV25">
        <f>(($AQ$21-$AO$24)/($AO$25-$AO$24))</f>
        <v>0.5</v>
      </c>
      <c r="BW25">
        <f>1-(($AN$23-$AP$22)/($AP$23-$AP$22))</f>
        <v>0.23255813953488369</v>
      </c>
      <c r="BX25">
        <f>(($AO$24-$AP$23)/($AP$24-$AP$23))</f>
        <v>0.25</v>
      </c>
      <c r="BY25">
        <f>1-(($AQ$21-$AP$23)/($AP$24-$AP$23))</f>
        <v>0.30000000000000004</v>
      </c>
      <c r="BZ25">
        <f>1-(($AN$24-$AQ$20)/($AQ$21-$AQ$20))</f>
        <v>2.3255813953488413E-2</v>
      </c>
      <c r="CA25">
        <f>1-(($AO$24-$AQ$20)/($AQ$21-$AQ$20))</f>
        <v>0.41860465116279066</v>
      </c>
      <c r="CB25">
        <f>(($AP$24-$AQ$22)/($AQ$23-$AQ$22))</f>
        <v>5.4054054054054057E-2</v>
      </c>
    </row>
    <row r="26" spans="1:80" x14ac:dyDescent="0.25">
      <c r="A26">
        <v>25</v>
      </c>
      <c r="B26">
        <v>237.59067899999999</v>
      </c>
      <c r="C26" s="2">
        <v>1</v>
      </c>
      <c r="D26">
        <v>233.345079</v>
      </c>
      <c r="E26" s="4">
        <v>2</v>
      </c>
      <c r="F26">
        <v>250.34263199999998</v>
      </c>
      <c r="G26" s="3">
        <v>3</v>
      </c>
      <c r="P26">
        <v>3</v>
      </c>
      <c r="Q26" t="str">
        <f t="shared" si="0"/>
        <v>123</v>
      </c>
      <c r="R26">
        <v>1</v>
      </c>
      <c r="X26" t="s">
        <v>281</v>
      </c>
      <c r="Y26">
        <v>4231</v>
      </c>
      <c r="AN26">
        <v>906</v>
      </c>
      <c r="AO26">
        <v>888</v>
      </c>
      <c r="AP26">
        <v>903</v>
      </c>
      <c r="AQ26">
        <v>1005</v>
      </c>
      <c r="AT26">
        <f>(($AO$25-$AN$24)/($AN$25-$AN$24))</f>
        <v>0.45238095238095238</v>
      </c>
      <c r="AU26">
        <f>(($AP$25-$AN$25)/($AN$26-$AN$25))</f>
        <v>0.2608695652173913</v>
      </c>
      <c r="AV26">
        <f>(($AQ$22-$AN$24)/($AN$25-$AN$24))</f>
        <v>0.26190476190476192</v>
      </c>
      <c r="AW26">
        <f>(($AN$24-$AO$24)/($AO$25-$AO$24))</f>
        <v>0.47222222222222221</v>
      </c>
      <c r="AX26">
        <f>(($AP$24-$AO$24)/($AO$25-$AO$24))</f>
        <v>0.83333333333333337</v>
      </c>
      <c r="AY26">
        <f>(($AQ$22-$AO$24)/($AO$25-$AO$24))</f>
        <v>0.77777777777777779</v>
      </c>
      <c r="AZ26">
        <f>(($AN$24-$AP$23)/($AP$24-$AP$23))</f>
        <v>0.67500000000000004</v>
      </c>
      <c r="BA26">
        <f>(($AO$25-$AP$24)/($AP$25-$AP$24))</f>
        <v>0.14634146341463414</v>
      </c>
      <c r="BB26">
        <f>(($AQ$22-$AP$23)/($AP$24-$AP$23))</f>
        <v>0.95</v>
      </c>
      <c r="BC26">
        <f>(($AN$25-$AQ$22)/($AQ$23-$AQ$22))</f>
        <v>0.83783783783783783</v>
      </c>
      <c r="BD26">
        <f>(($AO$25-$AQ$22)/($AQ$23-$AQ$22))</f>
        <v>0.21621621621621623</v>
      </c>
      <c r="BE26">
        <f>(($AP$25-$AQ$23)/($AQ$24-$AQ$23))</f>
        <v>0.10526315789473684</v>
      </c>
      <c r="BG26">
        <v>1</v>
      </c>
      <c r="BH26">
        <v>217</v>
      </c>
      <c r="BI26">
        <f>($BH$30-$BH$27)/200</f>
        <v>0.13500000000000001</v>
      </c>
      <c r="BQ26">
        <f>(($AO$25-$AN$24)/($AN$25-$AN$24))</f>
        <v>0.45238095238095238</v>
      </c>
      <c r="BR26">
        <f>(($AP$25-$AN$25)/($AN$26-$AN$25))</f>
        <v>0.2608695652173913</v>
      </c>
      <c r="BS26">
        <f>(($AQ$22-$AN$24)/($AN$25-$AN$24))</f>
        <v>0.26190476190476192</v>
      </c>
      <c r="BT26">
        <f>(($AN$24-$AO$24)/($AO$25-$AO$24))</f>
        <v>0.47222222222222221</v>
      </c>
      <c r="BU26">
        <f>1-(($AP$24-$AO$24)/($AO$25-$AO$24))</f>
        <v>0.16666666666666663</v>
      </c>
      <c r="BV26">
        <f>1-(($AQ$22-$AO$24)/($AO$25-$AO$24))</f>
        <v>0.22222222222222221</v>
      </c>
      <c r="BW26">
        <f>1-(($AN$24-$AP$23)/($AP$24-$AP$23))</f>
        <v>0.32499999999999996</v>
      </c>
      <c r="BX26">
        <f>(($AO$25-$AP$24)/($AP$25-$AP$24))</f>
        <v>0.14634146341463414</v>
      </c>
      <c r="BY26">
        <f>1-(($AQ$22-$AP$23)/($AP$24-$AP$23))</f>
        <v>5.0000000000000044E-2</v>
      </c>
      <c r="BZ26">
        <f>1-(($AN$25-$AQ$22)/($AQ$23-$AQ$22))</f>
        <v>0.16216216216216217</v>
      </c>
      <c r="CA26">
        <f>(($AO$25-$AQ$22)/($AQ$23-$AQ$22))</f>
        <v>0.21621621621621623</v>
      </c>
      <c r="CB26">
        <f>(($AP$25-$AQ$23)/($AQ$24-$AQ$23))</f>
        <v>0.10526315789473684</v>
      </c>
    </row>
    <row r="27" spans="1:80" x14ac:dyDescent="0.25">
      <c r="A27">
        <v>26</v>
      </c>
      <c r="B27">
        <v>237.59067899999999</v>
      </c>
      <c r="C27" s="2">
        <v>1</v>
      </c>
      <c r="D27">
        <v>233.345079</v>
      </c>
      <c r="E27" s="4">
        <v>2</v>
      </c>
      <c r="F27">
        <v>250.34263199999998</v>
      </c>
      <c r="G27" s="3">
        <v>3</v>
      </c>
      <c r="P27">
        <v>3</v>
      </c>
      <c r="Q27" t="str">
        <f t="shared" si="0"/>
        <v>123</v>
      </c>
      <c r="R27" t="s">
        <v>233</v>
      </c>
      <c r="X27" t="s">
        <v>281</v>
      </c>
      <c r="Y27">
        <v>2314</v>
      </c>
      <c r="AN27">
        <v>946</v>
      </c>
      <c r="AO27">
        <v>930</v>
      </c>
      <c r="AP27">
        <v>945</v>
      </c>
      <c r="AQ27">
        <v>1018</v>
      </c>
      <c r="AT27">
        <f>(($AO$26-$AN$25)/($AN$26-$AN$25))</f>
        <v>0.60869565217391308</v>
      </c>
      <c r="AU27">
        <f>(($AP$26-$AN$25)/($AN$26-$AN$25))</f>
        <v>0.93478260869565222</v>
      </c>
      <c r="AV27">
        <f>(($AQ$23-$AN$25)/($AN$26-$AN$25))</f>
        <v>0.13043478260869565</v>
      </c>
      <c r="AW27">
        <f>(($AN$25-$AO$25)/($AO$26-$AO$25))</f>
        <v>0.45098039215686275</v>
      </c>
      <c r="AX27">
        <f>(($AP$25-$AO$25)/($AO$26-$AO$25))</f>
        <v>0.68627450980392157</v>
      </c>
      <c r="AY27">
        <f>(($AQ$23-$AO$25)/($AO$26-$AO$25))</f>
        <v>0.56862745098039214</v>
      </c>
      <c r="AZ27">
        <f>(($AN$25-$AP$24)/($AP$25-$AP$24))</f>
        <v>0.70731707317073167</v>
      </c>
      <c r="BA27">
        <f>(($AO$26-$AP$25)/($AP$26-$AP$25))</f>
        <v>0.5161290322580645</v>
      </c>
      <c r="BB27">
        <f>(($AQ$23-$AP$24)/($AP$25-$AP$24))</f>
        <v>0.85365853658536583</v>
      </c>
      <c r="BC27">
        <f>(($AN$26-$AQ$23)/($AQ$24-$AQ$23))</f>
        <v>0.70175438596491224</v>
      </c>
      <c r="BD27">
        <f>(($AO$26-$AQ$23)/($AQ$24-$AQ$23))</f>
        <v>0.38596491228070173</v>
      </c>
      <c r="BE27">
        <f>(($AP$26-$AQ$23)/($AQ$24-$AQ$23))</f>
        <v>0.64912280701754388</v>
      </c>
      <c r="BG27" t="s">
        <v>233</v>
      </c>
      <c r="BH27">
        <v>226</v>
      </c>
      <c r="BI27">
        <f>($BH$31-$BH$28)/200</f>
        <v>0.155</v>
      </c>
      <c r="BQ27">
        <f>1-(($AO$26-$AN$25)/($AN$26-$AN$25))</f>
        <v>0.39130434782608692</v>
      </c>
      <c r="BR27">
        <f>1-(($AP$26-$AN$25)/($AN$26-$AN$25))</f>
        <v>6.5217391304347783E-2</v>
      </c>
      <c r="BS27">
        <f>(($AQ$23-$AN$25)/($AN$26-$AN$25))</f>
        <v>0.13043478260869565</v>
      </c>
      <c r="BT27">
        <f>(($AN$25-$AO$25)/($AO$26-$AO$25))</f>
        <v>0.45098039215686275</v>
      </c>
      <c r="BU27">
        <f>1-(($AP$25-$AO$25)/($AO$26-$AO$25))</f>
        <v>0.31372549019607843</v>
      </c>
      <c r="BV27">
        <f>1-(($AQ$23-$AO$25)/($AO$26-$AO$25))</f>
        <v>0.43137254901960786</v>
      </c>
      <c r="BW27">
        <f>1-(($AN$25-$AP$24)/($AP$25-$AP$24))</f>
        <v>0.29268292682926833</v>
      </c>
      <c r="BX27">
        <f>1-(($AO$26-$AP$25)/($AP$26-$AP$25))</f>
        <v>0.4838709677419355</v>
      </c>
      <c r="BY27">
        <f>1-(($AQ$23-$AP$24)/($AP$25-$AP$24))</f>
        <v>0.14634146341463417</v>
      </c>
      <c r="BZ27">
        <f>1-(($AN$26-$AQ$23)/($AQ$24-$AQ$23))</f>
        <v>0.29824561403508776</v>
      </c>
      <c r="CA27">
        <f>(($AO$26-$AQ$23)/($AQ$24-$AQ$23))</f>
        <v>0.38596491228070173</v>
      </c>
      <c r="CB27">
        <f>1-(($AP$26-$AQ$23)/($AQ$24-$AQ$23))</f>
        <v>0.35087719298245612</v>
      </c>
    </row>
    <row r="28" spans="1:80" x14ac:dyDescent="0.25">
      <c r="A28">
        <v>27</v>
      </c>
      <c r="B28">
        <v>237.59067899999999</v>
      </c>
      <c r="C28" s="2">
        <v>1</v>
      </c>
      <c r="D28">
        <v>233.345079</v>
      </c>
      <c r="E28" s="4">
        <v>2</v>
      </c>
      <c r="F28">
        <v>250.34263199999998</v>
      </c>
      <c r="G28" s="3">
        <v>3</v>
      </c>
      <c r="P28">
        <v>3</v>
      </c>
      <c r="Q28" t="str">
        <f t="shared" si="0"/>
        <v>123</v>
      </c>
      <c r="R28">
        <v>2</v>
      </c>
      <c r="X28" t="s">
        <v>281</v>
      </c>
      <c r="Y28">
        <v>3142</v>
      </c>
      <c r="AN28">
        <v>976</v>
      </c>
      <c r="AO28">
        <v>963</v>
      </c>
      <c r="AP28">
        <v>984</v>
      </c>
      <c r="AQ28">
        <v>1056</v>
      </c>
      <c r="AT28">
        <f>(($AO$27-$AN$26)/($AN$27-$AN$26))</f>
        <v>0.6</v>
      </c>
      <c r="AU28">
        <f>(($AP$27-$AN$26)/($AN$27-$AN$26))</f>
        <v>0.97499999999999998</v>
      </c>
      <c r="AV28">
        <f>(($AQ$24-$AN$26)/($AN$27-$AN$26))</f>
        <v>0.42499999999999999</v>
      </c>
      <c r="AW28">
        <f>(($AN$26-$AO$26)/($AO$27-$AO$26))</f>
        <v>0.42857142857142855</v>
      </c>
      <c r="AX28">
        <f>(($AP$26-$AO$26)/($AO$27-$AO$26))</f>
        <v>0.35714285714285715</v>
      </c>
      <c r="AY28">
        <f>(($AQ$24-$AO$26)/($AO$27-$AO$26))</f>
        <v>0.83333333333333337</v>
      </c>
      <c r="AZ28">
        <f>(($AN$26-$AP$26)/($AP$27-$AP$26))</f>
        <v>7.1428571428571425E-2</v>
      </c>
      <c r="BA28">
        <f>(($AO$27-$AP$26)/($AP$27-$AP$26))</f>
        <v>0.6428571428571429</v>
      </c>
      <c r="BB28">
        <f>(($AQ$24-$AP$26)/($AP$27-$AP$26))</f>
        <v>0.47619047619047616</v>
      </c>
      <c r="BC28">
        <f>(($AN$27-$AQ$24)/($AQ$25-$AQ$24))</f>
        <v>0.57499999999999996</v>
      </c>
      <c r="BD28">
        <f>(($AO$27-$AQ$24)/($AQ$25-$AQ$24))</f>
        <v>0.17499999999999999</v>
      </c>
      <c r="BE28">
        <f>(($AP$27-$AQ$24)/($AQ$25-$AQ$24))</f>
        <v>0.55000000000000004</v>
      </c>
      <c r="BG28">
        <v>2</v>
      </c>
      <c r="BH28">
        <v>232</v>
      </c>
      <c r="BI28">
        <f>($BH$32-$BH$29)/200</f>
        <v>0.16</v>
      </c>
      <c r="BQ28">
        <f>1-(($AO$27-$AN$26)/($AN$27-$AN$26))</f>
        <v>0.4</v>
      </c>
      <c r="BR28">
        <f>1-(($AP$27-$AN$26)/($AN$27-$AN$26))</f>
        <v>2.5000000000000022E-2</v>
      </c>
      <c r="BS28">
        <f>(($AQ$24-$AN$26)/($AN$27-$AN$26))</f>
        <v>0.42499999999999999</v>
      </c>
      <c r="BT28">
        <f>(($AN$26-$AO$26)/($AO$27-$AO$26))</f>
        <v>0.42857142857142855</v>
      </c>
      <c r="BU28">
        <f>(($AP$26-$AO$26)/($AO$27-$AO$26))</f>
        <v>0.35714285714285715</v>
      </c>
      <c r="BV28">
        <f>1-(($AQ$24-$AO$26)/($AO$27-$AO$26))</f>
        <v>0.16666666666666663</v>
      </c>
      <c r="BW28">
        <f>(($AN$26-$AP$26)/($AP$27-$AP$26))</f>
        <v>7.1428571428571425E-2</v>
      </c>
      <c r="BX28">
        <f>1-(($AO$27-$AP$26)/($AP$27-$AP$26))</f>
        <v>0.3571428571428571</v>
      </c>
      <c r="BY28">
        <f>(($AQ$24-$AP$26)/($AP$27-$AP$26))</f>
        <v>0.47619047619047616</v>
      </c>
      <c r="BZ28">
        <f>1-(($AN$27-$AQ$24)/($AQ$25-$AQ$24))</f>
        <v>0.42500000000000004</v>
      </c>
      <c r="CA28">
        <f>(($AO$27-$AQ$24)/($AQ$25-$AQ$24))</f>
        <v>0.17499999999999999</v>
      </c>
      <c r="CB28">
        <f>1-(($AP$27-$AQ$24)/($AQ$25-$AQ$24))</f>
        <v>0.44999999999999996</v>
      </c>
    </row>
    <row r="29" spans="1:80" x14ac:dyDescent="0.25">
      <c r="A29">
        <v>28</v>
      </c>
      <c r="B29">
        <v>237.59067899999999</v>
      </c>
      <c r="C29" s="2">
        <v>1</v>
      </c>
      <c r="D29">
        <v>233.345079</v>
      </c>
      <c r="E29" s="4">
        <v>2</v>
      </c>
      <c r="F29">
        <v>250.34263199999998</v>
      </c>
      <c r="G29" s="3">
        <v>3</v>
      </c>
      <c r="P29">
        <v>3</v>
      </c>
      <c r="Q29" t="str">
        <f t="shared" si="0"/>
        <v>123</v>
      </c>
      <c r="R29" t="s">
        <v>234</v>
      </c>
      <c r="X29" t="s">
        <v>281</v>
      </c>
      <c r="Y29" t="s">
        <v>265</v>
      </c>
      <c r="AN29">
        <v>1011</v>
      </c>
      <c r="AO29">
        <v>992</v>
      </c>
      <c r="AP29">
        <v>1018</v>
      </c>
      <c r="AQ29">
        <v>1097</v>
      </c>
      <c r="AT29">
        <f>(($AO$28-$AN$27)/($AN$28-$AN$27))</f>
        <v>0.56666666666666665</v>
      </c>
      <c r="AU29">
        <f>(($AP$28-$AN$28)/($AN$29-$AN$28))</f>
        <v>0.22857142857142856</v>
      </c>
      <c r="AV29">
        <f>(($AQ$25-$AN$27)/($AN$28-$AN$27))</f>
        <v>0.56666666666666665</v>
      </c>
      <c r="AW29">
        <f>(($AN$27-$AO$27)/($AO$28-$AO$27))</f>
        <v>0.48484848484848486</v>
      </c>
      <c r="AX29">
        <f>(($AP$27-$AO$27)/($AO$28-$AO$27))</f>
        <v>0.45454545454545453</v>
      </c>
      <c r="AY29">
        <f>(($AQ$25-$AO$28)/($AO$29-$AO$28))</f>
        <v>0</v>
      </c>
      <c r="AZ29">
        <f>(($AN$27-$AP$27)/($AP$28-$AP$27))</f>
        <v>2.564102564102564E-2</v>
      </c>
      <c r="BA29">
        <f>(($AO$28-$AP$27)/($AP$28-$AP$27))</f>
        <v>0.46153846153846156</v>
      </c>
      <c r="BB29">
        <f>(($AQ$25-$AP$27)/($AP$28-$AP$27))</f>
        <v>0.46153846153846156</v>
      </c>
      <c r="BC29">
        <f>(($AN$28-$AQ$25)/($AQ$26-$AQ$25))</f>
        <v>0.30952380952380953</v>
      </c>
      <c r="BD29">
        <f>(($AO$28-$AQ$25)/($AQ$26-$AQ$25))</f>
        <v>0</v>
      </c>
      <c r="BE29">
        <f>(($AP$28-$AQ$25)/($AQ$26-$AQ$25))</f>
        <v>0.5</v>
      </c>
      <c r="BG29" t="s">
        <v>234</v>
      </c>
      <c r="BH29">
        <v>244</v>
      </c>
      <c r="BI29">
        <f>($BH$33-$BH$30)/200</f>
        <v>0.155</v>
      </c>
      <c r="BQ29">
        <f>1-(($AO$28-$AN$27)/($AN$28-$AN$27))</f>
        <v>0.43333333333333335</v>
      </c>
      <c r="BR29">
        <f>(($AP$28-$AN$28)/($AN$29-$AN$28))</f>
        <v>0.22857142857142856</v>
      </c>
      <c r="BS29">
        <f>1-(($AQ$25-$AN$27)/($AN$28-$AN$27))</f>
        <v>0.43333333333333335</v>
      </c>
      <c r="BT29">
        <f>(($AN$27-$AO$27)/($AO$28-$AO$27))</f>
        <v>0.48484848484848486</v>
      </c>
      <c r="BU29">
        <f>(($AP$27-$AO$27)/($AO$28-$AO$27))</f>
        <v>0.45454545454545453</v>
      </c>
      <c r="BV29">
        <f>(($AQ$25-$AO$28)/($AO$29-$AO$28))</f>
        <v>0</v>
      </c>
      <c r="BW29">
        <f>(($AN$27-$AP$27)/($AP$28-$AP$27))</f>
        <v>2.564102564102564E-2</v>
      </c>
      <c r="BX29">
        <f>(($AO$28-$AP$27)/($AP$28-$AP$27))</f>
        <v>0.46153846153846156</v>
      </c>
      <c r="BY29">
        <f>(($AQ$25-$AP$27)/($AP$28-$AP$27))</f>
        <v>0.46153846153846156</v>
      </c>
      <c r="BZ29">
        <f>(($AN$28-$AQ$25)/($AQ$26-$AQ$25))</f>
        <v>0.30952380952380953</v>
      </c>
      <c r="CA29">
        <f>(($AO$28-$AQ$25)/($AQ$26-$AQ$25))</f>
        <v>0</v>
      </c>
      <c r="CB29">
        <f>(($AP$28-$AQ$25)/($AQ$26-$AQ$25))</f>
        <v>0.5</v>
      </c>
    </row>
    <row r="30" spans="1:80" x14ac:dyDescent="0.25">
      <c r="A30">
        <v>29</v>
      </c>
      <c r="B30">
        <v>237.59067899999999</v>
      </c>
      <c r="C30" s="2">
        <v>1</v>
      </c>
      <c r="D30">
        <v>233.345079</v>
      </c>
      <c r="E30" s="4">
        <v>2</v>
      </c>
      <c r="F30">
        <v>250.34263199999998</v>
      </c>
      <c r="G30" s="3">
        <v>3</v>
      </c>
      <c r="P30">
        <v>3</v>
      </c>
      <c r="Q30" t="str">
        <f t="shared" si="0"/>
        <v>123</v>
      </c>
      <c r="R30">
        <v>1</v>
      </c>
      <c r="X30" t="s">
        <v>281</v>
      </c>
      <c r="Y30" t="s">
        <v>266</v>
      </c>
      <c r="AB30" t="s">
        <v>281</v>
      </c>
      <c r="AC30" t="str">
        <f>CONCATENATE($R30,$R31,$R32,$R33)</f>
        <v>1423</v>
      </c>
      <c r="AN30">
        <v>1044</v>
      </c>
      <c r="AO30">
        <v>1024</v>
      </c>
      <c r="AP30">
        <v>1075</v>
      </c>
      <c r="AQ30">
        <v>1139</v>
      </c>
      <c r="AT30">
        <f>(($AO$29-$AN$28)/($AN$29-$AN$28))</f>
        <v>0.45714285714285713</v>
      </c>
      <c r="AU30">
        <f>(($AP$29-$AN$29)/($AN$30-$AN$29))</f>
        <v>0.21212121212121213</v>
      </c>
      <c r="AV30">
        <f>(($AQ$26-$AN$28)/($AN$29-$AN$28))</f>
        <v>0.82857142857142863</v>
      </c>
      <c r="AW30">
        <f>(($AN$28-$AO$28)/($AO$29-$AO$28))</f>
        <v>0.44827586206896552</v>
      </c>
      <c r="AX30">
        <f>(($AP$28-$AO$28)/($AO$29-$AO$28))</f>
        <v>0.72413793103448276</v>
      </c>
      <c r="AY30">
        <f>(($AQ$26-$AO$29)/($AO$30-$AO$29))</f>
        <v>0.40625</v>
      </c>
      <c r="AZ30">
        <f>(($AN$28-$AP$27)/($AP$28-$AP$27))</f>
        <v>0.79487179487179482</v>
      </c>
      <c r="BA30">
        <f>(($AO$29-$AP$28)/($AP$29-$AP$28))</f>
        <v>0.23529411764705882</v>
      </c>
      <c r="BB30">
        <f>(($AQ$26-$AP$28)/($AP$29-$AP$28))</f>
        <v>0.61764705882352944</v>
      </c>
      <c r="BC30">
        <f>(($AN$29-$AQ$26)/($AQ$27-$AQ$26))</f>
        <v>0.46153846153846156</v>
      </c>
      <c r="BD30">
        <f>(($AO$29-$AQ$25)/($AQ$26-$AQ$25))</f>
        <v>0.69047619047619047</v>
      </c>
      <c r="BE30">
        <f>(($AP$29-$AQ$27)/($AQ$28-$AQ$27))</f>
        <v>0</v>
      </c>
      <c r="BG30">
        <v>1</v>
      </c>
      <c r="BH30">
        <v>253</v>
      </c>
      <c r="BI30">
        <f>($BH$34-$BH$31)/200</f>
        <v>0.16</v>
      </c>
      <c r="BQ30">
        <f>(($AO$29-$AN$28)/($AN$29-$AN$28))</f>
        <v>0.45714285714285713</v>
      </c>
      <c r="BR30">
        <f>(($AP$29-$AN$29)/($AN$30-$AN$29))</f>
        <v>0.21212121212121213</v>
      </c>
      <c r="BS30">
        <f>1-(($AQ$26-$AN$28)/($AN$29-$AN$28))</f>
        <v>0.17142857142857137</v>
      </c>
      <c r="BT30">
        <f>(($AN$28-$AO$28)/($AO$29-$AO$28))</f>
        <v>0.44827586206896552</v>
      </c>
      <c r="BU30">
        <f>1-(($AP$28-$AO$28)/($AO$29-$AO$28))</f>
        <v>0.27586206896551724</v>
      </c>
      <c r="BV30">
        <f>(($AQ$26-$AO$29)/($AO$30-$AO$29))</f>
        <v>0.40625</v>
      </c>
      <c r="BW30">
        <f>1-(($AN$28-$AP$27)/($AP$28-$AP$27))</f>
        <v>0.20512820512820518</v>
      </c>
      <c r="BX30">
        <f>(($AO$29-$AP$28)/($AP$29-$AP$28))</f>
        <v>0.23529411764705882</v>
      </c>
      <c r="BY30">
        <f>1-(($AQ$26-$AP$28)/($AP$29-$AP$28))</f>
        <v>0.38235294117647056</v>
      </c>
      <c r="BZ30">
        <f>(($AN$29-$AQ$26)/($AQ$27-$AQ$26))</f>
        <v>0.46153846153846156</v>
      </c>
      <c r="CA30">
        <f>1-(($AO$29-$AQ$25)/($AQ$26-$AQ$25))</f>
        <v>0.30952380952380953</v>
      </c>
      <c r="CB30">
        <f>(($AP$29-$AQ$27)/($AQ$28-$AQ$27))</f>
        <v>0</v>
      </c>
    </row>
    <row r="31" spans="1:80" x14ac:dyDescent="0.25">
      <c r="A31">
        <v>30</v>
      </c>
      <c r="B31">
        <v>237.59067899999999</v>
      </c>
      <c r="C31" s="2">
        <v>1</v>
      </c>
      <c r="D31">
        <v>233.345079</v>
      </c>
      <c r="E31" s="4">
        <v>2</v>
      </c>
      <c r="F31">
        <v>250.34263199999998</v>
      </c>
      <c r="G31" s="3">
        <v>3</v>
      </c>
      <c r="P31">
        <v>3</v>
      </c>
      <c r="Q31" t="str">
        <f t="shared" si="0"/>
        <v>123</v>
      </c>
      <c r="R31">
        <v>4</v>
      </c>
      <c r="X31" t="s">
        <v>281</v>
      </c>
      <c r="Y31" t="s">
        <v>263</v>
      </c>
      <c r="AN31">
        <v>1084</v>
      </c>
      <c r="AO31">
        <v>1065</v>
      </c>
      <c r="AP31">
        <v>1117</v>
      </c>
      <c r="AQ31">
        <v>1178</v>
      </c>
      <c r="AT31">
        <f>(($AO$30-$AN$29)/($AN$30-$AN$29))</f>
        <v>0.39393939393939392</v>
      </c>
      <c r="AU31">
        <f>(($AP$30-$AN$30)/($AN$31-$AN$30))</f>
        <v>0.77500000000000002</v>
      </c>
      <c r="AV31">
        <f>(($AQ$27-$AN$29)/($AN$30-$AN$29))</f>
        <v>0.21212121212121213</v>
      </c>
      <c r="AW31">
        <f>(($AN$29-$AO$29)/($AO$30-$AO$29))</f>
        <v>0.59375</v>
      </c>
      <c r="AX31">
        <f>(($AP$29-$AO$29)/($AO$30-$AO$29))</f>
        <v>0.8125</v>
      </c>
      <c r="AY31">
        <f>(($AQ$27-$AO$29)/($AO$30-$AO$29))</f>
        <v>0.8125</v>
      </c>
      <c r="AZ31">
        <f>(($AN$29-$AP$28)/($AP$29-$AP$28))</f>
        <v>0.79411764705882348</v>
      </c>
      <c r="BA31">
        <f>(($AO$30-$AP$29)/($AP$30-$AP$29))</f>
        <v>0.10526315789473684</v>
      </c>
      <c r="BB31">
        <f>(($AQ$27-$AP$29)/($AP$30-$AP$29))</f>
        <v>0</v>
      </c>
      <c r="BC31">
        <f>(($AN$30-$AQ$27)/($AQ$28-$AQ$27))</f>
        <v>0.68421052631578949</v>
      </c>
      <c r="BD31">
        <f>(($AO$30-$AQ$27)/($AQ$28-$AQ$27))</f>
        <v>0.15789473684210525</v>
      </c>
      <c r="BE31">
        <f>(($AP$30-$AQ$28)/($AQ$29-$AQ$28))</f>
        <v>0.46341463414634149</v>
      </c>
      <c r="BG31">
        <v>4</v>
      </c>
      <c r="BH31">
        <v>263</v>
      </c>
      <c r="BI31">
        <f>($BH$35-$BH$32)/200</f>
        <v>0.12</v>
      </c>
      <c r="BQ31">
        <f>(($AO$30-$AN$29)/($AN$30-$AN$29))</f>
        <v>0.39393939393939392</v>
      </c>
      <c r="BR31">
        <f>1-(($AP$30-$AN$30)/($AN$31-$AN$30))</f>
        <v>0.22499999999999998</v>
      </c>
      <c r="BS31">
        <f>(($AQ$27-$AN$29)/($AN$30-$AN$29))</f>
        <v>0.21212121212121213</v>
      </c>
      <c r="BT31">
        <f>1-(($AN$29-$AO$29)/($AO$30-$AO$29))</f>
        <v>0.40625</v>
      </c>
      <c r="BU31">
        <f>1-(($AP$29-$AO$29)/($AO$30-$AO$29))</f>
        <v>0.1875</v>
      </c>
      <c r="BV31">
        <f>1-(($AQ$27-$AO$29)/($AO$30-$AO$29))</f>
        <v>0.1875</v>
      </c>
      <c r="BW31">
        <f>1-(($AN$29-$AP$28)/($AP$29-$AP$28))</f>
        <v>0.20588235294117652</v>
      </c>
      <c r="BX31">
        <f>(($AO$30-$AP$29)/($AP$30-$AP$29))</f>
        <v>0.10526315789473684</v>
      </c>
      <c r="BY31">
        <f>(($AQ$27-$AP$29)/($AP$30-$AP$29))</f>
        <v>0</v>
      </c>
      <c r="BZ31">
        <f>1-(($AN$30-$AQ$27)/($AQ$28-$AQ$27))</f>
        <v>0.31578947368421051</v>
      </c>
      <c r="CA31">
        <f>(($AO$30-$AQ$27)/($AQ$28-$AQ$27))</f>
        <v>0.15789473684210525</v>
      </c>
      <c r="CB31">
        <f>(($AP$30-$AQ$28)/($AQ$29-$AQ$28))</f>
        <v>0.46341463414634149</v>
      </c>
    </row>
    <row r="32" spans="1:80" x14ac:dyDescent="0.25">
      <c r="A32">
        <v>31</v>
      </c>
      <c r="B32">
        <v>237.62433799999999</v>
      </c>
      <c r="C32" s="2">
        <v>1</v>
      </c>
      <c r="D32">
        <v>233.345079</v>
      </c>
      <c r="E32" s="4">
        <v>2</v>
      </c>
      <c r="F32">
        <v>250.34263199999998</v>
      </c>
      <c r="G32" s="3">
        <v>3</v>
      </c>
      <c r="P32">
        <v>3</v>
      </c>
      <c r="Q32" t="str">
        <f t="shared" si="0"/>
        <v>123</v>
      </c>
      <c r="R32">
        <v>2</v>
      </c>
      <c r="X32" t="s">
        <v>281</v>
      </c>
      <c r="Y32" t="s">
        <v>264</v>
      </c>
      <c r="AN32">
        <v>1119</v>
      </c>
      <c r="AO32">
        <v>1101</v>
      </c>
      <c r="AP32">
        <v>1155</v>
      </c>
      <c r="AQ32">
        <v>1199</v>
      </c>
      <c r="AT32">
        <f>(($AO$31-$AN$30)/($AN$31-$AN$30))</f>
        <v>0.52500000000000002</v>
      </c>
      <c r="AU32">
        <f>(($AP$31-$AN$31)/($AN$32-$AN$31))</f>
        <v>0.94285714285714284</v>
      </c>
      <c r="AV32">
        <f>(($AQ$28-$AN$30)/($AN$31-$AN$30))</f>
        <v>0.3</v>
      </c>
      <c r="AW32">
        <f>(($AN$30-$AO$30)/($AO$31-$AO$30))</f>
        <v>0.48780487804878048</v>
      </c>
      <c r="AX32">
        <f>(($AP$30-$AO$31)/($AO$32-$AO$31))</f>
        <v>0.27777777777777779</v>
      </c>
      <c r="AY32">
        <f>(($AQ$28-$AO$30)/($AO$31-$AO$30))</f>
        <v>0.78048780487804881</v>
      </c>
      <c r="AZ32">
        <f>(($AN$30-$AP$29)/($AP$30-$AP$29))</f>
        <v>0.45614035087719296</v>
      </c>
      <c r="BA32">
        <f>(($AO$31-$AP$29)/($AP$30-$AP$29))</f>
        <v>0.82456140350877194</v>
      </c>
      <c r="BB32">
        <f>(($AQ$28-$AP$29)/($AP$30-$AP$29))</f>
        <v>0.66666666666666663</v>
      </c>
      <c r="BC32">
        <f>(($AN$31-$AQ$28)/($AQ$29-$AQ$28))</f>
        <v>0.68292682926829273</v>
      </c>
      <c r="BD32">
        <f>(($AO$31-$AQ$28)/($AQ$29-$AQ$28))</f>
        <v>0.21951219512195122</v>
      </c>
      <c r="BE32">
        <f>(($AP$31-$AQ$29)/($AQ$30-$AQ$29))</f>
        <v>0.47619047619047616</v>
      </c>
      <c r="BG32">
        <v>2</v>
      </c>
      <c r="BH32">
        <v>276</v>
      </c>
      <c r="BI32">
        <f>($BH$36-$BH$33)/200</f>
        <v>0.115</v>
      </c>
      <c r="BQ32">
        <f>1-(($AO$31-$AN$30)/($AN$31-$AN$30))</f>
        <v>0.47499999999999998</v>
      </c>
      <c r="BR32">
        <f>1-(($AP$31-$AN$31)/($AN$32-$AN$31))</f>
        <v>5.7142857142857162E-2</v>
      </c>
      <c r="BS32">
        <f>(($AQ$28-$AN$30)/($AN$31-$AN$30))</f>
        <v>0.3</v>
      </c>
      <c r="BT32">
        <f>(($AN$30-$AO$30)/($AO$31-$AO$30))</f>
        <v>0.48780487804878048</v>
      </c>
      <c r="BU32">
        <f>(($AP$30-$AO$31)/($AO$32-$AO$31))</f>
        <v>0.27777777777777779</v>
      </c>
      <c r="BV32">
        <f>1-(($AQ$28-$AO$30)/($AO$31-$AO$30))</f>
        <v>0.21951219512195119</v>
      </c>
      <c r="BW32">
        <f>(($AN$30-$AP$29)/($AP$30-$AP$29))</f>
        <v>0.45614035087719296</v>
      </c>
      <c r="BX32">
        <f>1-(($AO$31-$AP$29)/($AP$30-$AP$29))</f>
        <v>0.17543859649122806</v>
      </c>
      <c r="BY32">
        <f>1-(($AQ$28-$AP$29)/($AP$30-$AP$29))</f>
        <v>0.33333333333333337</v>
      </c>
      <c r="BZ32">
        <f>1-(($AN$31-$AQ$28)/($AQ$29-$AQ$28))</f>
        <v>0.31707317073170727</v>
      </c>
      <c r="CA32">
        <f>(($AO$31-$AQ$28)/($AQ$29-$AQ$28))</f>
        <v>0.21951219512195122</v>
      </c>
      <c r="CB32">
        <f>(($AP$31-$AQ$29)/($AQ$30-$AQ$29))</f>
        <v>0.47619047619047616</v>
      </c>
    </row>
    <row r="33" spans="1:80" x14ac:dyDescent="0.25">
      <c r="A33">
        <v>32</v>
      </c>
      <c r="D33">
        <v>233.345079</v>
      </c>
      <c r="E33" s="4">
        <v>2</v>
      </c>
      <c r="F33">
        <v>250.34263199999998</v>
      </c>
      <c r="G33" s="3">
        <v>3</v>
      </c>
      <c r="P33">
        <v>2</v>
      </c>
      <c r="Q33" t="str">
        <f t="shared" si="0"/>
        <v>23</v>
      </c>
      <c r="R33">
        <v>3</v>
      </c>
      <c r="X33" t="s">
        <v>281</v>
      </c>
      <c r="Y33" t="s">
        <v>265</v>
      </c>
      <c r="AN33">
        <v>1147</v>
      </c>
      <c r="AO33">
        <v>1132</v>
      </c>
      <c r="AP33">
        <v>1183</v>
      </c>
      <c r="AQ33">
        <v>1241</v>
      </c>
      <c r="AT33">
        <f>(($AO$32-$AN$31)/($AN$32-$AN$31))</f>
        <v>0.48571428571428571</v>
      </c>
      <c r="AU33">
        <f>(($AP$32-$AN$33)/($AN$34-$AN$33))</f>
        <v>0.1951219512195122</v>
      </c>
      <c r="AV33">
        <f>(($AQ$29-$AN$31)/($AN$32-$AN$31))</f>
        <v>0.37142857142857144</v>
      </c>
      <c r="AW33">
        <f>(($AN$31-$AO$31)/($AO$32-$AO$31))</f>
        <v>0.52777777777777779</v>
      </c>
      <c r="AX33">
        <f>(($AP$31-$AO$32)/($AO$33-$AO$32))</f>
        <v>0.5161290322580645</v>
      </c>
      <c r="AY33">
        <f>(($AQ$29-$AO$31)/($AO$32-$AO$31))</f>
        <v>0.88888888888888884</v>
      </c>
      <c r="AZ33">
        <f>(($AN$31-$AP$30)/($AP$31-$AP$30))</f>
        <v>0.21428571428571427</v>
      </c>
      <c r="BA33">
        <f>(($AO$32-$AP$30)/($AP$31-$AP$30))</f>
        <v>0.61904761904761907</v>
      </c>
      <c r="BB33">
        <f>(($AQ$29-$AP$30)/($AP$31-$AP$30))</f>
        <v>0.52380952380952384</v>
      </c>
      <c r="BC33">
        <f>(($AN$32-$AQ$29)/($AQ$30-$AQ$29))</f>
        <v>0.52380952380952384</v>
      </c>
      <c r="BD33">
        <f>(($AO$32-$AQ$29)/($AQ$30-$AQ$29))</f>
        <v>9.5238095238095233E-2</v>
      </c>
      <c r="BE33">
        <f>(($AP$32-$AQ$30)/($AQ$31-$AQ$30))</f>
        <v>0.41025641025641024</v>
      </c>
      <c r="BG33">
        <v>3</v>
      </c>
      <c r="BH33">
        <v>284</v>
      </c>
      <c r="BI33">
        <f>($BH$37-$BH$34)/200</f>
        <v>0.125</v>
      </c>
      <c r="BQ33">
        <f>(($AO$32-$AN$31)/($AN$32-$AN$31))</f>
        <v>0.48571428571428571</v>
      </c>
      <c r="BR33">
        <f>(($AP$32-$AN$33)/($AN$34-$AN$33))</f>
        <v>0.1951219512195122</v>
      </c>
      <c r="BS33">
        <f>(($AQ$29-$AN$31)/($AN$32-$AN$31))</f>
        <v>0.37142857142857144</v>
      </c>
      <c r="BT33">
        <f>1-(($AN$31-$AO$31)/($AO$32-$AO$31))</f>
        <v>0.47222222222222221</v>
      </c>
      <c r="BU33">
        <f>1-(($AP$31-$AO$32)/($AO$33-$AO$32))</f>
        <v>0.4838709677419355</v>
      </c>
      <c r="BV33">
        <f>1-(($AQ$29-$AO$31)/($AO$32-$AO$31))</f>
        <v>0.11111111111111116</v>
      </c>
      <c r="BW33">
        <f>(($AN$31-$AP$30)/($AP$31-$AP$30))</f>
        <v>0.21428571428571427</v>
      </c>
      <c r="BX33">
        <f>1-(($AO$32-$AP$30)/($AP$31-$AP$30))</f>
        <v>0.38095238095238093</v>
      </c>
      <c r="BY33">
        <f>1-(($AQ$29-$AP$30)/($AP$31-$AP$30))</f>
        <v>0.47619047619047616</v>
      </c>
      <c r="BZ33">
        <f>1-(($AN$32-$AQ$29)/($AQ$30-$AQ$29))</f>
        <v>0.47619047619047616</v>
      </c>
      <c r="CA33">
        <f>(($AO$32-$AQ$29)/($AQ$30-$AQ$29))</f>
        <v>9.5238095238095233E-2</v>
      </c>
      <c r="CB33">
        <f>(($AP$32-$AQ$30)/($AQ$31-$AQ$30))</f>
        <v>0.41025641025641024</v>
      </c>
    </row>
    <row r="34" spans="1:80" x14ac:dyDescent="0.25">
      <c r="A34">
        <v>33</v>
      </c>
      <c r="D34">
        <v>233.345079</v>
      </c>
      <c r="E34" s="4">
        <v>2</v>
      </c>
      <c r="F34">
        <v>250.34263199999998</v>
      </c>
      <c r="G34" s="3">
        <v>3</v>
      </c>
      <c r="P34">
        <v>2</v>
      </c>
      <c r="Q34" t="str">
        <f t="shared" si="0"/>
        <v>23</v>
      </c>
      <c r="R34">
        <v>1</v>
      </c>
      <c r="X34" t="s">
        <v>281</v>
      </c>
      <c r="Y34" t="s">
        <v>266</v>
      </c>
      <c r="AB34" t="s">
        <v>281</v>
      </c>
      <c r="AC34" t="str">
        <f>CONCATENATE($R34,$R35,$R36,$R37)</f>
        <v>1423</v>
      </c>
      <c r="AN34">
        <v>1188</v>
      </c>
      <c r="AO34">
        <v>1168</v>
      </c>
      <c r="AP34">
        <v>1268</v>
      </c>
      <c r="AQ34">
        <v>1288</v>
      </c>
      <c r="AT34">
        <f>(($AO$33-$AN$32)/($AN$33-$AN$32))</f>
        <v>0.4642857142857143</v>
      </c>
      <c r="AU34">
        <f>(($AP$33-$AN$33)/($AN$34-$AN$33))</f>
        <v>0.87804878048780488</v>
      </c>
      <c r="AV34">
        <f>(($AQ$30-$AN$32)/($AN$33-$AN$32))</f>
        <v>0.7142857142857143</v>
      </c>
      <c r="AW34">
        <f>(($AN$32-$AO$32)/($AO$33-$AO$32))</f>
        <v>0.58064516129032262</v>
      </c>
      <c r="AX34">
        <f>(($AP$32-$AO$33)/($AO$34-$AO$33))</f>
        <v>0.63888888888888884</v>
      </c>
      <c r="AY34">
        <f>(($AQ$30-$AO$33)/($AO$34-$AO$33))</f>
        <v>0.19444444444444445</v>
      </c>
      <c r="AZ34">
        <f>(($AN$32-$AP$31)/($AP$32-$AP$31))</f>
        <v>5.2631578947368418E-2</v>
      </c>
      <c r="BA34">
        <f>(($AO$33-$AP$31)/($AP$32-$AP$31))</f>
        <v>0.39473684210526316</v>
      </c>
      <c r="BB34">
        <f>(($AQ$30-$AP$31)/($AP$32-$AP$31))</f>
        <v>0.57894736842105265</v>
      </c>
      <c r="BC34">
        <f>(($AN$33-$AQ$30)/($AQ$31-$AQ$30))</f>
        <v>0.20512820512820512</v>
      </c>
      <c r="BD34">
        <f>(($AO$33-$AQ$29)/($AQ$30-$AQ$29))</f>
        <v>0.83333333333333337</v>
      </c>
      <c r="BE34">
        <f>(($AP$33-$AQ$31)/($AQ$32-$AQ$31))</f>
        <v>0.23809523809523808</v>
      </c>
      <c r="BG34">
        <v>1</v>
      </c>
      <c r="BH34">
        <v>295</v>
      </c>
      <c r="BI34">
        <f>($BH$38-$BH$35)/200</f>
        <v>0.12</v>
      </c>
      <c r="BQ34">
        <f>(($AO$33-$AN$32)/($AN$33-$AN$32))</f>
        <v>0.4642857142857143</v>
      </c>
      <c r="BR34">
        <f>1-(($AP$33-$AN$33)/($AN$34-$AN$33))</f>
        <v>0.12195121951219512</v>
      </c>
      <c r="BS34">
        <f>1-(($AQ$30-$AN$32)/($AN$33-$AN$32))</f>
        <v>0.2857142857142857</v>
      </c>
      <c r="BT34">
        <f>1-(($AN$32-$AO$32)/($AO$33-$AO$32))</f>
        <v>0.41935483870967738</v>
      </c>
      <c r="BU34">
        <f>1-(($AP$32-$AO$33)/($AO$34-$AO$33))</f>
        <v>0.36111111111111116</v>
      </c>
      <c r="BV34">
        <f>(($AQ$30-$AO$33)/($AO$34-$AO$33))</f>
        <v>0.19444444444444445</v>
      </c>
      <c r="BW34">
        <f>(($AN$32-$AP$31)/($AP$32-$AP$31))</f>
        <v>5.2631578947368418E-2</v>
      </c>
      <c r="BX34">
        <f>(($AO$33-$AP$31)/($AP$32-$AP$31))</f>
        <v>0.39473684210526316</v>
      </c>
      <c r="BY34">
        <f>1-(($AQ$30-$AP$31)/($AP$32-$AP$31))</f>
        <v>0.42105263157894735</v>
      </c>
      <c r="BZ34">
        <f>(($AN$33-$AQ$30)/($AQ$31-$AQ$30))</f>
        <v>0.20512820512820512</v>
      </c>
      <c r="CA34">
        <f>1-(($AO$33-$AQ$29)/($AQ$30-$AQ$29))</f>
        <v>0.16666666666666663</v>
      </c>
      <c r="CB34">
        <f>(($AP$33-$AQ$31)/($AQ$32-$AQ$31))</f>
        <v>0.23809523809523808</v>
      </c>
    </row>
    <row r="35" spans="1:80" x14ac:dyDescent="0.25">
      <c r="A35">
        <v>34</v>
      </c>
      <c r="D35">
        <v>233.345079</v>
      </c>
      <c r="E35" s="4">
        <v>2</v>
      </c>
      <c r="F35">
        <v>250.34263199999998</v>
      </c>
      <c r="G35" s="3">
        <v>3</v>
      </c>
      <c r="P35">
        <v>2</v>
      </c>
      <c r="Q35" t="str">
        <f t="shared" si="0"/>
        <v>23</v>
      </c>
      <c r="R35">
        <v>4</v>
      </c>
      <c r="X35" t="s">
        <v>281</v>
      </c>
      <c r="Y35">
        <v>2314</v>
      </c>
      <c r="AN35">
        <v>1225</v>
      </c>
      <c r="AO35">
        <v>1213</v>
      </c>
      <c r="AP35">
        <v>1309</v>
      </c>
      <c r="AQ35">
        <v>1349</v>
      </c>
      <c r="AT35">
        <f>(($AO$34-$AN$33)/($AN$34-$AN$33))</f>
        <v>0.51219512195121952</v>
      </c>
      <c r="AV35">
        <f>(($AQ$31-$AN$33)/($AN$34-$AN$33))</f>
        <v>0.75609756097560976</v>
      </c>
      <c r="AW35">
        <f>(($AN$33-$AO$33)/($AO$34-$AO$33))</f>
        <v>0.41666666666666669</v>
      </c>
      <c r="AX35">
        <f>(($AP$33-$AO$34)/($AO$35-$AO$34))</f>
        <v>0.33333333333333331</v>
      </c>
      <c r="AY35">
        <f>(($AQ$31-$AO$34)/($AO$35-$AO$34))</f>
        <v>0.22222222222222221</v>
      </c>
      <c r="AZ35">
        <f>(($AN$33-$AP$31)/($AP$32-$AP$31))</f>
        <v>0.78947368421052633</v>
      </c>
      <c r="BA35">
        <f>(($AO$34-$AP$32)/($AP$33-$AP$32))</f>
        <v>0.4642857142857143</v>
      </c>
      <c r="BB35">
        <f>(($AQ$31-$AP$32)/($AP$33-$AP$32))</f>
        <v>0.8214285714285714</v>
      </c>
      <c r="BC35">
        <f>(($AN$34-$AQ$31)/($AQ$32-$AQ$31))</f>
        <v>0.47619047619047616</v>
      </c>
      <c r="BD35">
        <f>(($AO$34-$AQ$30)/($AQ$31-$AQ$30))</f>
        <v>0.74358974358974361</v>
      </c>
      <c r="BG35">
        <v>4</v>
      </c>
      <c r="BH35">
        <v>300</v>
      </c>
      <c r="BI35">
        <f>($BH$39-$BH$36)/200</f>
        <v>0.14000000000000001</v>
      </c>
      <c r="BQ35">
        <f>1-(($AO$34-$AN$33)/($AN$34-$AN$33))</f>
        <v>0.48780487804878048</v>
      </c>
      <c r="BS35">
        <f>1-(($AQ$31-$AN$33)/($AN$34-$AN$33))</f>
        <v>0.24390243902439024</v>
      </c>
      <c r="BT35">
        <f>(($AN$33-$AO$33)/($AO$34-$AO$33))</f>
        <v>0.41666666666666669</v>
      </c>
      <c r="BU35">
        <f>(($AP$33-$AO$34)/($AO$35-$AO$34))</f>
        <v>0.33333333333333331</v>
      </c>
      <c r="BV35">
        <f>(($AQ$31-$AO$34)/($AO$35-$AO$34))</f>
        <v>0.22222222222222221</v>
      </c>
      <c r="BW35">
        <f>1-(($AN$33-$AP$31)/($AP$32-$AP$31))</f>
        <v>0.21052631578947367</v>
      </c>
      <c r="BX35">
        <f>(($AO$34-$AP$32)/($AP$33-$AP$32))</f>
        <v>0.4642857142857143</v>
      </c>
      <c r="BY35">
        <f>1-(($AQ$31-$AP$32)/($AP$33-$AP$32))</f>
        <v>0.1785714285714286</v>
      </c>
      <c r="BZ35">
        <f>(($AN$34-$AQ$31)/($AQ$32-$AQ$31))</f>
        <v>0.47619047619047616</v>
      </c>
      <c r="CA35">
        <f>1-(($AO$34-$AQ$30)/($AQ$31-$AQ$30))</f>
        <v>0.25641025641025639</v>
      </c>
    </row>
    <row r="36" spans="1:80" x14ac:dyDescent="0.25">
      <c r="A36">
        <v>35</v>
      </c>
      <c r="D36">
        <v>233.345079</v>
      </c>
      <c r="E36" s="4">
        <v>2</v>
      </c>
      <c r="F36">
        <v>250.34263199999998</v>
      </c>
      <c r="G36" s="3">
        <v>3</v>
      </c>
      <c r="P36">
        <v>2</v>
      </c>
      <c r="Q36" t="str">
        <f t="shared" si="0"/>
        <v>23</v>
      </c>
      <c r="R36">
        <v>2</v>
      </c>
      <c r="X36" t="s">
        <v>281</v>
      </c>
      <c r="Y36">
        <v>3142</v>
      </c>
      <c r="AN36">
        <v>1265</v>
      </c>
      <c r="AO36">
        <v>1244</v>
      </c>
      <c r="AP36">
        <v>1347</v>
      </c>
      <c r="AQ36">
        <v>1401</v>
      </c>
      <c r="AW36">
        <f>(($AN$34-$AO$34)/($AO$35-$AO$34))</f>
        <v>0.44444444444444442</v>
      </c>
      <c r="AY36">
        <f>(($AQ$32-$AO$34)/($AO$35-$AO$34))</f>
        <v>0.68888888888888888</v>
      </c>
      <c r="BG36">
        <v>2</v>
      </c>
      <c r="BH36">
        <v>307</v>
      </c>
      <c r="BI36">
        <f>($BH$40-$BH$37)/200</f>
        <v>8.5000000000000006E-2</v>
      </c>
      <c r="BT36">
        <f>(($AN$34-$AO$34)/($AO$35-$AO$34))</f>
        <v>0.44444444444444442</v>
      </c>
      <c r="BV36">
        <f>1-(($AQ$32-$AO$34)/($AO$35-$AO$34))</f>
        <v>0.31111111111111112</v>
      </c>
    </row>
    <row r="37" spans="1:80" x14ac:dyDescent="0.25">
      <c r="A37">
        <v>36</v>
      </c>
      <c r="D37">
        <v>233.345079</v>
      </c>
      <c r="E37" s="4">
        <v>2</v>
      </c>
      <c r="F37">
        <v>250.34263199999998</v>
      </c>
      <c r="G37" s="3">
        <v>3</v>
      </c>
      <c r="P37">
        <v>2</v>
      </c>
      <c r="Q37" t="str">
        <f t="shared" si="0"/>
        <v>23</v>
      </c>
      <c r="R37">
        <v>3</v>
      </c>
      <c r="X37" t="s">
        <v>279</v>
      </c>
      <c r="Y37">
        <v>1421</v>
      </c>
      <c r="AN37">
        <v>1303</v>
      </c>
      <c r="AO37">
        <v>1281</v>
      </c>
      <c r="AP37">
        <v>1379</v>
      </c>
      <c r="AQ37">
        <v>1461</v>
      </c>
      <c r="BG37">
        <v>3</v>
      </c>
      <c r="BH37">
        <v>320</v>
      </c>
      <c r="BI37">
        <f>($BH$41-$BH$38)/200</f>
        <v>0.14000000000000001</v>
      </c>
    </row>
    <row r="38" spans="1:80" x14ac:dyDescent="0.25">
      <c r="A38">
        <v>37</v>
      </c>
      <c r="D38">
        <v>233.345079</v>
      </c>
      <c r="E38" s="4">
        <v>2</v>
      </c>
      <c r="I38" s="5" t="s">
        <v>233</v>
      </c>
      <c r="N38">
        <v>242.85004000000001</v>
      </c>
      <c r="O38">
        <v>37</v>
      </c>
      <c r="P38">
        <v>2</v>
      </c>
      <c r="Q38" t="str">
        <f t="shared" si="0"/>
        <v>24D</v>
      </c>
      <c r="R38">
        <v>1</v>
      </c>
      <c r="X38" t="s">
        <v>282</v>
      </c>
      <c r="Y38">
        <v>4213</v>
      </c>
      <c r="AN38">
        <v>1339</v>
      </c>
      <c r="AO38">
        <v>1316</v>
      </c>
      <c r="AP38">
        <v>1428</v>
      </c>
      <c r="AQ38">
        <v>1501</v>
      </c>
      <c r="BG38">
        <v>1</v>
      </c>
      <c r="BH38">
        <v>324</v>
      </c>
      <c r="BI38">
        <f>($BH$42-$BH$39)/200</f>
        <v>8.5000000000000006E-2</v>
      </c>
    </row>
    <row r="39" spans="1:80" x14ac:dyDescent="0.25">
      <c r="A39">
        <v>38</v>
      </c>
      <c r="D39">
        <v>233.345079</v>
      </c>
      <c r="E39" s="4">
        <v>2</v>
      </c>
      <c r="I39" s="5" t="s">
        <v>233</v>
      </c>
      <c r="N39">
        <v>242.85004000000001</v>
      </c>
      <c r="P39">
        <v>2</v>
      </c>
      <c r="Q39" t="str">
        <f t="shared" si="0"/>
        <v>24D</v>
      </c>
      <c r="R39" t="s">
        <v>233</v>
      </c>
      <c r="X39" t="s">
        <v>279</v>
      </c>
      <c r="Y39" t="s">
        <v>267</v>
      </c>
      <c r="AN39">
        <v>1381</v>
      </c>
      <c r="AO39">
        <v>1357</v>
      </c>
      <c r="AP39">
        <v>1476</v>
      </c>
      <c r="AQ39">
        <v>1551</v>
      </c>
      <c r="AT39">
        <f>(($AO$36-$AN$35)/($AN$36-$AN$35))</f>
        <v>0.47499999999999998</v>
      </c>
      <c r="AU39">
        <f>(($AP$34-$AN$36)/($AN$37-$AN$36))</f>
        <v>7.8947368421052627E-2</v>
      </c>
      <c r="AV39">
        <f>(($AQ$33-$AN$35)/($AN$36-$AN$35))</f>
        <v>0.4</v>
      </c>
      <c r="AW39">
        <f>(($AN$36-$AO$36)/($AO$37-$AO$36))</f>
        <v>0.56756756756756754</v>
      </c>
      <c r="AX39">
        <f>(($AP$34-$AO$36)/($AO$37-$AO$36))</f>
        <v>0.64864864864864868</v>
      </c>
      <c r="AY39">
        <f>(($AQ$34-$AO$37)/($AO$38-$AO$37))</f>
        <v>0.2</v>
      </c>
      <c r="AZ39">
        <f>(($AN$37-$AP$34)/($AP$35-$AP$34))</f>
        <v>0.85365853658536583</v>
      </c>
      <c r="BA39">
        <f>(($AO$37-$AP$34)/($AP$35-$AP$34))</f>
        <v>0.31707317073170732</v>
      </c>
      <c r="BB39">
        <f>(($AQ$34-$AP$34)/($AP$35-$AP$34))</f>
        <v>0.48780487804878048</v>
      </c>
      <c r="BC39">
        <f>(($AN$36-$AQ$33)/($AQ$34-$AQ$33))</f>
        <v>0.51063829787234039</v>
      </c>
      <c r="BD39">
        <f>(($AO$36-$AQ$33)/($AQ$34-$AQ$33))</f>
        <v>6.3829787234042548E-2</v>
      </c>
      <c r="BE39">
        <f>(($AP$34-$AQ$33)/($AQ$34-$AQ$33))</f>
        <v>0.57446808510638303</v>
      </c>
      <c r="BG39" t="s">
        <v>233</v>
      </c>
      <c r="BH39">
        <v>335</v>
      </c>
      <c r="BI39">
        <f>($BH$43-$BH$40)/200</f>
        <v>0.14000000000000001</v>
      </c>
      <c r="BQ39">
        <f>(($AO$36-$AN$35)/($AN$36-$AN$35))</f>
        <v>0.47499999999999998</v>
      </c>
      <c r="BR39">
        <f>(($AP$34-$AN$36)/($AN$37-$AN$36))</f>
        <v>7.8947368421052627E-2</v>
      </c>
      <c r="BS39">
        <f>(($AQ$33-$AN$35)/($AN$36-$AN$35))</f>
        <v>0.4</v>
      </c>
      <c r="BT39">
        <f>1-(($AN$36-$AO$36)/($AO$37-$AO$36))</f>
        <v>0.43243243243243246</v>
      </c>
      <c r="BU39">
        <f>1-(($AP$34-$AO$36)/($AO$37-$AO$36))</f>
        <v>0.35135135135135132</v>
      </c>
      <c r="BV39">
        <f>(($AQ$34-$AO$37)/($AO$38-$AO$37))</f>
        <v>0.2</v>
      </c>
      <c r="BW39">
        <f>1-(($AN$37-$AP$34)/($AP$35-$AP$34))</f>
        <v>0.14634146341463417</v>
      </c>
      <c r="BX39">
        <f>(($AO$37-$AP$34)/($AP$35-$AP$34))</f>
        <v>0.31707317073170732</v>
      </c>
      <c r="BY39">
        <f>(($AQ$34-$AP$34)/($AP$35-$AP$34))</f>
        <v>0.48780487804878048</v>
      </c>
      <c r="BZ39">
        <f>1-(($AN$36-$AQ$33)/($AQ$34-$AQ$33))</f>
        <v>0.48936170212765961</v>
      </c>
      <c r="CA39">
        <f>(($AO$36-$AQ$33)/($AQ$34-$AQ$33))</f>
        <v>6.3829787234042548E-2</v>
      </c>
      <c r="CB39">
        <f>1-(($AP$34-$AQ$33)/($AQ$34-$AQ$33))</f>
        <v>0.42553191489361697</v>
      </c>
    </row>
    <row r="40" spans="1:80" x14ac:dyDescent="0.25">
      <c r="A40">
        <v>39</v>
      </c>
      <c r="D40">
        <v>233.345079</v>
      </c>
      <c r="E40" s="4">
        <v>2</v>
      </c>
      <c r="I40" s="5" t="s">
        <v>233</v>
      </c>
      <c r="N40">
        <v>242.85004000000001</v>
      </c>
      <c r="P40">
        <v>2</v>
      </c>
      <c r="Q40" t="str">
        <f t="shared" si="0"/>
        <v>24D</v>
      </c>
      <c r="R40">
        <v>2</v>
      </c>
      <c r="X40" t="s">
        <v>278</v>
      </c>
      <c r="Y40">
        <v>1324</v>
      </c>
      <c r="AN40">
        <v>1425</v>
      </c>
      <c r="AO40">
        <v>1403</v>
      </c>
      <c r="AP40">
        <v>1521</v>
      </c>
      <c r="AQ40">
        <v>1606</v>
      </c>
      <c r="AT40">
        <f>(($AO$37-$AN$36)/($AN$37-$AN$36))</f>
        <v>0.42105263157894735</v>
      </c>
      <c r="AU40">
        <f>(($AP$35-$AN$37)/($AN$38-$AN$37))</f>
        <v>0.16666666666666666</v>
      </c>
      <c r="AV40">
        <f>(($AQ$34-$AN$36)/($AN$37-$AN$36))</f>
        <v>0.60526315789473684</v>
      </c>
      <c r="AW40">
        <f>(($AN$37-$AO$37)/($AO$38-$AO$37))</f>
        <v>0.62857142857142856</v>
      </c>
      <c r="AX40">
        <f>(($AP$35-$AO$37)/($AO$38-$AO$37))</f>
        <v>0.8</v>
      </c>
      <c r="AY40">
        <f>(($AQ$35-$AO$38)/($AO$39-$AO$38))</f>
        <v>0.80487804878048785</v>
      </c>
      <c r="AZ40">
        <f>(($AN$38-$AP$35)/($AP$36-$AP$35))</f>
        <v>0.78947368421052633</v>
      </c>
      <c r="BA40">
        <f>(($AO$38-$AP$35)/($AP$36-$AP$35))</f>
        <v>0.18421052631578946</v>
      </c>
      <c r="BB40">
        <f>(($AQ$35-$AP$36)/($AP$37-$AP$36))</f>
        <v>6.25E-2</v>
      </c>
      <c r="BC40">
        <f>(($AN$37-$AQ$34)/($AQ$35-$AQ$34))</f>
        <v>0.24590163934426229</v>
      </c>
      <c r="BD40">
        <f>(($AO$37-$AQ$33)/($AQ$34-$AQ$33))</f>
        <v>0.85106382978723405</v>
      </c>
      <c r="BE40">
        <f>(($AP$35-$AQ$34)/($AQ$35-$AQ$34))</f>
        <v>0.34426229508196721</v>
      </c>
      <c r="BG40">
        <v>2</v>
      </c>
      <c r="BH40">
        <v>337</v>
      </c>
      <c r="BI40">
        <f>($BH$44-$BH$41)/200</f>
        <v>0.08</v>
      </c>
      <c r="BQ40">
        <f>(($AO$37-$AN$36)/($AN$37-$AN$36))</f>
        <v>0.42105263157894735</v>
      </c>
      <c r="BR40">
        <f>(($AP$35-$AN$37)/($AN$38-$AN$37))</f>
        <v>0.16666666666666666</v>
      </c>
      <c r="BS40">
        <f>1-(($AQ$34-$AN$36)/($AN$37-$AN$36))</f>
        <v>0.39473684210526316</v>
      </c>
      <c r="BT40">
        <f>1-(($AN$37-$AO$37)/($AO$38-$AO$37))</f>
        <v>0.37142857142857144</v>
      </c>
      <c r="BU40">
        <f>1-(($AP$35-$AO$37)/($AO$38-$AO$37))</f>
        <v>0.19999999999999996</v>
      </c>
      <c r="BV40">
        <f>1-(($AQ$35-$AO$38)/($AO$39-$AO$38))</f>
        <v>0.19512195121951215</v>
      </c>
      <c r="BW40">
        <f>1-(($AN$38-$AP$35)/($AP$36-$AP$35))</f>
        <v>0.21052631578947367</v>
      </c>
      <c r="BX40">
        <f>(($AO$38-$AP$35)/($AP$36-$AP$35))</f>
        <v>0.18421052631578946</v>
      </c>
      <c r="BY40">
        <f>(($AQ$35-$AP$36)/($AP$37-$AP$36))</f>
        <v>6.25E-2</v>
      </c>
      <c r="BZ40">
        <f>(($AN$37-$AQ$34)/($AQ$35-$AQ$34))</f>
        <v>0.24590163934426229</v>
      </c>
      <c r="CA40">
        <f>1-(($AO$37-$AQ$33)/($AQ$34-$AQ$33))</f>
        <v>0.14893617021276595</v>
      </c>
      <c r="CB40">
        <f>(($AP$35-$AQ$34)/($AQ$35-$AQ$34))</f>
        <v>0.34426229508196721</v>
      </c>
    </row>
    <row r="41" spans="1:80" x14ac:dyDescent="0.25">
      <c r="A41">
        <v>40</v>
      </c>
      <c r="D41">
        <v>233.345079</v>
      </c>
      <c r="E41" s="4">
        <v>2</v>
      </c>
      <c r="I41" s="5" t="s">
        <v>233</v>
      </c>
      <c r="N41">
        <v>242.85004000000001</v>
      </c>
      <c r="P41">
        <v>2</v>
      </c>
      <c r="Q41" t="str">
        <f t="shared" si="0"/>
        <v>24D</v>
      </c>
      <c r="R41">
        <v>1</v>
      </c>
      <c r="X41" t="s">
        <v>278</v>
      </c>
      <c r="Y41">
        <v>3241</v>
      </c>
      <c r="AN41">
        <v>1461</v>
      </c>
      <c r="AO41">
        <v>1441</v>
      </c>
      <c r="AP41">
        <v>1572</v>
      </c>
      <c r="AQ41">
        <v>1663</v>
      </c>
      <c r="AT41">
        <f>(($AO$38-$AN$37)/($AN$38-$AN$37))</f>
        <v>0.3611111111111111</v>
      </c>
      <c r="AU41">
        <f>(($AP$36-$AN$38)/($AN$39-$AN$38))</f>
        <v>0.19047619047619047</v>
      </c>
      <c r="AV41">
        <f>(($AQ$35-$AN$38)/($AN$39-$AN$38))</f>
        <v>0.23809523809523808</v>
      </c>
      <c r="AW41">
        <f>(($AN$38-$AO$38)/($AO$39-$AO$38))</f>
        <v>0.56097560975609762</v>
      </c>
      <c r="AX41">
        <f>(($AP$36-$AO$38)/($AO$39-$AO$38))</f>
        <v>0.75609756097560976</v>
      </c>
      <c r="AY41">
        <f>(($AQ$36-$AO$39)/($AO$40-$AO$39))</f>
        <v>0.95652173913043481</v>
      </c>
      <c r="AZ41">
        <f>(($AN$39-$AP$37)/($AP$38-$AP$37))</f>
        <v>4.0816326530612242E-2</v>
      </c>
      <c r="BA41">
        <f>(($AO$39-$AP$36)/($AP$37-$AP$36))</f>
        <v>0.3125</v>
      </c>
      <c r="BB41">
        <f>(($AQ$36-$AP$37)/($AP$38-$AP$37))</f>
        <v>0.44897959183673469</v>
      </c>
      <c r="BC41">
        <f>(($AN$38-$AQ$34)/($AQ$35-$AQ$34))</f>
        <v>0.83606557377049184</v>
      </c>
      <c r="BD41">
        <f>(($AO$38-$AQ$34)/($AQ$35-$AQ$34))</f>
        <v>0.45901639344262296</v>
      </c>
      <c r="BE41">
        <f>(($AP$36-$AQ$34)/($AQ$35-$AQ$34))</f>
        <v>0.96721311475409832</v>
      </c>
      <c r="BG41">
        <v>1</v>
      </c>
      <c r="BH41">
        <v>352</v>
      </c>
      <c r="BI41">
        <f>($BH$45-$BH$42)/200</f>
        <v>0.14000000000000001</v>
      </c>
      <c r="BQ41">
        <f>(($AO$38-$AN$37)/($AN$38-$AN$37))</f>
        <v>0.3611111111111111</v>
      </c>
      <c r="BR41">
        <f>(($AP$36-$AN$38)/($AN$39-$AN$38))</f>
        <v>0.19047619047619047</v>
      </c>
      <c r="BS41">
        <f>(($AQ$35-$AN$38)/($AN$39-$AN$38))</f>
        <v>0.23809523809523808</v>
      </c>
      <c r="BT41">
        <f>1-(($AN$38-$AO$38)/($AO$39-$AO$38))</f>
        <v>0.43902439024390238</v>
      </c>
      <c r="BU41">
        <f>1-(($AP$36-$AO$38)/($AO$39-$AO$38))</f>
        <v>0.24390243902439024</v>
      </c>
      <c r="BV41">
        <f>1-(($AQ$36-$AO$39)/($AO$40-$AO$39))</f>
        <v>4.3478260869565188E-2</v>
      </c>
      <c r="BW41">
        <f>(($AN$39-$AP$37)/($AP$38-$AP$37))</f>
        <v>4.0816326530612242E-2</v>
      </c>
      <c r="BX41">
        <f>(($AO$39-$AP$36)/($AP$37-$AP$36))</f>
        <v>0.3125</v>
      </c>
      <c r="BY41">
        <f>(($AQ$36-$AP$37)/($AP$38-$AP$37))</f>
        <v>0.44897959183673469</v>
      </c>
      <c r="BZ41">
        <f>1-(($AN$38-$AQ$34)/($AQ$35-$AQ$34))</f>
        <v>0.16393442622950816</v>
      </c>
      <c r="CA41">
        <f>(($AO$38-$AQ$34)/($AQ$35-$AQ$34))</f>
        <v>0.45901639344262296</v>
      </c>
      <c r="CB41">
        <f>1-(($AP$36-$AQ$34)/($AQ$35-$AQ$34))</f>
        <v>3.2786885245901676E-2</v>
      </c>
    </row>
    <row r="42" spans="1:80" x14ac:dyDescent="0.25">
      <c r="A42">
        <v>41</v>
      </c>
      <c r="D42">
        <v>233.345079</v>
      </c>
      <c r="E42" s="4">
        <v>2</v>
      </c>
      <c r="I42" s="5" t="s">
        <v>233</v>
      </c>
      <c r="N42">
        <v>242.85004000000001</v>
      </c>
      <c r="P42">
        <v>2</v>
      </c>
      <c r="Q42" t="str">
        <f t="shared" si="0"/>
        <v>24D</v>
      </c>
      <c r="R42">
        <v>3</v>
      </c>
      <c r="X42" t="s">
        <v>278</v>
      </c>
      <c r="Y42">
        <v>2413</v>
      </c>
      <c r="AN42">
        <v>1512</v>
      </c>
      <c r="AO42">
        <v>1480</v>
      </c>
      <c r="AP42">
        <v>1631</v>
      </c>
      <c r="AQ42">
        <v>1711</v>
      </c>
      <c r="AT42">
        <f>(($AO$39-$AN$38)/($AN$39-$AN$38))</f>
        <v>0.42857142857142855</v>
      </c>
      <c r="AU42">
        <f>(($AP$37-$AN$38)/($AN$39-$AN$38))</f>
        <v>0.95238095238095233</v>
      </c>
      <c r="AV42">
        <f>(($AQ$36-$AN$39)/($AN$40-$AN$39))</f>
        <v>0.45454545454545453</v>
      </c>
      <c r="AW42">
        <f>(($AN$39-$AO$39)/($AO$40-$AO$39))</f>
        <v>0.52173913043478259</v>
      </c>
      <c r="AX42">
        <f>(($AP$37-$AO$39)/($AO$40-$AO$39))</f>
        <v>0.47826086956521741</v>
      </c>
      <c r="AY42">
        <f>(($AQ$37-$AO$41)/($AO$42-$AO$41))</f>
        <v>0.51282051282051277</v>
      </c>
      <c r="AZ42">
        <f>(($AN$40-$AP$37)/($AP$38-$AP$37))</f>
        <v>0.93877551020408168</v>
      </c>
      <c r="BA42">
        <f>(($AO$40-$AP$37)/($AP$38-$AP$37))</f>
        <v>0.48979591836734693</v>
      </c>
      <c r="BB42">
        <f>(($AQ$37-$AP$38)/($AP$39-$AP$38))</f>
        <v>0.6875</v>
      </c>
      <c r="BC42">
        <f>(($AN$39-$AQ$35)/($AQ$36-$AQ$35))</f>
        <v>0.61538461538461542</v>
      </c>
      <c r="BD42">
        <f>(($AO$39-$AQ$35)/($AQ$36-$AQ$35))</f>
        <v>0.15384615384615385</v>
      </c>
      <c r="BE42">
        <f>(($AP$37-$AQ$35)/($AQ$36-$AQ$35))</f>
        <v>0.57692307692307687</v>
      </c>
      <c r="BG42">
        <v>3</v>
      </c>
      <c r="BH42">
        <v>352</v>
      </c>
      <c r="BI42">
        <f>($BH$46-$BH$43)/200</f>
        <v>0.1</v>
      </c>
      <c r="BQ42">
        <f>(($AO$39-$AN$38)/($AN$39-$AN$38))</f>
        <v>0.42857142857142855</v>
      </c>
      <c r="BR42">
        <f>1-(($AP$37-$AN$38)/($AN$39-$AN$38))</f>
        <v>4.7619047619047672E-2</v>
      </c>
      <c r="BS42">
        <f>(($AQ$36-$AN$39)/($AN$40-$AN$39))</f>
        <v>0.45454545454545453</v>
      </c>
      <c r="BT42">
        <f>1-(($AN$39-$AO$39)/($AO$40-$AO$39))</f>
        <v>0.47826086956521741</v>
      </c>
      <c r="BU42">
        <f>(($AP$37-$AO$39)/($AO$40-$AO$39))</f>
        <v>0.47826086956521741</v>
      </c>
      <c r="BV42">
        <f>1-(($AQ$37-$AO$41)/($AO$42-$AO$41))</f>
        <v>0.48717948717948723</v>
      </c>
      <c r="BW42">
        <f>1-(($AN$40-$AP$37)/($AP$38-$AP$37))</f>
        <v>6.1224489795918324E-2</v>
      </c>
      <c r="BX42">
        <f>(($AO$40-$AP$37)/($AP$38-$AP$37))</f>
        <v>0.48979591836734693</v>
      </c>
      <c r="BY42">
        <f>1-(($AQ$37-$AP$38)/($AP$39-$AP$38))</f>
        <v>0.3125</v>
      </c>
      <c r="BZ42">
        <f>1-(($AN$39-$AQ$35)/($AQ$36-$AQ$35))</f>
        <v>0.38461538461538458</v>
      </c>
      <c r="CA42">
        <f>(($AO$39-$AQ$35)/($AQ$36-$AQ$35))</f>
        <v>0.15384615384615385</v>
      </c>
      <c r="CB42">
        <f>1-(($AP$37-$AQ$35)/($AQ$36-$AQ$35))</f>
        <v>0.42307692307692313</v>
      </c>
    </row>
    <row r="43" spans="1:80" x14ac:dyDescent="0.25">
      <c r="A43">
        <v>42</v>
      </c>
      <c r="D43">
        <v>233.345079</v>
      </c>
      <c r="E43" s="4">
        <v>2</v>
      </c>
      <c r="I43" s="5" t="s">
        <v>233</v>
      </c>
      <c r="N43">
        <v>242.85004000000001</v>
      </c>
      <c r="P43">
        <v>2</v>
      </c>
      <c r="Q43" t="str">
        <f t="shared" si="0"/>
        <v>24D</v>
      </c>
      <c r="R43">
        <v>2</v>
      </c>
      <c r="X43" t="s">
        <v>278</v>
      </c>
      <c r="Y43">
        <v>4132</v>
      </c>
      <c r="AN43">
        <v>1552</v>
      </c>
      <c r="AO43">
        <v>1532</v>
      </c>
      <c r="AP43">
        <v>1690</v>
      </c>
      <c r="AQ43">
        <v>1751</v>
      </c>
      <c r="AT43">
        <f>(($AO$40-$AN$39)/($AN$40-$AN$39))</f>
        <v>0.5</v>
      </c>
      <c r="AU43">
        <f>(($AP$38-$AN$40)/($AN$41-$AN$40))</f>
        <v>8.3333333333333329E-2</v>
      </c>
      <c r="AV43">
        <f>(($AQ$37-$AN$41)/($AN$42-$AN$41))</f>
        <v>0</v>
      </c>
      <c r="AW43">
        <f>(($AN$40-$AO$40)/($AO$41-$AO$40))</f>
        <v>0.57894736842105265</v>
      </c>
      <c r="AX43">
        <f>(($AP$38-$AO$40)/($AO$41-$AO$40))</f>
        <v>0.65789473684210531</v>
      </c>
      <c r="AY43">
        <f>(($AQ$38-$AO$42)/($AO$43-$AO$42))</f>
        <v>0.40384615384615385</v>
      </c>
      <c r="AZ43">
        <f>(($AN$41-$AP$38)/($AP$39-$AP$38))</f>
        <v>0.6875</v>
      </c>
      <c r="BA43">
        <f>(($AO$41-$AP$38)/($AP$39-$AP$38))</f>
        <v>0.27083333333333331</v>
      </c>
      <c r="BB43">
        <f>(($AQ$38-$AP$39)/($AP$40-$AP$39))</f>
        <v>0.55555555555555558</v>
      </c>
      <c r="BC43">
        <f>(($AN$40-$AQ$36)/($AQ$37-$AQ$36))</f>
        <v>0.4</v>
      </c>
      <c r="BD43">
        <f>(($AO$40-$AQ$36)/($AQ$37-$AQ$36))</f>
        <v>3.3333333333333333E-2</v>
      </c>
      <c r="BE43">
        <f>(($AP$38-$AQ$36)/($AQ$37-$AQ$36))</f>
        <v>0.45</v>
      </c>
      <c r="BG43">
        <v>2</v>
      </c>
      <c r="BH43">
        <v>365</v>
      </c>
      <c r="BI43">
        <f>($BH$47-$BH$44)/200</f>
        <v>0.125</v>
      </c>
      <c r="BQ43">
        <f>(($AO$40-$AN$39)/($AN$40-$AN$39))</f>
        <v>0.5</v>
      </c>
      <c r="BR43">
        <f>(($AP$38-$AN$40)/($AN$41-$AN$40))</f>
        <v>8.3333333333333329E-2</v>
      </c>
      <c r="BS43">
        <f>(($AQ$37-$AN$41)/($AN$42-$AN$41))</f>
        <v>0</v>
      </c>
      <c r="BT43">
        <f>1-(($AN$40-$AO$40)/($AO$41-$AO$40))</f>
        <v>0.42105263157894735</v>
      </c>
      <c r="BU43">
        <f>1-(($AP$38-$AO$40)/($AO$41-$AO$40))</f>
        <v>0.34210526315789469</v>
      </c>
      <c r="BV43">
        <f>(($AQ$38-$AO$42)/($AO$43-$AO$42))</f>
        <v>0.40384615384615385</v>
      </c>
      <c r="BW43">
        <f>1-(($AN$41-$AP$38)/($AP$39-$AP$38))</f>
        <v>0.3125</v>
      </c>
      <c r="BX43">
        <f>(($AO$41-$AP$38)/($AP$39-$AP$38))</f>
        <v>0.27083333333333331</v>
      </c>
      <c r="BY43">
        <f>1-(($AQ$38-$AP$39)/($AP$40-$AP$39))</f>
        <v>0.44444444444444442</v>
      </c>
      <c r="BZ43">
        <f>(($AN$40-$AQ$36)/($AQ$37-$AQ$36))</f>
        <v>0.4</v>
      </c>
      <c r="CA43">
        <f>(($AO$40-$AQ$36)/($AQ$37-$AQ$36))</f>
        <v>3.3333333333333333E-2</v>
      </c>
      <c r="CB43">
        <f>(($AP$38-$AQ$36)/($AQ$37-$AQ$36))</f>
        <v>0.45</v>
      </c>
    </row>
    <row r="44" spans="1:80" x14ac:dyDescent="0.25">
      <c r="A44">
        <v>43</v>
      </c>
      <c r="D44">
        <v>233.345079</v>
      </c>
      <c r="E44" s="4">
        <v>2</v>
      </c>
      <c r="I44" s="5" t="s">
        <v>233</v>
      </c>
      <c r="N44">
        <v>242.85004000000001</v>
      </c>
      <c r="P44">
        <v>2</v>
      </c>
      <c r="Q44" t="str">
        <f t="shared" si="0"/>
        <v>24D</v>
      </c>
      <c r="R44" t="s">
        <v>233</v>
      </c>
      <c r="X44" t="s">
        <v>278</v>
      </c>
      <c r="Y44">
        <v>1324</v>
      </c>
      <c r="AN44">
        <v>1599</v>
      </c>
      <c r="AO44">
        <v>1575</v>
      </c>
      <c r="AP44">
        <v>1732</v>
      </c>
      <c r="AQ44">
        <v>1798</v>
      </c>
      <c r="AT44">
        <f>(($AO$41-$AN$40)/($AN$41-$AN$40))</f>
        <v>0.44444444444444442</v>
      </c>
      <c r="AU44">
        <f>(($AP$39-$AN$41)/($AN$42-$AN$41))</f>
        <v>0.29411764705882354</v>
      </c>
      <c r="AV44">
        <f>(($AQ$38-$AN$41)/($AN$42-$AN$41))</f>
        <v>0.78431372549019607</v>
      </c>
      <c r="AW44">
        <f>(($AN$41-$AO$41)/($AO$42-$AO$41))</f>
        <v>0.51282051282051277</v>
      </c>
      <c r="AX44">
        <f>(($AP$39-$AO$41)/($AO$42-$AO$41))</f>
        <v>0.89743589743589747</v>
      </c>
      <c r="AY44">
        <f>(($AQ$39-$AO$43)/($AO$44-$AO$43))</f>
        <v>0.44186046511627908</v>
      </c>
      <c r="AZ44">
        <f>(($AN$42-$AP$39)/($AP$40-$AP$39))</f>
        <v>0.8</v>
      </c>
      <c r="BA44">
        <f>(($AO$42-$AP$39)/($AP$40-$AP$39))</f>
        <v>8.8888888888888892E-2</v>
      </c>
      <c r="BB44">
        <f>(($AQ$39-$AP$40)/($AP$41-$AP$40))</f>
        <v>0.58823529411764708</v>
      </c>
      <c r="BC44">
        <f>(($AN$41-$AQ$37)/($AQ$38-$AQ$37))</f>
        <v>0</v>
      </c>
      <c r="BD44">
        <f>(($AO$41-$AQ$36)/($AQ$37-$AQ$36))</f>
        <v>0.66666666666666663</v>
      </c>
      <c r="BE44">
        <f>(($AP$39-$AQ$37)/($AQ$38-$AQ$37))</f>
        <v>0.375</v>
      </c>
      <c r="BG44" t="s">
        <v>233</v>
      </c>
      <c r="BH44">
        <v>368</v>
      </c>
      <c r="BI44">
        <f>($BH$48-$BH$45)/200</f>
        <v>0.115</v>
      </c>
      <c r="BQ44">
        <f>(($AO$41-$AN$40)/($AN$41-$AN$40))</f>
        <v>0.44444444444444442</v>
      </c>
      <c r="BR44">
        <f>(($AP$39-$AN$41)/($AN$42-$AN$41))</f>
        <v>0.29411764705882354</v>
      </c>
      <c r="BS44">
        <f>1-(($AQ$38-$AN$41)/($AN$42-$AN$41))</f>
        <v>0.21568627450980393</v>
      </c>
      <c r="BT44">
        <f>1-(($AN$41-$AO$41)/($AO$42-$AO$41))</f>
        <v>0.48717948717948723</v>
      </c>
      <c r="BU44">
        <f>1-(($AP$39-$AO$41)/($AO$42-$AO$41))</f>
        <v>0.10256410256410253</v>
      </c>
      <c r="BV44">
        <f>(($AQ$39-$AO$43)/($AO$44-$AO$43))</f>
        <v>0.44186046511627908</v>
      </c>
      <c r="BW44">
        <f>1-(($AN$42-$AP$39)/($AP$40-$AP$39))</f>
        <v>0.19999999999999996</v>
      </c>
      <c r="BX44">
        <f>(($AO$42-$AP$39)/($AP$40-$AP$39))</f>
        <v>8.8888888888888892E-2</v>
      </c>
      <c r="BY44">
        <f>1-(($AQ$39-$AP$40)/($AP$41-$AP$40))</f>
        <v>0.41176470588235292</v>
      </c>
      <c r="BZ44">
        <f>(($AN$41-$AQ$37)/($AQ$38-$AQ$37))</f>
        <v>0</v>
      </c>
      <c r="CA44">
        <f>1-(($AO$41-$AQ$36)/($AQ$37-$AQ$36))</f>
        <v>0.33333333333333337</v>
      </c>
      <c r="CB44">
        <f>(($AP$39-$AQ$37)/($AQ$38-$AQ$37))</f>
        <v>0.375</v>
      </c>
    </row>
    <row r="45" spans="1:80" x14ac:dyDescent="0.25">
      <c r="A45">
        <v>44</v>
      </c>
      <c r="B45">
        <v>225.43936500000001</v>
      </c>
      <c r="C45" s="2">
        <v>1</v>
      </c>
      <c r="D45">
        <v>233.345079</v>
      </c>
      <c r="E45" s="4">
        <v>2</v>
      </c>
      <c r="I45" s="5" t="s">
        <v>233</v>
      </c>
      <c r="N45">
        <v>242.85004000000001</v>
      </c>
      <c r="P45">
        <v>3</v>
      </c>
      <c r="Q45" t="str">
        <f t="shared" si="0"/>
        <v>124D</v>
      </c>
      <c r="R45">
        <v>1</v>
      </c>
      <c r="X45" t="s">
        <v>278</v>
      </c>
      <c r="Y45">
        <v>3241</v>
      </c>
      <c r="AN45">
        <v>1655</v>
      </c>
      <c r="AO45">
        <v>1622</v>
      </c>
      <c r="AP45">
        <v>1772</v>
      </c>
      <c r="AQ45">
        <v>1833</v>
      </c>
      <c r="AT45">
        <f>(($AO$42-$AN$41)/($AN$42-$AN$41))</f>
        <v>0.37254901960784315</v>
      </c>
      <c r="AU45">
        <f>(($AP$40-$AN$42)/($AN$43-$AN$42))</f>
        <v>0.22500000000000001</v>
      </c>
      <c r="AV45">
        <f>(($AQ$39-$AN$42)/($AN$43-$AN$42))</f>
        <v>0.97499999999999998</v>
      </c>
      <c r="AW45">
        <f>(($AN$42-$AO$42)/($AO$43-$AO$42))</f>
        <v>0.61538461538461542</v>
      </c>
      <c r="AX45">
        <f>(($AP$40-$AO$42)/($AO$43-$AO$42))</f>
        <v>0.78846153846153844</v>
      </c>
      <c r="AY45">
        <f>(($AQ$40-$AO$44)/($AO$45-$AO$44))</f>
        <v>0.65957446808510634</v>
      </c>
      <c r="AZ45">
        <f>(($AN$43-$AP$40)/($AP$41-$AP$40))</f>
        <v>0.60784313725490191</v>
      </c>
      <c r="BA45">
        <f>(($AO$43-$AP$40)/($AP$41-$AP$40))</f>
        <v>0.21568627450980393</v>
      </c>
      <c r="BB45">
        <f>(($AQ$40-$AP$41)/($AP$42-$AP$41))</f>
        <v>0.57627118644067798</v>
      </c>
      <c r="BC45">
        <f>(($AN$42-$AQ$38)/($AQ$39-$AQ$38))</f>
        <v>0.22</v>
      </c>
      <c r="BD45">
        <f>(($AO$42-$AQ$37)/($AQ$38-$AQ$37))</f>
        <v>0.47499999999999998</v>
      </c>
      <c r="BE45">
        <f>(($AP$40-$AQ$38)/($AQ$39-$AQ$38))</f>
        <v>0.4</v>
      </c>
      <c r="BG45">
        <v>1</v>
      </c>
      <c r="BH45">
        <v>380</v>
      </c>
      <c r="BI45">
        <f>($BH$49-$BH$46)/200</f>
        <v>0.115</v>
      </c>
      <c r="BQ45">
        <f>(($AO$42-$AN$41)/($AN$42-$AN$41))</f>
        <v>0.37254901960784315</v>
      </c>
      <c r="BR45">
        <f>(($AP$40-$AN$42)/($AN$43-$AN$42))</f>
        <v>0.22500000000000001</v>
      </c>
      <c r="BS45">
        <f>1-(($AQ$39-$AN$42)/($AN$43-$AN$42))</f>
        <v>2.5000000000000022E-2</v>
      </c>
      <c r="BT45">
        <f>1-(($AN$42-$AO$42)/($AO$43-$AO$42))</f>
        <v>0.38461538461538458</v>
      </c>
      <c r="BU45">
        <f>1-(($AP$40-$AO$42)/($AO$43-$AO$42))</f>
        <v>0.21153846153846156</v>
      </c>
      <c r="BV45">
        <f>1-(($AQ$40-$AO$44)/($AO$45-$AO$44))</f>
        <v>0.34042553191489366</v>
      </c>
      <c r="BW45">
        <f>1-(($AN$43-$AP$40)/($AP$41-$AP$40))</f>
        <v>0.39215686274509809</v>
      </c>
      <c r="BX45">
        <f>(($AO$43-$AP$40)/($AP$41-$AP$40))</f>
        <v>0.21568627450980393</v>
      </c>
      <c r="BY45">
        <f>1-(($AQ$40-$AP$41)/($AP$42-$AP$41))</f>
        <v>0.42372881355932202</v>
      </c>
      <c r="BZ45">
        <f>(($AN$42-$AQ$38)/($AQ$39-$AQ$38))</f>
        <v>0.22</v>
      </c>
      <c r="CA45">
        <f>(($AO$42-$AQ$37)/($AQ$38-$AQ$37))</f>
        <v>0.47499999999999998</v>
      </c>
      <c r="CB45">
        <f>(($AP$40-$AQ$38)/($AQ$39-$AQ$38))</f>
        <v>0.4</v>
      </c>
    </row>
    <row r="46" spans="1:80" x14ac:dyDescent="0.25">
      <c r="A46">
        <v>45</v>
      </c>
      <c r="B46">
        <v>225.403336</v>
      </c>
      <c r="C46" s="2">
        <v>1</v>
      </c>
      <c r="D46">
        <v>233.345079</v>
      </c>
      <c r="E46" s="4">
        <v>2</v>
      </c>
      <c r="I46" s="5" t="s">
        <v>233</v>
      </c>
      <c r="N46">
        <v>242.85004000000001</v>
      </c>
      <c r="P46">
        <v>3</v>
      </c>
      <c r="Q46" t="str">
        <f t="shared" si="0"/>
        <v>124D</v>
      </c>
      <c r="R46">
        <v>3</v>
      </c>
      <c r="X46" t="s">
        <v>278</v>
      </c>
      <c r="Y46">
        <v>2413</v>
      </c>
      <c r="AN46">
        <v>1694</v>
      </c>
      <c r="AO46">
        <v>1676</v>
      </c>
      <c r="AP46">
        <v>1817</v>
      </c>
      <c r="AQ46">
        <v>1881</v>
      </c>
      <c r="AT46">
        <f>(($AO$43-$AN$42)/($AN$43-$AN$42))</f>
        <v>0.5</v>
      </c>
      <c r="AU46">
        <f>(($AP$41-$AN$43)/($AN$44-$AN$43))</f>
        <v>0.42553191489361702</v>
      </c>
      <c r="AV46">
        <f>(($AQ$40-$AN$44)/($AN$45-$AN$44))</f>
        <v>0.125</v>
      </c>
      <c r="AW46">
        <f>(($AN$43-$AO$43)/($AO$44-$AO$43))</f>
        <v>0.46511627906976744</v>
      </c>
      <c r="AX46">
        <f>(($AP$41-$AO$43)/($AO$44-$AO$43))</f>
        <v>0.93023255813953487</v>
      </c>
      <c r="AY46">
        <f>(($AQ$41-$AO$45)/($AO$46-$AO$45))</f>
        <v>0.7592592592592593</v>
      </c>
      <c r="AZ46">
        <f>(($AN$44-$AP$41)/($AP$42-$AP$41))</f>
        <v>0.4576271186440678</v>
      </c>
      <c r="BA46">
        <f>(($AO$44-$AP$41)/($AP$42-$AP$41))</f>
        <v>5.0847457627118647E-2</v>
      </c>
      <c r="BB46">
        <f>(($AQ$41-$AP$42)/($AP$43-$AP$42))</f>
        <v>0.5423728813559322</v>
      </c>
      <c r="BC46">
        <f>(($AN$43-$AQ$39)/($AQ$40-$AQ$39))</f>
        <v>1.8181818181818181E-2</v>
      </c>
      <c r="BD46">
        <f>(($AO$43-$AQ$38)/($AQ$39-$AQ$38))</f>
        <v>0.62</v>
      </c>
      <c r="BE46">
        <f>(($AP$41-$AQ$39)/($AQ$40-$AQ$39))</f>
        <v>0.38181818181818183</v>
      </c>
      <c r="BG46">
        <v>3</v>
      </c>
      <c r="BH46">
        <v>385</v>
      </c>
      <c r="BI46">
        <f>($BH$50-$BH$47)/200</f>
        <v>0.11</v>
      </c>
      <c r="BQ46">
        <f>(($AO$43-$AN$42)/($AN$43-$AN$42))</f>
        <v>0.5</v>
      </c>
      <c r="BR46">
        <f>(($AP$41-$AN$43)/($AN$44-$AN$43))</f>
        <v>0.42553191489361702</v>
      </c>
      <c r="BS46">
        <f>(($AQ$40-$AN$44)/($AN$45-$AN$44))</f>
        <v>0.125</v>
      </c>
      <c r="BT46">
        <f>(($AN$43-$AO$43)/($AO$44-$AO$43))</f>
        <v>0.46511627906976744</v>
      </c>
      <c r="BU46">
        <f>1-(($AP$41-$AO$43)/($AO$44-$AO$43))</f>
        <v>6.9767441860465129E-2</v>
      </c>
      <c r="BV46">
        <f>1-(($AQ$41-$AO$45)/($AO$46-$AO$45))</f>
        <v>0.2407407407407407</v>
      </c>
      <c r="BW46">
        <f>(($AN$44-$AP$41)/($AP$42-$AP$41))</f>
        <v>0.4576271186440678</v>
      </c>
      <c r="BX46">
        <f>(($AO$44-$AP$41)/($AP$42-$AP$41))</f>
        <v>5.0847457627118647E-2</v>
      </c>
      <c r="BY46">
        <f>1-(($AQ$41-$AP$42)/($AP$43-$AP$42))</f>
        <v>0.4576271186440678</v>
      </c>
      <c r="BZ46">
        <f>(($AN$43-$AQ$39)/($AQ$40-$AQ$39))</f>
        <v>1.8181818181818181E-2</v>
      </c>
      <c r="CA46">
        <f>1-(($AO$43-$AQ$38)/($AQ$39-$AQ$38))</f>
        <v>0.38</v>
      </c>
      <c r="CB46">
        <f>(($AP$41-$AQ$39)/($AQ$40-$AQ$39))</f>
        <v>0.38181818181818183</v>
      </c>
    </row>
    <row r="47" spans="1:80" x14ac:dyDescent="0.25">
      <c r="A47">
        <v>46</v>
      </c>
      <c r="B47">
        <v>225.403336</v>
      </c>
      <c r="C47" s="2">
        <v>1</v>
      </c>
      <c r="D47">
        <v>233.345079</v>
      </c>
      <c r="E47" s="4">
        <v>2</v>
      </c>
      <c r="I47" s="5" t="s">
        <v>233</v>
      </c>
      <c r="N47">
        <v>242.85004000000001</v>
      </c>
      <c r="P47">
        <v>3</v>
      </c>
      <c r="Q47" t="str">
        <f t="shared" si="0"/>
        <v>124D</v>
      </c>
      <c r="R47">
        <v>2</v>
      </c>
      <c r="X47" t="s">
        <v>279</v>
      </c>
      <c r="Y47">
        <v>4133</v>
      </c>
      <c r="AN47">
        <v>1727</v>
      </c>
      <c r="AO47">
        <v>1712</v>
      </c>
      <c r="AP47">
        <v>1858</v>
      </c>
      <c r="AQ47">
        <v>1923</v>
      </c>
      <c r="AT47">
        <f>(($AO$44-$AN$43)/($AN$44-$AN$43))</f>
        <v>0.48936170212765956</v>
      </c>
      <c r="AU47">
        <f>(($AP$42-$AN$44)/($AN$45-$AN$44))</f>
        <v>0.5714285714285714</v>
      </c>
      <c r="AV47">
        <f>(($AQ$41-$AN$45)/($AN$46-$AN$45))</f>
        <v>0.20512820512820512</v>
      </c>
      <c r="AW47">
        <f>(($AN$44-$AO$44)/($AO$45-$AO$44))</f>
        <v>0.51063829787234039</v>
      </c>
      <c r="AX47">
        <f>(($AP$42-$AO$45)/($AO$46-$AO$45))</f>
        <v>0.16666666666666666</v>
      </c>
      <c r="AY47">
        <f>(($AQ$42-$AO$46)/($AO$47-$AO$46))</f>
        <v>0.97222222222222221</v>
      </c>
      <c r="AZ47">
        <f>(($AN$45-$AP$42)/($AP$43-$AP$42))</f>
        <v>0.40677966101694918</v>
      </c>
      <c r="BA47">
        <f>(($AO$45-$AP$41)/($AP$42-$AP$41))</f>
        <v>0.84745762711864403</v>
      </c>
      <c r="BB47">
        <f>(($AQ$42-$AP$43)/($AP$44-$AP$43))</f>
        <v>0.5</v>
      </c>
      <c r="BC47">
        <f>(($AN$44-$AQ$39)/($AQ$40-$AQ$39))</f>
        <v>0.87272727272727268</v>
      </c>
      <c r="BD47">
        <f>(($AO$44-$AQ$39)/($AQ$40-$AQ$39))</f>
        <v>0.43636363636363634</v>
      </c>
      <c r="BE47">
        <f>(($AP$42-$AQ$40)/($AQ$41-$AQ$40))</f>
        <v>0.43859649122807015</v>
      </c>
      <c r="BG47">
        <v>2</v>
      </c>
      <c r="BH47">
        <v>393</v>
      </c>
      <c r="BI47">
        <f>($BH$51-$BH$48)/200</f>
        <v>0.09</v>
      </c>
      <c r="BQ47">
        <f>(($AO$44-$AN$43)/($AN$44-$AN$43))</f>
        <v>0.48936170212765956</v>
      </c>
      <c r="BR47">
        <f>1-(($AP$42-$AN$44)/($AN$45-$AN$44))</f>
        <v>0.4285714285714286</v>
      </c>
      <c r="BS47">
        <f>(($AQ$41-$AN$45)/($AN$46-$AN$45))</f>
        <v>0.20512820512820512</v>
      </c>
      <c r="BT47">
        <f>1-(($AN$44-$AO$44)/($AO$45-$AO$44))</f>
        <v>0.48936170212765961</v>
      </c>
      <c r="BU47">
        <f>(($AP$42-$AO$45)/($AO$46-$AO$45))</f>
        <v>0.16666666666666666</v>
      </c>
      <c r="BV47">
        <f>1-(($AQ$42-$AO$46)/($AO$47-$AO$46))</f>
        <v>2.777777777777779E-2</v>
      </c>
      <c r="BW47">
        <f>(($AN$45-$AP$42)/($AP$43-$AP$42))</f>
        <v>0.40677966101694918</v>
      </c>
      <c r="BX47">
        <f>1-(($AO$45-$AP$41)/($AP$42-$AP$41))</f>
        <v>0.15254237288135597</v>
      </c>
      <c r="BY47">
        <f>(($AQ$42-$AP$43)/($AP$44-$AP$43))</f>
        <v>0.5</v>
      </c>
      <c r="BZ47">
        <f>1-(($AN$44-$AQ$39)/($AQ$40-$AQ$39))</f>
        <v>0.12727272727272732</v>
      </c>
      <c r="CA47">
        <f>(($AO$44-$AQ$39)/($AQ$40-$AQ$39))</f>
        <v>0.43636363636363634</v>
      </c>
      <c r="CB47">
        <f>(($AP$42-$AQ$40)/($AQ$41-$AQ$40))</f>
        <v>0.43859649122807015</v>
      </c>
    </row>
    <row r="48" spans="1:80" x14ac:dyDescent="0.25">
      <c r="A48">
        <v>47</v>
      </c>
      <c r="B48">
        <v>225.403336</v>
      </c>
      <c r="C48" s="2">
        <v>1</v>
      </c>
      <c r="D48">
        <v>233.421312</v>
      </c>
      <c r="E48" s="4">
        <v>2</v>
      </c>
      <c r="I48" s="5" t="s">
        <v>233</v>
      </c>
      <c r="N48">
        <v>242.85004000000001</v>
      </c>
      <c r="P48">
        <v>3</v>
      </c>
      <c r="Q48" t="str">
        <f t="shared" si="0"/>
        <v>124D</v>
      </c>
      <c r="R48" t="s">
        <v>233</v>
      </c>
      <c r="X48" t="s">
        <v>279</v>
      </c>
      <c r="Y48">
        <v>1332</v>
      </c>
      <c r="AN48">
        <v>1760</v>
      </c>
      <c r="AO48">
        <v>1743</v>
      </c>
      <c r="AP48">
        <v>1903</v>
      </c>
      <c r="AQ48">
        <v>1969</v>
      </c>
      <c r="AT48">
        <f>(($AO$45-$AN$44)/($AN$45-$AN$44))</f>
        <v>0.4107142857142857</v>
      </c>
      <c r="AU48">
        <f>(($AP$43-$AN$45)/($AN$46-$AN$45))</f>
        <v>0.89743589743589747</v>
      </c>
      <c r="AV48">
        <f>(($AQ$42-$AN$46)/($AN$47-$AN$46))</f>
        <v>0.51515151515151514</v>
      </c>
      <c r="AW48">
        <f>(($AN$45-$AO$45)/($AO$46-$AO$45))</f>
        <v>0.61111111111111116</v>
      </c>
      <c r="AX48">
        <f>(($AP$43-$AO$46)/($AO$47-$AO$46))</f>
        <v>0.3888888888888889</v>
      </c>
      <c r="AY48">
        <f>(($AQ$43-$AO$48)/($AO$49-$AO$48))</f>
        <v>0.25</v>
      </c>
      <c r="AZ48">
        <f>(($AN$46-$AP$43)/($AP$44-$AP$43))</f>
        <v>9.5238095238095233E-2</v>
      </c>
      <c r="BA48">
        <f>(($AO$46-$AP$42)/($AP$43-$AP$42))</f>
        <v>0.76271186440677963</v>
      </c>
      <c r="BB48">
        <f>(($AQ$43-$AP$44)/($AP$45-$AP$44))</f>
        <v>0.47499999999999998</v>
      </c>
      <c r="BC48">
        <f>(($AN$45-$AQ$40)/($AQ$41-$AQ$40))</f>
        <v>0.85964912280701755</v>
      </c>
      <c r="BD48">
        <f>(($AO$45-$AQ$40)/($AQ$41-$AQ$40))</f>
        <v>0.2807017543859649</v>
      </c>
      <c r="BE48">
        <f>(($AP$43-$AQ$41)/($AQ$42-$AQ$41))</f>
        <v>0.5625</v>
      </c>
      <c r="BG48" t="s">
        <v>233</v>
      </c>
      <c r="BH48">
        <v>403</v>
      </c>
      <c r="BI48">
        <f>($BH$52-$BH$49)/200</f>
        <v>8.5000000000000006E-2</v>
      </c>
      <c r="BQ48">
        <f>(($AO$45-$AN$44)/($AN$45-$AN$44))</f>
        <v>0.4107142857142857</v>
      </c>
      <c r="BR48">
        <f>1-(($AP$43-$AN$45)/($AN$46-$AN$45))</f>
        <v>0.10256410256410253</v>
      </c>
      <c r="BS48">
        <f>1-(($AQ$42-$AN$46)/($AN$47-$AN$46))</f>
        <v>0.48484848484848486</v>
      </c>
      <c r="BT48">
        <f>1-(($AN$45-$AO$45)/($AO$46-$AO$45))</f>
        <v>0.38888888888888884</v>
      </c>
      <c r="BU48">
        <f>(($AP$43-$AO$46)/($AO$47-$AO$46))</f>
        <v>0.3888888888888889</v>
      </c>
      <c r="BV48">
        <f>(($AQ$43-$AO$48)/($AO$49-$AO$48))</f>
        <v>0.25</v>
      </c>
      <c r="BW48">
        <f>(($AN$46-$AP$43)/($AP$44-$AP$43))</f>
        <v>9.5238095238095233E-2</v>
      </c>
      <c r="BX48">
        <f>1-(($AO$46-$AP$42)/($AP$43-$AP$42))</f>
        <v>0.23728813559322037</v>
      </c>
      <c r="BY48">
        <f>(($AQ$43-$AP$44)/($AP$45-$AP$44))</f>
        <v>0.47499999999999998</v>
      </c>
      <c r="BZ48">
        <f>1-(($AN$45-$AQ$40)/($AQ$41-$AQ$40))</f>
        <v>0.14035087719298245</v>
      </c>
      <c r="CA48">
        <f>(($AO$45-$AQ$40)/($AQ$41-$AQ$40))</f>
        <v>0.2807017543859649</v>
      </c>
      <c r="CB48">
        <f>1-(($AP$43-$AQ$41)/($AQ$42-$AQ$41))</f>
        <v>0.4375</v>
      </c>
    </row>
    <row r="49" spans="1:80" x14ac:dyDescent="0.25">
      <c r="A49">
        <v>48</v>
      </c>
      <c r="B49">
        <v>225.403336</v>
      </c>
      <c r="C49" s="2">
        <v>1</v>
      </c>
      <c r="D49">
        <v>233.421312</v>
      </c>
      <c r="E49" s="4">
        <v>2</v>
      </c>
      <c r="I49" s="5" t="s">
        <v>233</v>
      </c>
      <c r="N49">
        <v>242.85004000000001</v>
      </c>
      <c r="P49">
        <v>3</v>
      </c>
      <c r="Q49" t="str">
        <f t="shared" si="0"/>
        <v>124D</v>
      </c>
      <c r="R49">
        <v>1</v>
      </c>
      <c r="X49" t="s">
        <v>279</v>
      </c>
      <c r="Y49">
        <v>3321</v>
      </c>
      <c r="AN49">
        <v>1792</v>
      </c>
      <c r="AO49">
        <v>1775</v>
      </c>
      <c r="AP49">
        <v>1946</v>
      </c>
      <c r="AQ49">
        <v>2014</v>
      </c>
      <c r="AT49">
        <f>(($AO$46-$AN$45)/($AN$46-$AN$45))</f>
        <v>0.53846153846153844</v>
      </c>
      <c r="AU49">
        <f>(($AP$44-$AN$47)/($AN$48-$AN$47))</f>
        <v>0.15151515151515152</v>
      </c>
      <c r="AV49">
        <f>(($AQ$43-$AN$47)/($AN$48-$AN$47))</f>
        <v>0.72727272727272729</v>
      </c>
      <c r="AW49">
        <f>(($AN$46-$AO$46)/($AO$47-$AO$46))</f>
        <v>0.5</v>
      </c>
      <c r="AX49">
        <f>(($AP$44-$AO$47)/($AO$48-$AO$47))</f>
        <v>0.64516129032258063</v>
      </c>
      <c r="AY49">
        <f>(($AQ$44-$AO$49)/($AO$50-$AO$49))</f>
        <v>0.56097560975609762</v>
      </c>
      <c r="AZ49">
        <f>(($AN$47-$AP$43)/($AP$44-$AP$43))</f>
        <v>0.88095238095238093</v>
      </c>
      <c r="BA49">
        <f>(($AO$47-$AP$43)/($AP$44-$AP$43))</f>
        <v>0.52380952380952384</v>
      </c>
      <c r="BB49">
        <f>(($AQ$44-$AP$45)/($AP$46-$AP$45))</f>
        <v>0.57777777777777772</v>
      </c>
      <c r="BC49">
        <f>(($AN$46-$AQ$41)/($AQ$42-$AQ$41))</f>
        <v>0.64583333333333337</v>
      </c>
      <c r="BD49">
        <f>(($AO$46-$AQ$41)/($AQ$42-$AQ$41))</f>
        <v>0.27083333333333331</v>
      </c>
      <c r="BE49">
        <f>(($AP$44-$AQ$42)/($AQ$43-$AQ$42))</f>
        <v>0.52500000000000002</v>
      </c>
      <c r="BG49">
        <v>1</v>
      </c>
      <c r="BH49">
        <v>408</v>
      </c>
      <c r="BI49">
        <f>($BH$53-$BH$50)/200</f>
        <v>0.115</v>
      </c>
      <c r="BQ49">
        <f>1-(($AO$46-$AN$45)/($AN$46-$AN$45))</f>
        <v>0.46153846153846156</v>
      </c>
      <c r="BR49">
        <f>(($AP$44-$AN$47)/($AN$48-$AN$47))</f>
        <v>0.15151515151515152</v>
      </c>
      <c r="BS49">
        <f>1-(($AQ$43-$AN$47)/($AN$48-$AN$47))</f>
        <v>0.27272727272727271</v>
      </c>
      <c r="BT49">
        <f>(($AN$46-$AO$46)/($AO$47-$AO$46))</f>
        <v>0.5</v>
      </c>
      <c r="BU49">
        <f>1-(($AP$44-$AO$47)/($AO$48-$AO$47))</f>
        <v>0.35483870967741937</v>
      </c>
      <c r="BV49">
        <f>1-(($AQ$44-$AO$49)/($AO$50-$AO$49))</f>
        <v>0.43902439024390238</v>
      </c>
      <c r="BW49">
        <f>1-(($AN$47-$AP$43)/($AP$44-$AP$43))</f>
        <v>0.11904761904761907</v>
      </c>
      <c r="BX49">
        <f>1-(($AO$47-$AP$43)/($AP$44-$AP$43))</f>
        <v>0.47619047619047616</v>
      </c>
      <c r="BY49">
        <f>1-(($AQ$44-$AP$45)/($AP$46-$AP$45))</f>
        <v>0.42222222222222228</v>
      </c>
      <c r="BZ49">
        <f>1-(($AN$46-$AQ$41)/($AQ$42-$AQ$41))</f>
        <v>0.35416666666666663</v>
      </c>
      <c r="CA49">
        <f>(($AO$46-$AQ$41)/($AQ$42-$AQ$41))</f>
        <v>0.27083333333333331</v>
      </c>
      <c r="CB49">
        <f>1-(($AP$44-$AQ$42)/($AQ$43-$AQ$42))</f>
        <v>0.47499999999999998</v>
      </c>
    </row>
    <row r="50" spans="1:80" x14ac:dyDescent="0.25">
      <c r="A50">
        <v>49</v>
      </c>
      <c r="B50">
        <v>225.403336</v>
      </c>
      <c r="C50" s="2">
        <v>1</v>
      </c>
      <c r="I50" s="5" t="s">
        <v>233</v>
      </c>
      <c r="N50">
        <v>242.85004000000001</v>
      </c>
      <c r="P50">
        <v>2</v>
      </c>
      <c r="Q50" t="str">
        <f t="shared" si="0"/>
        <v>14D</v>
      </c>
      <c r="R50" t="s">
        <v>234</v>
      </c>
      <c r="X50" t="s">
        <v>280</v>
      </c>
      <c r="Y50">
        <v>3214</v>
      </c>
      <c r="AN50">
        <v>1830</v>
      </c>
      <c r="AO50">
        <v>1816</v>
      </c>
      <c r="AP50">
        <v>1991</v>
      </c>
      <c r="AQ50">
        <v>2047</v>
      </c>
      <c r="AT50">
        <f>(($AO$47-$AN$46)/($AN$47-$AN$46))</f>
        <v>0.54545454545454541</v>
      </c>
      <c r="AU50">
        <f>(($AP$45-$AN$48)/($AN$49-$AN$48))</f>
        <v>0.375</v>
      </c>
      <c r="AV50">
        <f>(($AQ$44-$AN$49)/($AN$50-$AN$49))</f>
        <v>0.15789473684210525</v>
      </c>
      <c r="AW50">
        <f>(($AN$47-$AO$47)/($AO$48-$AO$47))</f>
        <v>0.4838709677419355</v>
      </c>
      <c r="AX50">
        <f>(($AP$45-$AO$48)/($AO$49-$AO$48))</f>
        <v>0.90625</v>
      </c>
      <c r="AY50">
        <f>(($AQ$45-$AO$50)/($AO$51-$AO$50))</f>
        <v>0.45945945945945948</v>
      </c>
      <c r="AZ50">
        <f>(($AN$48-$AP$44)/($AP$45-$AP$44))</f>
        <v>0.7</v>
      </c>
      <c r="BA50">
        <f>(($AO$48-$AP$44)/($AP$45-$AP$44))</f>
        <v>0.27500000000000002</v>
      </c>
      <c r="BB50">
        <f>(($AQ$45-$AP$46)/($AP$47-$AP$46))</f>
        <v>0.3902439024390244</v>
      </c>
      <c r="BC50">
        <f>(($AN$47-$AQ$42)/($AQ$43-$AQ$42))</f>
        <v>0.4</v>
      </c>
      <c r="BD50">
        <f>(($AO$47-$AQ$42)/($AQ$43-$AQ$42))</f>
        <v>2.5000000000000001E-2</v>
      </c>
      <c r="BE50">
        <f>(($AP$45-$AQ$43)/($AQ$44-$AQ$43))</f>
        <v>0.44680851063829785</v>
      </c>
      <c r="BG50" t="s">
        <v>234</v>
      </c>
      <c r="BH50">
        <v>415</v>
      </c>
      <c r="BI50">
        <f>($BH$54-$BH$51)/200</f>
        <v>0.105</v>
      </c>
      <c r="BQ50">
        <f>1-(($AO$47-$AN$46)/($AN$47-$AN$46))</f>
        <v>0.45454545454545459</v>
      </c>
      <c r="BR50">
        <f>(($AP$45-$AN$48)/($AN$49-$AN$48))</f>
        <v>0.375</v>
      </c>
      <c r="BS50">
        <f>(($AQ$44-$AN$49)/($AN$50-$AN$49))</f>
        <v>0.15789473684210525</v>
      </c>
      <c r="BT50">
        <f>(($AN$47-$AO$47)/($AO$48-$AO$47))</f>
        <v>0.4838709677419355</v>
      </c>
      <c r="BU50">
        <f>1-(($AP$45-$AO$48)/($AO$49-$AO$48))</f>
        <v>9.375E-2</v>
      </c>
      <c r="BV50">
        <f>(($AQ$45-$AO$50)/($AO$51-$AO$50))</f>
        <v>0.45945945945945948</v>
      </c>
      <c r="BW50">
        <f>1-(($AN$48-$AP$44)/($AP$45-$AP$44))</f>
        <v>0.30000000000000004</v>
      </c>
      <c r="BX50">
        <f>(($AO$48-$AP$44)/($AP$45-$AP$44))</f>
        <v>0.27500000000000002</v>
      </c>
      <c r="BY50">
        <f>(($AQ$45-$AP$46)/($AP$47-$AP$46))</f>
        <v>0.3902439024390244</v>
      </c>
      <c r="BZ50">
        <f>(($AN$47-$AQ$42)/($AQ$43-$AQ$42))</f>
        <v>0.4</v>
      </c>
      <c r="CA50">
        <f>(($AO$47-$AQ$42)/($AQ$43-$AQ$42))</f>
        <v>2.5000000000000001E-2</v>
      </c>
      <c r="CB50">
        <f>(($AP$45-$AQ$43)/($AQ$44-$AQ$43))</f>
        <v>0.44680851063829785</v>
      </c>
    </row>
    <row r="51" spans="1:80" x14ac:dyDescent="0.25">
      <c r="A51">
        <v>50</v>
      </c>
      <c r="B51">
        <v>225.403336</v>
      </c>
      <c r="C51" s="2">
        <v>1</v>
      </c>
      <c r="I51" s="5" t="s">
        <v>233</v>
      </c>
      <c r="N51">
        <v>242.85004000000001</v>
      </c>
      <c r="P51">
        <v>2</v>
      </c>
      <c r="Q51" t="str">
        <f t="shared" si="0"/>
        <v>14D</v>
      </c>
      <c r="R51" t="s">
        <v>234</v>
      </c>
      <c r="X51" t="s">
        <v>279</v>
      </c>
      <c r="Y51">
        <v>2142</v>
      </c>
      <c r="AN51">
        <v>1873</v>
      </c>
      <c r="AO51">
        <v>1853</v>
      </c>
      <c r="AP51">
        <v>2005</v>
      </c>
      <c r="AQ51">
        <v>2086</v>
      </c>
      <c r="AT51">
        <f>(($AO$48-$AN$47)/($AN$48-$AN$47))</f>
        <v>0.48484848484848486</v>
      </c>
      <c r="AU51">
        <f>(($AP$46-$AN$49)/($AN$50-$AN$49))</f>
        <v>0.65789473684210531</v>
      </c>
      <c r="AV51">
        <f>(($AQ$45-$AN$50)/($AN$51-$AN$50))</f>
        <v>6.9767441860465115E-2</v>
      </c>
      <c r="AW51">
        <f>(($AN$48-$AO$48)/($AO$49-$AO$48))</f>
        <v>0.53125</v>
      </c>
      <c r="AX51">
        <f>(($AP$46-$AO$50)/($AO$51-$AO$50))</f>
        <v>2.7027027027027029E-2</v>
      </c>
      <c r="AY51">
        <f>(($AQ$46-$AO$51)/($AO$52-$AO$51))</f>
        <v>0.71794871794871795</v>
      </c>
      <c r="AZ51">
        <f>(($AN$49-$AP$45)/($AP$46-$AP$45))</f>
        <v>0.44444444444444442</v>
      </c>
      <c r="BA51">
        <f>(($AO$49-$AP$45)/($AP$46-$AP$45))</f>
        <v>6.6666666666666666E-2</v>
      </c>
      <c r="BB51">
        <f>(($AQ$46-$AP$47)/($AP$48-$AP$47))</f>
        <v>0.51111111111111107</v>
      </c>
      <c r="BC51">
        <f>(($AN$48-$AQ$43)/($AQ$44-$AQ$43))</f>
        <v>0.19148936170212766</v>
      </c>
      <c r="BD51">
        <f>(($AO$48-$AQ$42)/($AQ$43-$AQ$42))</f>
        <v>0.8</v>
      </c>
      <c r="BE51">
        <f>(($AP$46-$AQ$44)/($AQ$45-$AQ$44))</f>
        <v>0.54285714285714282</v>
      </c>
      <c r="BG51" t="s">
        <v>234</v>
      </c>
      <c r="BH51">
        <v>421</v>
      </c>
      <c r="BI51">
        <f>($BH$55-$BH$52)/200</f>
        <v>0.16500000000000001</v>
      </c>
      <c r="BQ51">
        <f>(($AO$48-$AN$47)/($AN$48-$AN$47))</f>
        <v>0.48484848484848486</v>
      </c>
      <c r="BR51">
        <f>1-(($AP$46-$AN$49)/($AN$50-$AN$49))</f>
        <v>0.34210526315789469</v>
      </c>
      <c r="BS51">
        <f>(($AQ$45-$AN$50)/($AN$51-$AN$50))</f>
        <v>6.9767441860465115E-2</v>
      </c>
      <c r="BT51">
        <f>1-(($AN$48-$AO$48)/($AO$49-$AO$48))</f>
        <v>0.46875</v>
      </c>
      <c r="BU51">
        <f>(($AP$46-$AO$50)/($AO$51-$AO$50))</f>
        <v>2.7027027027027029E-2</v>
      </c>
      <c r="BV51">
        <f>1-(($AQ$46-$AO$51)/($AO$52-$AO$51))</f>
        <v>0.28205128205128205</v>
      </c>
      <c r="BW51">
        <f>(($AN$49-$AP$45)/($AP$46-$AP$45))</f>
        <v>0.44444444444444442</v>
      </c>
      <c r="BX51">
        <f>(($AO$49-$AP$45)/($AP$46-$AP$45))</f>
        <v>6.6666666666666666E-2</v>
      </c>
      <c r="BY51">
        <f>1-(($AQ$46-$AP$47)/($AP$48-$AP$47))</f>
        <v>0.48888888888888893</v>
      </c>
      <c r="BZ51">
        <f>(($AN$48-$AQ$43)/($AQ$44-$AQ$43))</f>
        <v>0.19148936170212766</v>
      </c>
      <c r="CA51">
        <f>1-(($AO$48-$AQ$42)/($AQ$43-$AQ$42))</f>
        <v>0.19999999999999996</v>
      </c>
      <c r="CB51">
        <f>1-(($AP$46-$AQ$44)/($AQ$45-$AQ$44))</f>
        <v>0.45714285714285718</v>
      </c>
    </row>
    <row r="52" spans="1:80" x14ac:dyDescent="0.25">
      <c r="A52">
        <v>51</v>
      </c>
      <c r="B52">
        <v>225.403336</v>
      </c>
      <c r="C52" s="2">
        <v>1</v>
      </c>
      <c r="I52" s="5" t="s">
        <v>233</v>
      </c>
      <c r="N52">
        <v>242.85004000000001</v>
      </c>
      <c r="P52">
        <v>2</v>
      </c>
      <c r="Q52" t="str">
        <f t="shared" si="0"/>
        <v>14D</v>
      </c>
      <c r="R52">
        <v>2</v>
      </c>
      <c r="X52" t="s">
        <v>281</v>
      </c>
      <c r="Y52">
        <v>1423</v>
      </c>
      <c r="AN52">
        <v>1908</v>
      </c>
      <c r="AO52">
        <v>1892</v>
      </c>
      <c r="AP52">
        <v>2034</v>
      </c>
      <c r="AQ52">
        <v>2131</v>
      </c>
      <c r="AT52">
        <f>(($AO$49-$AN$48)/($AN$49-$AN$48))</f>
        <v>0.46875</v>
      </c>
      <c r="AU52">
        <f>(($AP$47-$AN$50)/($AN$51-$AN$50))</f>
        <v>0.65116279069767447</v>
      </c>
      <c r="AV52">
        <f>(($AQ$46-$AN$51)/($AN$52-$AN$51))</f>
        <v>0.22857142857142856</v>
      </c>
      <c r="AW52">
        <f>(($AN$49-$AO$49)/($AO$50-$AO$49))</f>
        <v>0.41463414634146339</v>
      </c>
      <c r="AX52">
        <f>(($AP$47-$AO$51)/($AO$52-$AO$51))</f>
        <v>0.12820512820512819</v>
      </c>
      <c r="AY52">
        <f>(($AQ$47-$AO$52)/($AO$53-$AO$52))</f>
        <v>0.91176470588235292</v>
      </c>
      <c r="AZ52">
        <f>(($AN$50-$AP$46)/($AP$47-$AP$46))</f>
        <v>0.31707317073170732</v>
      </c>
      <c r="BA52">
        <f>(($AO$50-$AP$45)/($AP$46-$AP$45))</f>
        <v>0.97777777777777775</v>
      </c>
      <c r="BB52">
        <f>(($AQ$47-$AP$48)/($AP$49-$AP$48))</f>
        <v>0.46511627906976744</v>
      </c>
      <c r="BC52">
        <f>(($AN$49-$AQ$43)/($AQ$44-$AQ$43))</f>
        <v>0.87234042553191493</v>
      </c>
      <c r="BD52">
        <f>(($AO$49-$AQ$43)/($AQ$44-$AQ$43))</f>
        <v>0.51063829787234039</v>
      </c>
      <c r="BE52">
        <f>(($AP$47-$AQ$45)/($AQ$46-$AQ$45))</f>
        <v>0.52083333333333337</v>
      </c>
      <c r="BG52">
        <v>2</v>
      </c>
      <c r="BH52">
        <v>425</v>
      </c>
      <c r="BI52">
        <f>($BH$56-$BH$53)/200</f>
        <v>0.11</v>
      </c>
      <c r="BQ52">
        <f>(($AO$49-$AN$48)/($AN$49-$AN$48))</f>
        <v>0.46875</v>
      </c>
      <c r="BR52">
        <f>1-(($AP$47-$AN$50)/($AN$51-$AN$50))</f>
        <v>0.34883720930232553</v>
      </c>
      <c r="BS52">
        <f>(($AQ$46-$AN$51)/($AN$52-$AN$51))</f>
        <v>0.22857142857142856</v>
      </c>
      <c r="BT52">
        <f>(($AN$49-$AO$49)/($AO$50-$AO$49))</f>
        <v>0.41463414634146339</v>
      </c>
      <c r="BU52">
        <f>(($AP$47-$AO$51)/($AO$52-$AO$51))</f>
        <v>0.12820512820512819</v>
      </c>
      <c r="BV52">
        <f>1-(($AQ$47-$AO$52)/($AO$53-$AO$52))</f>
        <v>8.8235294117647078E-2</v>
      </c>
      <c r="BW52">
        <f>(($AN$50-$AP$46)/($AP$47-$AP$46))</f>
        <v>0.31707317073170732</v>
      </c>
      <c r="BX52">
        <f>1-(($AO$50-$AP$45)/($AP$46-$AP$45))</f>
        <v>2.2222222222222254E-2</v>
      </c>
      <c r="BY52">
        <f>(($AQ$47-$AP$48)/($AP$49-$AP$48))</f>
        <v>0.46511627906976744</v>
      </c>
      <c r="BZ52">
        <f>1-(($AN$49-$AQ$43)/($AQ$44-$AQ$43))</f>
        <v>0.12765957446808507</v>
      </c>
      <c r="CA52">
        <f>1-(($AO$49-$AQ$43)/($AQ$44-$AQ$43))</f>
        <v>0.48936170212765961</v>
      </c>
      <c r="CB52">
        <f>1-(($AP$47-$AQ$45)/($AQ$46-$AQ$45))</f>
        <v>0.47916666666666663</v>
      </c>
    </row>
    <row r="53" spans="1:80" x14ac:dyDescent="0.25">
      <c r="A53">
        <v>52</v>
      </c>
      <c r="B53">
        <v>225.403336</v>
      </c>
      <c r="C53" s="2">
        <v>1</v>
      </c>
      <c r="I53" s="5" t="s">
        <v>233</v>
      </c>
      <c r="N53">
        <v>242.85004000000001</v>
      </c>
      <c r="P53">
        <v>2</v>
      </c>
      <c r="Q53" t="str">
        <f t="shared" si="0"/>
        <v>14D</v>
      </c>
      <c r="R53">
        <v>1</v>
      </c>
      <c r="X53" t="s">
        <v>281</v>
      </c>
      <c r="Y53">
        <v>4231</v>
      </c>
      <c r="AN53">
        <v>1941</v>
      </c>
      <c r="AO53">
        <v>1926</v>
      </c>
      <c r="AP53">
        <v>2068</v>
      </c>
      <c r="AQ53">
        <v>2169</v>
      </c>
      <c r="AT53">
        <f>(($AO$50-$AN$49)/($AN$50-$AN$49))</f>
        <v>0.63157894736842102</v>
      </c>
      <c r="AU53">
        <f>(($AP$48-$AN$51)/($AN$52-$AN$51))</f>
        <v>0.8571428571428571</v>
      </c>
      <c r="AV53">
        <f>(($AQ$47-$AN$52)/($AN$53-$AN$52))</f>
        <v>0.45454545454545453</v>
      </c>
      <c r="AW53">
        <f>(($AN$50-$AO$50)/($AO$51-$AO$50))</f>
        <v>0.3783783783783784</v>
      </c>
      <c r="AX53">
        <f>(($AP$48-$AO$52)/($AO$53-$AO$52))</f>
        <v>0.3235294117647059</v>
      </c>
      <c r="AZ53">
        <f>(($AN$51-$AP$47)/($AP$48-$AP$47))</f>
        <v>0.33333333333333331</v>
      </c>
      <c r="BA53">
        <f>(($AO$51-$AP$46)/($AP$47-$AP$46))</f>
        <v>0.87804878048780488</v>
      </c>
      <c r="BB53">
        <f>(($AQ$48-$AP$49)/($AP$50-$AP$49))</f>
        <v>0.51111111111111107</v>
      </c>
      <c r="BC53">
        <f>(($AN$50-$AQ$44)/($AQ$45-$AQ$44))</f>
        <v>0.91428571428571426</v>
      </c>
      <c r="BD53">
        <f>(($AO$50-$AQ$44)/($AQ$45-$AQ$44))</f>
        <v>0.51428571428571423</v>
      </c>
      <c r="BE53">
        <f>(($AP$48-$AQ$46)/($AQ$47-$AQ$46))</f>
        <v>0.52380952380952384</v>
      </c>
      <c r="BG53">
        <v>1</v>
      </c>
      <c r="BH53">
        <v>438</v>
      </c>
      <c r="BI53">
        <f>($BH$57-$BH$54)/200</f>
        <v>0.17499999999999999</v>
      </c>
      <c r="BQ53">
        <f>1-(($AO$50-$AN$49)/($AN$50-$AN$49))</f>
        <v>0.36842105263157898</v>
      </c>
      <c r="BR53">
        <f>1-(($AP$48-$AN$51)/($AN$52-$AN$51))</f>
        <v>0.1428571428571429</v>
      </c>
      <c r="BS53">
        <f>(($AQ$47-$AN$52)/($AN$53-$AN$52))</f>
        <v>0.45454545454545453</v>
      </c>
      <c r="BT53">
        <f>(($AN$50-$AO$50)/($AO$51-$AO$50))</f>
        <v>0.3783783783783784</v>
      </c>
      <c r="BU53">
        <f>(($AP$48-$AO$52)/($AO$53-$AO$52))</f>
        <v>0.3235294117647059</v>
      </c>
      <c r="BW53">
        <f>(($AN$51-$AP$47)/($AP$48-$AP$47))</f>
        <v>0.33333333333333331</v>
      </c>
      <c r="BX53">
        <f>1-(($AO$51-$AP$46)/($AP$47-$AP$46))</f>
        <v>0.12195121951219512</v>
      </c>
      <c r="BY53">
        <f>1-(($AQ$48-$AP$49)/($AP$50-$AP$49))</f>
        <v>0.48888888888888893</v>
      </c>
      <c r="BZ53">
        <f>1-(($AN$50-$AQ$44)/($AQ$45-$AQ$44))</f>
        <v>8.5714285714285743E-2</v>
      </c>
      <c r="CA53">
        <f>1-(($AO$50-$AQ$44)/($AQ$45-$AQ$44))</f>
        <v>0.48571428571428577</v>
      </c>
      <c r="CB53">
        <f>1-(($AP$48-$AQ$46)/($AQ$47-$AQ$46))</f>
        <v>0.47619047619047616</v>
      </c>
    </row>
    <row r="54" spans="1:80" x14ac:dyDescent="0.25">
      <c r="A54">
        <v>53</v>
      </c>
      <c r="B54">
        <v>225.403336</v>
      </c>
      <c r="C54" s="2">
        <v>1</v>
      </c>
      <c r="I54" s="5" t="s">
        <v>233</v>
      </c>
      <c r="N54">
        <v>242.85004000000001</v>
      </c>
      <c r="P54">
        <v>2</v>
      </c>
      <c r="Q54" t="str">
        <f t="shared" si="0"/>
        <v>14D</v>
      </c>
      <c r="R54" t="s">
        <v>233</v>
      </c>
      <c r="X54" t="s">
        <v>281</v>
      </c>
      <c r="Y54" t="s">
        <v>263</v>
      </c>
      <c r="AN54">
        <v>1987</v>
      </c>
      <c r="AO54">
        <v>1959</v>
      </c>
      <c r="AP54">
        <v>2106</v>
      </c>
      <c r="AQ54">
        <v>2208</v>
      </c>
      <c r="AT54">
        <f>(($AO$51-$AN$50)/($AN$51-$AN$50))</f>
        <v>0.53488372093023251</v>
      </c>
      <c r="AU54">
        <f>(($AP$49-$AN$53)/($AN$54-$AN$53))</f>
        <v>0.10869565217391304</v>
      </c>
      <c r="AV54">
        <f>(($AQ$48-$AN$53)/($AN$54-$AN$53))</f>
        <v>0.60869565217391308</v>
      </c>
      <c r="AW54">
        <f>(($AN$51-$AO$51)/($AO$52-$AO$51))</f>
        <v>0.51282051282051277</v>
      </c>
      <c r="AX54">
        <f>(($AP$49-$AO$53)/($AO$54-$AO$53))</f>
        <v>0.60606060606060608</v>
      </c>
      <c r="AZ54">
        <f>(($AN$52-$AP$48)/($AP$49-$AP$48))</f>
        <v>0.11627906976744186</v>
      </c>
      <c r="BA54">
        <f>(($AO$52-$AP$47)/($AP$48-$AP$47))</f>
        <v>0.75555555555555554</v>
      </c>
      <c r="BC54">
        <f>(($AN$51-$AQ$45)/($AQ$46-$AQ$45))</f>
        <v>0.83333333333333337</v>
      </c>
      <c r="BD54">
        <f>(($AO$51-$AQ$45)/($AQ$46-$AQ$45))</f>
        <v>0.41666666666666669</v>
      </c>
      <c r="BE54">
        <f>(($AP$49-$AQ$47)/($AQ$48-$AQ$47))</f>
        <v>0.5</v>
      </c>
      <c r="BG54" t="s">
        <v>233</v>
      </c>
      <c r="BH54">
        <v>442</v>
      </c>
      <c r="BI54">
        <f>($BH$58-$BH$55)/200</f>
        <v>0.12</v>
      </c>
      <c r="BQ54">
        <f>1-(($AO$51-$AN$50)/($AN$51-$AN$50))</f>
        <v>0.46511627906976749</v>
      </c>
      <c r="BR54">
        <f>(($AP$49-$AN$53)/($AN$54-$AN$53))</f>
        <v>0.10869565217391304</v>
      </c>
      <c r="BS54">
        <f>1-(($AQ$48-$AN$53)/($AN$54-$AN$53))</f>
        <v>0.39130434782608692</v>
      </c>
      <c r="BT54">
        <f>1-(($AN$51-$AO$51)/($AO$52-$AO$51))</f>
        <v>0.48717948717948723</v>
      </c>
      <c r="BU54">
        <f>1-(($AP$49-$AO$53)/($AO$54-$AO$53))</f>
        <v>0.39393939393939392</v>
      </c>
      <c r="BW54">
        <f>(($AN$52-$AP$48)/($AP$49-$AP$48))</f>
        <v>0.11627906976744186</v>
      </c>
      <c r="BX54">
        <f>1-(($AO$52-$AP$47)/($AP$48-$AP$47))</f>
        <v>0.24444444444444446</v>
      </c>
      <c r="BZ54">
        <f>1-(($AN$51-$AQ$45)/($AQ$46-$AQ$45))</f>
        <v>0.16666666666666663</v>
      </c>
      <c r="CA54">
        <f>(($AO$51-$AQ$45)/($AQ$46-$AQ$45))</f>
        <v>0.41666666666666669</v>
      </c>
      <c r="CB54">
        <f>(($AP$49-$AQ$47)/($AQ$48-$AQ$47))</f>
        <v>0.5</v>
      </c>
    </row>
    <row r="55" spans="1:80" x14ac:dyDescent="0.25">
      <c r="A55">
        <v>54</v>
      </c>
      <c r="B55">
        <v>225.403336</v>
      </c>
      <c r="C55" s="2">
        <v>1</v>
      </c>
      <c r="F55">
        <v>235.24152599999999</v>
      </c>
      <c r="G55" s="3">
        <v>3</v>
      </c>
      <c r="I55" s="5" t="s">
        <v>233</v>
      </c>
      <c r="N55">
        <v>242.85004000000001</v>
      </c>
      <c r="P55">
        <v>3</v>
      </c>
      <c r="Q55" t="str">
        <f t="shared" si="0"/>
        <v>134D</v>
      </c>
      <c r="R55">
        <v>2</v>
      </c>
      <c r="X55" t="s">
        <v>281</v>
      </c>
      <c r="Y55" t="s">
        <v>264</v>
      </c>
      <c r="AB55" t="s">
        <v>281</v>
      </c>
      <c r="AC55" t="str">
        <f>CONCATENATE($R55,$R56,$R57,$R58)</f>
        <v>2314</v>
      </c>
      <c r="AN55">
        <v>2001</v>
      </c>
      <c r="AO55">
        <v>2013</v>
      </c>
      <c r="AP55">
        <v>2146</v>
      </c>
      <c r="AQ55">
        <v>2265</v>
      </c>
      <c r="AT55">
        <f>(($AO$52-$AN$51)/($AN$52-$AN$51))</f>
        <v>0.54285714285714282</v>
      </c>
      <c r="AW55">
        <f>(($AN$52-$AO$52)/($AO$53-$AO$52))</f>
        <v>0.47058823529411764</v>
      </c>
      <c r="AZ55">
        <f>(($AN$53-$AP$48)/($AP$49-$AP$48))</f>
        <v>0.88372093023255816</v>
      </c>
      <c r="BA55">
        <f>(($AO$53-$AP$48)/($AP$49-$AP$48))</f>
        <v>0.53488372093023251</v>
      </c>
      <c r="BC55">
        <f>(($AN$52-$AQ$46)/($AQ$47-$AQ$46))</f>
        <v>0.6428571428571429</v>
      </c>
      <c r="BD55">
        <f>(($AO$52-$AQ$46)/($AQ$47-$AQ$46))</f>
        <v>0.26190476190476192</v>
      </c>
      <c r="BG55">
        <v>2</v>
      </c>
      <c r="BH55">
        <v>458</v>
      </c>
      <c r="BI55">
        <f>($BH$59-$BH$56)/200</f>
        <v>0.185</v>
      </c>
      <c r="BQ55">
        <f>1-(($AO$52-$AN$51)/($AN$52-$AN$51))</f>
        <v>0.45714285714285718</v>
      </c>
      <c r="BT55">
        <f>(($AN$52-$AO$52)/($AO$53-$AO$52))</f>
        <v>0.47058823529411764</v>
      </c>
      <c r="BW55">
        <f>1-(($AN$53-$AP$48)/($AP$49-$AP$48))</f>
        <v>0.11627906976744184</v>
      </c>
      <c r="BX55">
        <f>1-(($AO$53-$AP$48)/($AP$49-$AP$48))</f>
        <v>0.46511627906976749</v>
      </c>
      <c r="BZ55">
        <f>1-(($AN$52-$AQ$46)/($AQ$47-$AQ$46))</f>
        <v>0.3571428571428571</v>
      </c>
      <c r="CA55">
        <f>(($AO$52-$AQ$46)/($AQ$47-$AQ$46))</f>
        <v>0.26190476190476192</v>
      </c>
    </row>
    <row r="56" spans="1:80" x14ac:dyDescent="0.25">
      <c r="A56">
        <v>55</v>
      </c>
      <c r="B56">
        <v>225.403336</v>
      </c>
      <c r="C56" s="2">
        <v>1</v>
      </c>
      <c r="F56">
        <v>235.24152599999999</v>
      </c>
      <c r="G56" s="3">
        <v>3</v>
      </c>
      <c r="I56" s="5" t="s">
        <v>233</v>
      </c>
      <c r="N56">
        <v>242.85004000000001</v>
      </c>
      <c r="P56">
        <v>3</v>
      </c>
      <c r="Q56" t="str">
        <f t="shared" si="0"/>
        <v>134D</v>
      </c>
      <c r="R56">
        <v>3</v>
      </c>
      <c r="X56" t="s">
        <v>281</v>
      </c>
      <c r="Y56" t="s">
        <v>265</v>
      </c>
      <c r="AN56">
        <v>2036</v>
      </c>
      <c r="AO56">
        <v>2057</v>
      </c>
      <c r="AP56">
        <v>2185</v>
      </c>
      <c r="AQ56">
        <v>2319</v>
      </c>
      <c r="AT56">
        <f>(($AO$53-$AN$52)/($AN$53-$AN$52))</f>
        <v>0.54545454545454541</v>
      </c>
      <c r="AW56">
        <f>(($AN$53-$AO$53)/($AO$54-$AO$53))</f>
        <v>0.45454545454545453</v>
      </c>
      <c r="AZ56">
        <f>(($AN$54-$AP$49)/($AP$50-$AP$49))</f>
        <v>0.91111111111111109</v>
      </c>
      <c r="BA56">
        <f>(($AO$54-$AP$49)/($AP$50-$AP$49))</f>
        <v>0.28888888888888886</v>
      </c>
      <c r="BC56">
        <f>(($AN$53-$AQ$47)/($AQ$48-$AQ$47))</f>
        <v>0.39130434782608697</v>
      </c>
      <c r="BD56">
        <f>(($AO$53-$AQ$47)/($AQ$48-$AQ$47))</f>
        <v>6.5217391304347824E-2</v>
      </c>
      <c r="BG56">
        <v>3</v>
      </c>
      <c r="BH56">
        <v>460</v>
      </c>
      <c r="BI56">
        <f>($BH$60-$BH$57)/200</f>
        <v>0.125</v>
      </c>
      <c r="BQ56">
        <f>1-(($AO$53-$AN$52)/($AN$53-$AN$52))</f>
        <v>0.45454545454545459</v>
      </c>
      <c r="BT56">
        <f>(($AN$53-$AO$53)/($AO$54-$AO$53))</f>
        <v>0.45454545454545453</v>
      </c>
      <c r="BW56">
        <f>1-(($AN$54-$AP$49)/($AP$50-$AP$49))</f>
        <v>8.8888888888888906E-2</v>
      </c>
      <c r="BX56">
        <f>(($AO$54-$AP$49)/($AP$50-$AP$49))</f>
        <v>0.28888888888888886</v>
      </c>
      <c r="BZ56">
        <f>(($AN$53-$AQ$47)/($AQ$48-$AQ$47))</f>
        <v>0.39130434782608697</v>
      </c>
      <c r="CA56">
        <f>(($AO$53-$AQ$47)/($AQ$48-$AQ$47))</f>
        <v>6.5217391304347824E-2</v>
      </c>
    </row>
    <row r="57" spans="1:80" x14ac:dyDescent="0.25">
      <c r="A57">
        <v>56</v>
      </c>
      <c r="B57">
        <v>225.403336</v>
      </c>
      <c r="C57" s="2">
        <v>1</v>
      </c>
      <c r="F57">
        <v>235.24152599999999</v>
      </c>
      <c r="G57" s="3">
        <v>3</v>
      </c>
      <c r="I57" s="5" t="s">
        <v>233</v>
      </c>
      <c r="N57">
        <v>242.85004000000001</v>
      </c>
      <c r="P57">
        <v>3</v>
      </c>
      <c r="Q57" t="str">
        <f t="shared" si="0"/>
        <v>134D</v>
      </c>
      <c r="R57">
        <v>1</v>
      </c>
      <c r="X57" t="s">
        <v>281</v>
      </c>
      <c r="Y57">
        <v>2314</v>
      </c>
      <c r="AN57">
        <v>2076</v>
      </c>
      <c r="AO57">
        <v>2092</v>
      </c>
      <c r="AP57">
        <v>2230</v>
      </c>
      <c r="AQ57">
        <v>2369</v>
      </c>
      <c r="AT57">
        <f>(($AO$54-$AN$53)/($AN$54-$AN$53))</f>
        <v>0.39130434782608697</v>
      </c>
      <c r="BD57">
        <f>(($AO$54-$AQ$47)/($AQ$48-$AQ$47))</f>
        <v>0.78260869565217395</v>
      </c>
      <c r="BG57">
        <v>1</v>
      </c>
      <c r="BH57">
        <v>477</v>
      </c>
      <c r="BI57">
        <f>($BH$66-$BH$63)/200</f>
        <v>0.15</v>
      </c>
      <c r="BQ57">
        <f>(($AO$54-$AN$53)/($AN$54-$AN$53))</f>
        <v>0.39130434782608697</v>
      </c>
      <c r="CA57">
        <f>1-(($AO$54-$AQ$47)/($AQ$48-$AQ$47))</f>
        <v>0.21739130434782605</v>
      </c>
    </row>
    <row r="58" spans="1:80" x14ac:dyDescent="0.25">
      <c r="A58">
        <v>57</v>
      </c>
      <c r="B58">
        <v>225.403336</v>
      </c>
      <c r="C58" s="2">
        <v>1</v>
      </c>
      <c r="F58">
        <v>235.24152599999999</v>
      </c>
      <c r="G58" s="3">
        <v>3</v>
      </c>
      <c r="I58" s="5" t="s">
        <v>233</v>
      </c>
      <c r="N58">
        <v>242.85004000000001</v>
      </c>
      <c r="P58">
        <v>3</v>
      </c>
      <c r="Q58" t="str">
        <f t="shared" si="0"/>
        <v>134D</v>
      </c>
      <c r="R58">
        <v>4</v>
      </c>
      <c r="X58" t="s">
        <v>281</v>
      </c>
      <c r="Y58">
        <v>3142</v>
      </c>
      <c r="AN58">
        <v>2109</v>
      </c>
      <c r="AO58">
        <v>2123</v>
      </c>
      <c r="AP58">
        <v>2292</v>
      </c>
      <c r="AQ58">
        <v>2416</v>
      </c>
      <c r="BG58">
        <v>4</v>
      </c>
      <c r="BH58">
        <v>482</v>
      </c>
      <c r="BI58">
        <f>($BH$67-$BH$64)/200</f>
        <v>0.17499999999999999</v>
      </c>
    </row>
    <row r="59" spans="1:80" x14ac:dyDescent="0.25">
      <c r="A59">
        <v>58</v>
      </c>
      <c r="B59">
        <v>225.403336</v>
      </c>
      <c r="C59" s="2">
        <v>1</v>
      </c>
      <c r="F59">
        <v>235.24152599999999</v>
      </c>
      <c r="G59" s="3">
        <v>3</v>
      </c>
      <c r="I59" s="5" t="s">
        <v>233</v>
      </c>
      <c r="N59">
        <v>242.85004000000001</v>
      </c>
      <c r="P59">
        <v>3</v>
      </c>
      <c r="Q59" t="str">
        <f t="shared" si="0"/>
        <v>134D</v>
      </c>
      <c r="R59">
        <v>2</v>
      </c>
      <c r="X59" t="s">
        <v>281</v>
      </c>
      <c r="Y59">
        <v>1423</v>
      </c>
      <c r="AN59">
        <v>2139</v>
      </c>
      <c r="AO59">
        <v>2161</v>
      </c>
      <c r="AP59">
        <v>2344</v>
      </c>
      <c r="AQ59">
        <v>2453</v>
      </c>
      <c r="BG59">
        <v>2</v>
      </c>
      <c r="BH59">
        <v>497</v>
      </c>
      <c r="BI59">
        <f>($BH$68-$BH$65)/200</f>
        <v>0.13</v>
      </c>
    </row>
    <row r="60" spans="1:80" x14ac:dyDescent="0.25">
      <c r="A60">
        <v>59</v>
      </c>
      <c r="B60">
        <v>225.403336</v>
      </c>
      <c r="C60" s="2">
        <v>1</v>
      </c>
      <c r="F60">
        <v>235.24152599999999</v>
      </c>
      <c r="G60" s="3">
        <v>3</v>
      </c>
      <c r="I60" s="5" t="s">
        <v>233</v>
      </c>
      <c r="N60">
        <v>242.85004000000001</v>
      </c>
      <c r="P60">
        <v>3</v>
      </c>
      <c r="Q60" t="str">
        <f t="shared" si="0"/>
        <v>134D</v>
      </c>
      <c r="R60">
        <v>3</v>
      </c>
      <c r="X60" t="s">
        <v>281</v>
      </c>
      <c r="Y60">
        <v>4231</v>
      </c>
      <c r="AN60">
        <v>2182</v>
      </c>
      <c r="AO60">
        <v>2203</v>
      </c>
      <c r="AP60">
        <v>2391</v>
      </c>
      <c r="AQ60">
        <v>2497</v>
      </c>
      <c r="AT60">
        <f>(($AO$55-$AN$55)/($AN$56-$AN$55))</f>
        <v>0.34285714285714286</v>
      </c>
      <c r="AU60">
        <f>(($AP$51-$AN$55)/($AN$56-$AN$55))</f>
        <v>0.11428571428571428</v>
      </c>
      <c r="AV60">
        <f>(($AQ$49-$AN$55)/($AN$56-$AN$55))</f>
        <v>0.37142857142857144</v>
      </c>
      <c r="AW60">
        <f>(($AN$56-$AO$55)/($AO$56-$AO$55))</f>
        <v>0.52272727272727271</v>
      </c>
      <c r="AX60">
        <f>(($AP$52-$AO$55)/($AO$56-$AO$55))</f>
        <v>0.47727272727272729</v>
      </c>
      <c r="AY60">
        <f>(($AQ$49-$AO$55)/($AO$56-$AO$55))</f>
        <v>2.2727272727272728E-2</v>
      </c>
      <c r="AZ60">
        <f>(($AN$56-$AP$52)/($AP$53-$AP$52))</f>
        <v>5.8823529411764705E-2</v>
      </c>
      <c r="BA60">
        <f>(($AO$55-$AP$51)/($AP$52-$AP$51))</f>
        <v>0.27586206896551724</v>
      </c>
      <c r="BB60">
        <f>(($AQ$49-$AP$51)/($AP$52-$AP$51))</f>
        <v>0.31034482758620691</v>
      </c>
      <c r="BC60">
        <f>(($AN$56-$AQ$49)/($AQ$50-$AQ$49))</f>
        <v>0.66666666666666663</v>
      </c>
      <c r="BD60">
        <f>(($AO$56-$AQ$50)/($AQ$51-$AQ$50))</f>
        <v>0.25641025641025639</v>
      </c>
      <c r="BE60">
        <f>(($AP$52-$AQ$49)/($AQ$50-$AQ$49))</f>
        <v>0.60606060606060608</v>
      </c>
      <c r="BG60">
        <v>3</v>
      </c>
      <c r="BH60">
        <v>502</v>
      </c>
      <c r="BI60">
        <f>($BH$69-$BH$66)/200</f>
        <v>0.18</v>
      </c>
      <c r="BQ60">
        <f>(($AO$55-$AN$55)/($AN$56-$AN$55))</f>
        <v>0.34285714285714286</v>
      </c>
      <c r="BR60">
        <f>(($AP$51-$AN$55)/($AN$56-$AN$55))</f>
        <v>0.11428571428571428</v>
      </c>
      <c r="BS60">
        <f>(($AQ$49-$AN$55)/($AN$56-$AN$55))</f>
        <v>0.37142857142857144</v>
      </c>
      <c r="BT60">
        <f>1-(($AN$56-$AO$55)/($AO$56-$AO$55))</f>
        <v>0.47727272727272729</v>
      </c>
      <c r="BU60">
        <f>(($AP$52-$AO$55)/($AO$56-$AO$55))</f>
        <v>0.47727272727272729</v>
      </c>
      <c r="BV60">
        <f>(($AQ$49-$AO$55)/($AO$56-$AO$55))</f>
        <v>2.2727272727272728E-2</v>
      </c>
      <c r="BW60">
        <f>(($AN$56-$AP$52)/($AP$53-$AP$52))</f>
        <v>5.8823529411764705E-2</v>
      </c>
      <c r="BX60">
        <f>(($AO$55-$AP$51)/($AP$52-$AP$51))</f>
        <v>0.27586206896551724</v>
      </c>
      <c r="BY60">
        <f>(($AQ$49-$AP$51)/($AP$52-$AP$51))</f>
        <v>0.31034482758620691</v>
      </c>
      <c r="BZ60">
        <f>1-(($AN$56-$AQ$49)/($AQ$50-$AQ$49))</f>
        <v>0.33333333333333337</v>
      </c>
      <c r="CA60">
        <f>(($AO$56-$AQ$50)/($AQ$51-$AQ$50))</f>
        <v>0.25641025641025639</v>
      </c>
      <c r="CB60">
        <f>1-(($AP$52-$AQ$49)/($AQ$50-$AQ$49))</f>
        <v>0.39393939393939392</v>
      </c>
    </row>
    <row r="61" spans="1:80" x14ac:dyDescent="0.25">
      <c r="A61">
        <v>60</v>
      </c>
      <c r="B61">
        <v>225.403336</v>
      </c>
      <c r="C61" s="2">
        <v>1</v>
      </c>
      <c r="F61">
        <v>235.24152599999999</v>
      </c>
      <c r="G61" s="3">
        <v>3</v>
      </c>
      <c r="I61" s="5" t="s">
        <v>233</v>
      </c>
      <c r="N61">
        <v>242.85004000000001</v>
      </c>
      <c r="P61">
        <v>3</v>
      </c>
      <c r="Q61" t="str">
        <f t="shared" si="0"/>
        <v>134D</v>
      </c>
      <c r="R61" t="s">
        <v>22</v>
      </c>
      <c r="X61" t="s">
        <v>281</v>
      </c>
      <c r="Y61">
        <v>2314</v>
      </c>
      <c r="AN61">
        <v>2221</v>
      </c>
      <c r="AO61">
        <v>2238</v>
      </c>
      <c r="AP61">
        <v>2433</v>
      </c>
      <c r="AQ61">
        <v>2560</v>
      </c>
      <c r="AT61">
        <f>(($AO$56-$AN$56)/($AN$57-$AN$56))</f>
        <v>0.52500000000000002</v>
      </c>
      <c r="AU61">
        <f>(($AP$52-$AN$55)/($AN$56-$AN$55))</f>
        <v>0.94285714285714284</v>
      </c>
      <c r="AV61">
        <f>(($AQ$50-$AN$56)/($AN$57-$AN$56))</f>
        <v>0.27500000000000002</v>
      </c>
      <c r="AW61">
        <f>(($AN$57-$AO$56)/($AO$57-$AO$56))</f>
        <v>0.54285714285714282</v>
      </c>
      <c r="AX61">
        <f>(($AP$53-$AO$56)/($AO$57-$AO$56))</f>
        <v>0.31428571428571428</v>
      </c>
      <c r="AY61">
        <f>(($AQ$50-$AO$55)/($AO$56-$AO$55))</f>
        <v>0.77272727272727271</v>
      </c>
      <c r="AZ61">
        <f>(($AN$57-$AP$53)/($AP$54-$AP$53))</f>
        <v>0.21052631578947367</v>
      </c>
      <c r="BA61">
        <f>(($AO$56-$AP$52)/($AP$53-$AP$52))</f>
        <v>0.67647058823529416</v>
      </c>
      <c r="BB61">
        <f>(($AQ$50-$AP$52)/($AP$53-$AP$52))</f>
        <v>0.38235294117647056</v>
      </c>
      <c r="BC61">
        <f>(($AN$57-$AQ$50)/($AQ$51-$AQ$50))</f>
        <v>0.74358974358974361</v>
      </c>
      <c r="BD61">
        <f>(($AO$57-$AQ$51)/($AQ$52-$AQ$51))</f>
        <v>0.13333333333333333</v>
      </c>
      <c r="BE61">
        <f>(($AP$53-$AQ$50)/($AQ$51-$AQ$50))</f>
        <v>0.53846153846153844</v>
      </c>
      <c r="BG61" t="s">
        <v>22</v>
      </c>
      <c r="BH61">
        <v>504</v>
      </c>
      <c r="BI61">
        <f>($BH$70-$BH$67)/200</f>
        <v>0.19</v>
      </c>
      <c r="BQ61">
        <f>1-(($AO$56-$AN$56)/($AN$57-$AN$56))</f>
        <v>0.47499999999999998</v>
      </c>
      <c r="BR61">
        <f>1-(($AP$52-$AN$55)/($AN$56-$AN$55))</f>
        <v>5.7142857142857162E-2</v>
      </c>
      <c r="BS61">
        <f>(($AQ$50-$AN$56)/($AN$57-$AN$56))</f>
        <v>0.27500000000000002</v>
      </c>
      <c r="BT61">
        <f>1-(($AN$57-$AO$56)/($AO$57-$AO$56))</f>
        <v>0.45714285714285718</v>
      </c>
      <c r="BU61">
        <f>(($AP$53-$AO$56)/($AO$57-$AO$56))</f>
        <v>0.31428571428571428</v>
      </c>
      <c r="BV61">
        <f>1-(($AQ$50-$AO$55)/($AO$56-$AO$55))</f>
        <v>0.22727272727272729</v>
      </c>
      <c r="BW61">
        <f>(($AN$57-$AP$53)/($AP$54-$AP$53))</f>
        <v>0.21052631578947367</v>
      </c>
      <c r="BX61">
        <f>1-(($AO$56-$AP$52)/($AP$53-$AP$52))</f>
        <v>0.32352941176470584</v>
      </c>
      <c r="BY61">
        <f>(($AQ$50-$AP$52)/($AP$53-$AP$52))</f>
        <v>0.38235294117647056</v>
      </c>
      <c r="BZ61">
        <f>1-(($AN$57-$AQ$50)/($AQ$51-$AQ$50))</f>
        <v>0.25641025641025639</v>
      </c>
      <c r="CA61">
        <f>(($AO$57-$AQ$51)/($AQ$52-$AQ$51))</f>
        <v>0.13333333333333333</v>
      </c>
      <c r="CB61">
        <f>1-(($AP$53-$AQ$50)/($AQ$51-$AQ$50))</f>
        <v>0.46153846153846156</v>
      </c>
    </row>
    <row r="62" spans="1:80" x14ac:dyDescent="0.25">
      <c r="A62">
        <v>61</v>
      </c>
      <c r="B62">
        <v>225.403336</v>
      </c>
      <c r="C62" s="2">
        <v>1</v>
      </c>
      <c r="D62">
        <v>219.80657199999999</v>
      </c>
      <c r="E62" s="4">
        <v>2</v>
      </c>
      <c r="F62">
        <v>235.24152599999999</v>
      </c>
      <c r="G62" s="3">
        <v>3</v>
      </c>
      <c r="I62" s="5" t="s">
        <v>233</v>
      </c>
      <c r="N62">
        <v>242.85004000000001</v>
      </c>
      <c r="O62">
        <v>61</v>
      </c>
      <c r="P62">
        <v>4</v>
      </c>
      <c r="Q62" t="str">
        <f t="shared" si="0"/>
        <v>1234D</v>
      </c>
      <c r="R62" t="s">
        <v>22</v>
      </c>
      <c r="X62" t="s">
        <v>281</v>
      </c>
      <c r="Y62">
        <v>3142</v>
      </c>
      <c r="AN62">
        <v>2258</v>
      </c>
      <c r="AO62">
        <v>2278</v>
      </c>
      <c r="AP62">
        <v>2473</v>
      </c>
      <c r="AQ62">
        <v>2604</v>
      </c>
      <c r="AT62">
        <f>(($AO$57-$AN$57)/($AN$58-$AN$57))</f>
        <v>0.48484848484848486</v>
      </c>
      <c r="AU62">
        <f>(($AP$53-$AN$56)/($AN$57-$AN$56))</f>
        <v>0.8</v>
      </c>
      <c r="AV62">
        <f>(($AQ$51-$AN$57)/($AN$58-$AN$57))</f>
        <v>0.30303030303030304</v>
      </c>
      <c r="AW62">
        <f>(($AN$58-$AO$57)/($AO$58-$AO$57))</f>
        <v>0.54838709677419351</v>
      </c>
      <c r="AX62">
        <f>(($AP$54-$AO$57)/($AO$58-$AO$57))</f>
        <v>0.45161290322580644</v>
      </c>
      <c r="AY62">
        <f>(($AQ$51-$AO$56)/($AO$57-$AO$56))</f>
        <v>0.82857142857142863</v>
      </c>
      <c r="AZ62">
        <f>(($AN$58-$AP$54)/($AP$55-$AP$54))</f>
        <v>7.4999999999999997E-2</v>
      </c>
      <c r="BA62">
        <f>(($AO$57-$AP$53)/($AP$54-$AP$53))</f>
        <v>0.63157894736842102</v>
      </c>
      <c r="BB62">
        <f>(($AQ$51-$AP$53)/($AP$54-$AP$53))</f>
        <v>0.47368421052631576</v>
      </c>
      <c r="BC62">
        <f>(($AN$58-$AQ$51)/($AQ$52-$AQ$51))</f>
        <v>0.51111111111111107</v>
      </c>
      <c r="BD62">
        <f>(($AO$58-$AQ$51)/($AQ$52-$AQ$51))</f>
        <v>0.82222222222222219</v>
      </c>
      <c r="BE62">
        <f>(($AP$54-$AQ$51)/($AQ$52-$AQ$51))</f>
        <v>0.44444444444444442</v>
      </c>
      <c r="BG62" t="s">
        <v>22</v>
      </c>
      <c r="BH62">
        <v>506</v>
      </c>
      <c r="BI62">
        <f>($BH$71-$BH$68)/200</f>
        <v>0.18</v>
      </c>
      <c r="BQ62">
        <f>(($AO$57-$AN$57)/($AN$58-$AN$57))</f>
        <v>0.48484848484848486</v>
      </c>
      <c r="BR62">
        <f>1-(($AP$53-$AN$56)/($AN$57-$AN$56))</f>
        <v>0.19999999999999996</v>
      </c>
      <c r="BS62">
        <f>(($AQ$51-$AN$57)/($AN$58-$AN$57))</f>
        <v>0.30303030303030304</v>
      </c>
      <c r="BT62">
        <f>1-(($AN$58-$AO$57)/($AO$58-$AO$57))</f>
        <v>0.45161290322580649</v>
      </c>
      <c r="BU62">
        <f>(($AP$54-$AO$57)/($AO$58-$AO$57))</f>
        <v>0.45161290322580644</v>
      </c>
      <c r="BV62">
        <f>1-(($AQ$51-$AO$56)/($AO$57-$AO$56))</f>
        <v>0.17142857142857137</v>
      </c>
      <c r="BW62">
        <f>(($AN$58-$AP$54)/($AP$55-$AP$54))</f>
        <v>7.4999999999999997E-2</v>
      </c>
      <c r="BX62">
        <f>1-(($AO$57-$AP$53)/($AP$54-$AP$53))</f>
        <v>0.36842105263157898</v>
      </c>
      <c r="BY62">
        <f>(($AQ$51-$AP$53)/($AP$54-$AP$53))</f>
        <v>0.47368421052631576</v>
      </c>
      <c r="BZ62">
        <f>1-(($AN$58-$AQ$51)/($AQ$52-$AQ$51))</f>
        <v>0.48888888888888893</v>
      </c>
      <c r="CA62">
        <f>1-(($AO$58-$AQ$51)/($AQ$52-$AQ$51))</f>
        <v>0.17777777777777781</v>
      </c>
      <c r="CB62">
        <f>(($AP$54-$AQ$51)/($AQ$52-$AQ$51))</f>
        <v>0.44444444444444442</v>
      </c>
    </row>
    <row r="63" spans="1:80" x14ac:dyDescent="0.25">
      <c r="A63">
        <v>62</v>
      </c>
      <c r="B63">
        <v>225.403336</v>
      </c>
      <c r="C63" s="2">
        <v>1</v>
      </c>
      <c r="D63">
        <v>219.75920299999999</v>
      </c>
      <c r="E63" s="4">
        <v>2</v>
      </c>
      <c r="F63">
        <v>235.24152599999999</v>
      </c>
      <c r="G63" s="3">
        <v>3</v>
      </c>
      <c r="P63">
        <v>3</v>
      </c>
      <c r="Q63" t="str">
        <f t="shared" si="0"/>
        <v>123</v>
      </c>
      <c r="R63">
        <v>2</v>
      </c>
      <c r="X63" t="s">
        <v>281</v>
      </c>
      <c r="Y63">
        <v>1423</v>
      </c>
      <c r="AN63">
        <v>2305</v>
      </c>
      <c r="AO63">
        <v>2329</v>
      </c>
      <c r="AP63">
        <v>2508</v>
      </c>
      <c r="AQ63">
        <v>2688</v>
      </c>
      <c r="AT63">
        <f>(($AO$58-$AN$58)/($AN$59-$AN$58))</f>
        <v>0.46666666666666667</v>
      </c>
      <c r="AU63">
        <f>(($AP$54-$AN$57)/($AN$58-$AN$57))</f>
        <v>0.90909090909090906</v>
      </c>
      <c r="AV63">
        <f>(($AQ$52-$AN$58)/($AN$59-$AN$58))</f>
        <v>0.73333333333333328</v>
      </c>
      <c r="AW63">
        <f>(($AN$59-$AO$58)/($AO$59-$AO$58))</f>
        <v>0.42105263157894735</v>
      </c>
      <c r="AX63">
        <f>(($AP$55-$AO$58)/($AO$59-$AO$58))</f>
        <v>0.60526315789473684</v>
      </c>
      <c r="AY63">
        <f>(($AQ$52-$AO$58)/($AO$59-$AO$58))</f>
        <v>0.21052631578947367</v>
      </c>
      <c r="AZ63">
        <f>(($AN$59-$AP$54)/($AP$55-$AP$54))</f>
        <v>0.82499999999999996</v>
      </c>
      <c r="BA63">
        <f>(($AO$58-$AP$54)/($AP$55-$AP$54))</f>
        <v>0.42499999999999999</v>
      </c>
      <c r="BB63">
        <f>(($AQ$52-$AP$54)/($AP$55-$AP$54))</f>
        <v>0.625</v>
      </c>
      <c r="BC63">
        <f>(($AN$59-$AQ$52)/($AQ$53-$AQ$52))</f>
        <v>0.21052631578947367</v>
      </c>
      <c r="BD63">
        <f>(($AO$59-$AQ$52)/($AQ$53-$AQ$52))</f>
        <v>0.78947368421052633</v>
      </c>
      <c r="BE63">
        <f>(($AP$55-$AQ$52)/($AQ$53-$AQ$52))</f>
        <v>0.39473684210526316</v>
      </c>
      <c r="BG63">
        <v>2</v>
      </c>
      <c r="BH63">
        <v>507</v>
      </c>
      <c r="BI63">
        <f>($BH$72-$BH$69)/200</f>
        <v>0.18</v>
      </c>
      <c r="BQ63">
        <f>(($AO$58-$AN$58)/($AN$59-$AN$58))</f>
        <v>0.46666666666666667</v>
      </c>
      <c r="BR63">
        <f>1-(($AP$54-$AN$57)/($AN$58-$AN$57))</f>
        <v>9.0909090909090939E-2</v>
      </c>
      <c r="BS63">
        <f>1-(($AQ$52-$AN$58)/($AN$59-$AN$58))</f>
        <v>0.26666666666666672</v>
      </c>
      <c r="BT63">
        <f>(($AN$59-$AO$58)/($AO$59-$AO$58))</f>
        <v>0.42105263157894735</v>
      </c>
      <c r="BU63">
        <f>1-(($AP$55-$AO$58)/($AO$59-$AO$58))</f>
        <v>0.39473684210526316</v>
      </c>
      <c r="BV63">
        <f>(($AQ$52-$AO$58)/($AO$59-$AO$58))</f>
        <v>0.21052631578947367</v>
      </c>
      <c r="BW63">
        <f>1-(($AN$59-$AP$54)/($AP$55-$AP$54))</f>
        <v>0.17500000000000004</v>
      </c>
      <c r="BX63">
        <f>(($AO$58-$AP$54)/($AP$55-$AP$54))</f>
        <v>0.42499999999999999</v>
      </c>
      <c r="BY63">
        <f>1-(($AQ$52-$AP$54)/($AP$55-$AP$54))</f>
        <v>0.375</v>
      </c>
      <c r="BZ63">
        <f>(($AN$59-$AQ$52)/($AQ$53-$AQ$52))</f>
        <v>0.21052631578947367</v>
      </c>
      <c r="CA63">
        <f>1-(($AO$59-$AQ$52)/($AQ$53-$AQ$52))</f>
        <v>0.21052631578947367</v>
      </c>
      <c r="CB63">
        <f>(($AP$55-$AQ$52)/($AQ$53-$AQ$52))</f>
        <v>0.39473684210526316</v>
      </c>
    </row>
    <row r="64" spans="1:80" x14ac:dyDescent="0.25">
      <c r="A64">
        <v>63</v>
      </c>
      <c r="B64">
        <v>225.403336</v>
      </c>
      <c r="C64" s="2">
        <v>1</v>
      </c>
      <c r="D64">
        <v>219.75920299999999</v>
      </c>
      <c r="E64" s="4">
        <v>2</v>
      </c>
      <c r="F64">
        <v>235.24152599999999</v>
      </c>
      <c r="G64" s="3">
        <v>3</v>
      </c>
      <c r="P64">
        <v>3</v>
      </c>
      <c r="Q64" t="str">
        <f t="shared" si="0"/>
        <v>123</v>
      </c>
      <c r="R64">
        <v>3</v>
      </c>
      <c r="X64" t="s">
        <v>281</v>
      </c>
      <c r="Y64">
        <v>4231</v>
      </c>
      <c r="AN64">
        <v>2347</v>
      </c>
      <c r="AO64">
        <v>2364</v>
      </c>
      <c r="AP64">
        <v>2538</v>
      </c>
      <c r="AQ64">
        <v>2749</v>
      </c>
      <c r="AT64">
        <f>(($AO$59-$AN$59)/($AN$60-$AN$59))</f>
        <v>0.51162790697674421</v>
      </c>
      <c r="AU64">
        <f>(($AP$55-$AN$59)/($AN$60-$AN$59))</f>
        <v>0.16279069767441862</v>
      </c>
      <c r="AV64">
        <f>(($AQ$53-$AN$59)/($AN$60-$AN$59))</f>
        <v>0.69767441860465118</v>
      </c>
      <c r="AW64">
        <f>(($AN$60-$AO$59)/($AO$60-$AO$59))</f>
        <v>0.5</v>
      </c>
      <c r="AX64">
        <f>(($AP$56-$AO$59)/($AO$60-$AO$59))</f>
        <v>0.5714285714285714</v>
      </c>
      <c r="AY64">
        <f>(($AQ$53-$AO$59)/($AO$60-$AO$59))</f>
        <v>0.19047619047619047</v>
      </c>
      <c r="AZ64">
        <f>(($AN$60-$AP$55)/($AP$56-$AP$55))</f>
        <v>0.92307692307692313</v>
      </c>
      <c r="BA64">
        <f>(($AO$59-$AP$55)/($AP$56-$AP$55))</f>
        <v>0.38461538461538464</v>
      </c>
      <c r="BB64">
        <f>(($AQ$53-$AP$55)/($AP$56-$AP$55))</f>
        <v>0.58974358974358976</v>
      </c>
      <c r="BC64">
        <f>(($AN$60-$AQ$53)/($AQ$54-$AQ$53))</f>
        <v>0.33333333333333331</v>
      </c>
      <c r="BD64">
        <f>(($AO$60-$AQ$53)/($AQ$54-$AQ$53))</f>
        <v>0.87179487179487181</v>
      </c>
      <c r="BE64">
        <f>(($AP$56-$AQ$53)/($AQ$54-$AQ$53))</f>
        <v>0.41025641025641024</v>
      </c>
      <c r="BG64">
        <v>3</v>
      </c>
      <c r="BH64">
        <v>514</v>
      </c>
      <c r="BI64">
        <f>($BH$73-$BH$70)/200</f>
        <v>0.155</v>
      </c>
      <c r="BQ64">
        <f>1-(($AO$59-$AN$59)/($AN$60-$AN$59))</f>
        <v>0.48837209302325579</v>
      </c>
      <c r="BR64">
        <f>(($AP$55-$AN$59)/($AN$60-$AN$59))</f>
        <v>0.16279069767441862</v>
      </c>
      <c r="BS64">
        <f>1-(($AQ$53-$AN$59)/($AN$60-$AN$59))</f>
        <v>0.30232558139534882</v>
      </c>
      <c r="BT64">
        <f>(($AN$60-$AO$59)/($AO$60-$AO$59))</f>
        <v>0.5</v>
      </c>
      <c r="BU64">
        <f>1-(($AP$56-$AO$59)/($AO$60-$AO$59))</f>
        <v>0.4285714285714286</v>
      </c>
      <c r="BV64">
        <f>(($AQ$53-$AO$59)/($AO$60-$AO$59))</f>
        <v>0.19047619047619047</v>
      </c>
      <c r="BW64">
        <f>1-(($AN$60-$AP$55)/($AP$56-$AP$55))</f>
        <v>7.6923076923076872E-2</v>
      </c>
      <c r="BX64">
        <f>(($AO$59-$AP$55)/($AP$56-$AP$55))</f>
        <v>0.38461538461538464</v>
      </c>
      <c r="BY64">
        <f>1-(($AQ$53-$AP$55)/($AP$56-$AP$55))</f>
        <v>0.41025641025641024</v>
      </c>
      <c r="BZ64">
        <f>(($AN$60-$AQ$53)/($AQ$54-$AQ$53))</f>
        <v>0.33333333333333331</v>
      </c>
      <c r="CA64">
        <f>1-(($AO$60-$AQ$53)/($AQ$54-$AQ$53))</f>
        <v>0.12820512820512819</v>
      </c>
      <c r="CB64">
        <f>(($AP$56-$AQ$53)/($AQ$54-$AQ$53))</f>
        <v>0.41025641025641024</v>
      </c>
    </row>
    <row r="65" spans="1:80" x14ac:dyDescent="0.25">
      <c r="A65">
        <v>64</v>
      </c>
      <c r="B65">
        <v>225.43936500000001</v>
      </c>
      <c r="C65" s="2">
        <v>1</v>
      </c>
      <c r="D65">
        <v>219.75920299999999</v>
      </c>
      <c r="E65" s="4">
        <v>2</v>
      </c>
      <c r="F65">
        <v>235.24152599999999</v>
      </c>
      <c r="G65" s="3">
        <v>3</v>
      </c>
      <c r="P65">
        <v>3</v>
      </c>
      <c r="Q65" t="str">
        <f t="shared" si="0"/>
        <v>123</v>
      </c>
      <c r="R65">
        <v>1</v>
      </c>
      <c r="X65" t="s">
        <v>279</v>
      </c>
      <c r="Y65" t="s">
        <v>268</v>
      </c>
      <c r="AN65">
        <v>2384</v>
      </c>
      <c r="AO65">
        <v>2406</v>
      </c>
      <c r="AP65">
        <v>2585</v>
      </c>
      <c r="AQ65">
        <v>2791</v>
      </c>
      <c r="AT65">
        <f>(($AO$60-$AN$60)/($AN$61-$AN$60))</f>
        <v>0.53846153846153844</v>
      </c>
      <c r="AU65">
        <f>(($AP$56-$AN$60)/($AN$61-$AN$60))</f>
        <v>7.6923076923076927E-2</v>
      </c>
      <c r="AV65">
        <f>(($AQ$54-$AN$60)/($AN$61-$AN$60))</f>
        <v>0.66666666666666663</v>
      </c>
      <c r="AW65">
        <f>(($AN$61-$AO$60)/($AO$61-$AO$60))</f>
        <v>0.51428571428571423</v>
      </c>
      <c r="AX65">
        <f>(($AP$57-$AO$60)/($AO$61-$AO$60))</f>
        <v>0.77142857142857146</v>
      </c>
      <c r="AY65">
        <f>(($AQ$54-$AO$60)/($AO$61-$AO$60))</f>
        <v>0.14285714285714285</v>
      </c>
      <c r="AZ65">
        <f>(($AN$61-$AP$56)/($AP$57-$AP$56))</f>
        <v>0.8</v>
      </c>
      <c r="BA65">
        <f>(($AO$60-$AP$56)/($AP$57-$AP$56))</f>
        <v>0.4</v>
      </c>
      <c r="BB65">
        <f>(($AQ$54-$AP$56)/($AP$57-$AP$56))</f>
        <v>0.51111111111111107</v>
      </c>
      <c r="BC65">
        <f>(($AN$61-$AQ$54)/($AQ$55-$AQ$54))</f>
        <v>0.22807017543859648</v>
      </c>
      <c r="BD65">
        <f>(($AO$61-$AQ$54)/($AQ$55-$AQ$54))</f>
        <v>0.52631578947368418</v>
      </c>
      <c r="BE65">
        <f>(($AP$57-$AQ$54)/($AQ$55-$AQ$54))</f>
        <v>0.38596491228070173</v>
      </c>
      <c r="BG65">
        <v>1</v>
      </c>
      <c r="BH65">
        <v>530</v>
      </c>
      <c r="BI65">
        <f>($BH$74-$BH$71)/200</f>
        <v>0.22500000000000001</v>
      </c>
      <c r="BQ65">
        <f>1-(($AO$60-$AN$60)/($AN$61-$AN$60))</f>
        <v>0.46153846153846156</v>
      </c>
      <c r="BR65">
        <f>(($AP$56-$AN$60)/($AN$61-$AN$60))</f>
        <v>7.6923076923076927E-2</v>
      </c>
      <c r="BS65">
        <f>1-(($AQ$54-$AN$60)/($AN$61-$AN$60))</f>
        <v>0.33333333333333337</v>
      </c>
      <c r="BT65">
        <f>1-(($AN$61-$AO$60)/($AO$61-$AO$60))</f>
        <v>0.48571428571428577</v>
      </c>
      <c r="BU65">
        <f>1-(($AP$57-$AO$60)/($AO$61-$AO$60))</f>
        <v>0.22857142857142854</v>
      </c>
      <c r="BV65">
        <f>(($AQ$54-$AO$60)/($AO$61-$AO$60))</f>
        <v>0.14285714285714285</v>
      </c>
      <c r="BW65">
        <f>1-(($AN$61-$AP$56)/($AP$57-$AP$56))</f>
        <v>0.19999999999999996</v>
      </c>
      <c r="BX65">
        <f>(($AO$60-$AP$56)/($AP$57-$AP$56))</f>
        <v>0.4</v>
      </c>
      <c r="BY65">
        <f>1-(($AQ$54-$AP$56)/($AP$57-$AP$56))</f>
        <v>0.48888888888888893</v>
      </c>
      <c r="BZ65">
        <f>(($AN$61-$AQ$54)/($AQ$55-$AQ$54))</f>
        <v>0.22807017543859648</v>
      </c>
      <c r="CA65">
        <f>1-(($AO$61-$AQ$54)/($AQ$55-$AQ$54))</f>
        <v>0.47368421052631582</v>
      </c>
      <c r="CB65">
        <f>(($AP$57-$AQ$54)/($AQ$55-$AQ$54))</f>
        <v>0.38596491228070173</v>
      </c>
    </row>
    <row r="66" spans="1:80" x14ac:dyDescent="0.25">
      <c r="A66">
        <v>65</v>
      </c>
      <c r="D66">
        <v>219.75920299999999</v>
      </c>
      <c r="E66" s="4">
        <v>2</v>
      </c>
      <c r="F66">
        <v>235.24152599999999</v>
      </c>
      <c r="G66" s="3">
        <v>3</v>
      </c>
      <c r="P66">
        <v>2</v>
      </c>
      <c r="Q66" t="str">
        <f t="shared" ref="Q66:Q129" si="2">CONCATENATE(C66,E66,G66,I66)</f>
        <v>23</v>
      </c>
      <c r="R66" t="s">
        <v>233</v>
      </c>
      <c r="X66" t="s">
        <v>283</v>
      </c>
      <c r="Y66">
        <v>3124</v>
      </c>
      <c r="AN66">
        <v>2427</v>
      </c>
      <c r="AO66">
        <v>2444</v>
      </c>
      <c r="AP66">
        <v>2633</v>
      </c>
      <c r="AQ66">
        <v>2837</v>
      </c>
      <c r="AT66">
        <f>(($AO$61-$AN$61)/($AN$62-$AN$61))</f>
        <v>0.45945945945945948</v>
      </c>
      <c r="AU66">
        <f>(($AP$57-$AN$61)/($AN$62-$AN$61))</f>
        <v>0.24324324324324326</v>
      </c>
      <c r="AV66">
        <f>(($AQ$55-$AN$62)/($AN$63-$AN$62))</f>
        <v>0.14893617021276595</v>
      </c>
      <c r="AW66">
        <f>(($AN$62-$AO$61)/($AO$62-$AO$61))</f>
        <v>0.5</v>
      </c>
      <c r="AX66">
        <f>(($AP$58-$AO$62)/($AO$63-$AO$62))</f>
        <v>0.27450980392156865</v>
      </c>
      <c r="AY66">
        <f>(($AQ$55-$AO$61)/($AO$62-$AO$61))</f>
        <v>0.67500000000000004</v>
      </c>
      <c r="AZ66">
        <f>(($AN$62-$AP$57)/($AP$58-$AP$57))</f>
        <v>0.45161290322580644</v>
      </c>
      <c r="BA66">
        <f>(($AO$61-$AP$57)/($AP$58-$AP$57))</f>
        <v>0.12903225806451613</v>
      </c>
      <c r="BB66">
        <f>(($AQ$55-$AP$57)/($AP$58-$AP$57))</f>
        <v>0.56451612903225812</v>
      </c>
      <c r="BC66">
        <f>(($AN$62-$AQ$54)/($AQ$55-$AQ$54))</f>
        <v>0.8771929824561403</v>
      </c>
      <c r="BD66">
        <f>(($AO$62-$AQ$55)/($AQ$56-$AQ$55))</f>
        <v>0.24074074074074073</v>
      </c>
      <c r="BE66">
        <f>(($AP$58-$AQ$55)/($AQ$56-$AQ$55))</f>
        <v>0.5</v>
      </c>
      <c r="BG66" t="s">
        <v>233</v>
      </c>
      <c r="BH66">
        <v>537</v>
      </c>
      <c r="BI66">
        <f>($BH$75-$BH$72)/200</f>
        <v>0.15</v>
      </c>
      <c r="BQ66">
        <f>(($AO$61-$AN$61)/($AN$62-$AN$61))</f>
        <v>0.45945945945945948</v>
      </c>
      <c r="BR66">
        <f>(($AP$57-$AN$61)/($AN$62-$AN$61))</f>
        <v>0.24324324324324326</v>
      </c>
      <c r="BS66">
        <f>(($AQ$55-$AN$62)/($AN$63-$AN$62))</f>
        <v>0.14893617021276595</v>
      </c>
      <c r="BT66">
        <f>(($AN$62-$AO$61)/($AO$62-$AO$61))</f>
        <v>0.5</v>
      </c>
      <c r="BU66">
        <f>(($AP$58-$AO$62)/($AO$63-$AO$62))</f>
        <v>0.27450980392156865</v>
      </c>
      <c r="BV66">
        <f>1-(($AQ$55-$AO$61)/($AO$62-$AO$61))</f>
        <v>0.32499999999999996</v>
      </c>
      <c r="BW66">
        <f>(($AN$62-$AP$57)/($AP$58-$AP$57))</f>
        <v>0.45161290322580644</v>
      </c>
      <c r="BX66">
        <f>(($AO$61-$AP$57)/($AP$58-$AP$57))</f>
        <v>0.12903225806451613</v>
      </c>
      <c r="BY66">
        <f>1-(($AQ$55-$AP$57)/($AP$58-$AP$57))</f>
        <v>0.43548387096774188</v>
      </c>
      <c r="BZ66">
        <f>1-(($AN$62-$AQ$54)/($AQ$55-$AQ$54))</f>
        <v>0.1228070175438597</v>
      </c>
      <c r="CA66">
        <f>(($AO$62-$AQ$55)/($AQ$56-$AQ$55))</f>
        <v>0.24074074074074073</v>
      </c>
      <c r="CB66">
        <f>(($AP$58-$AQ$55)/($AQ$56-$AQ$55))</f>
        <v>0.5</v>
      </c>
    </row>
    <row r="67" spans="1:80" x14ac:dyDescent="0.25">
      <c r="A67">
        <v>66</v>
      </c>
      <c r="D67">
        <v>219.75920299999999</v>
      </c>
      <c r="E67" s="4">
        <v>2</v>
      </c>
      <c r="F67">
        <v>235.24152599999999</v>
      </c>
      <c r="G67" s="3">
        <v>3</v>
      </c>
      <c r="P67">
        <v>2</v>
      </c>
      <c r="Q67" t="str">
        <f t="shared" si="2"/>
        <v>23</v>
      </c>
      <c r="R67">
        <v>2</v>
      </c>
      <c r="X67" t="s">
        <v>279</v>
      </c>
      <c r="Y67">
        <v>1241</v>
      </c>
      <c r="AN67">
        <v>2467</v>
      </c>
      <c r="AO67">
        <v>2482</v>
      </c>
      <c r="AP67">
        <v>2672</v>
      </c>
      <c r="AQ67">
        <v>2888</v>
      </c>
      <c r="AT67">
        <f>(($AO$62-$AN$62)/($AN$63-$AN$62))</f>
        <v>0.42553191489361702</v>
      </c>
      <c r="AU67">
        <f>(($AP$58-$AN$62)/($AN$63-$AN$62))</f>
        <v>0.72340425531914898</v>
      </c>
      <c r="AV67">
        <f>(($AQ$56-$AN$63)/($AN$64-$AN$63))</f>
        <v>0.33333333333333331</v>
      </c>
      <c r="AW67">
        <f>(($AN$63-$AO$62)/($AO$63-$AO$62))</f>
        <v>0.52941176470588236</v>
      </c>
      <c r="AX67">
        <f>(($AP$59-$AO$63)/($AO$64-$AO$63))</f>
        <v>0.42857142857142855</v>
      </c>
      <c r="AY67">
        <f>(($AQ$56-$AO$62)/($AO$63-$AO$62))</f>
        <v>0.80392156862745101</v>
      </c>
      <c r="AZ67">
        <f>(($AN$63-$AP$58)/($AP$59-$AP$58))</f>
        <v>0.25</v>
      </c>
      <c r="BA67">
        <f>(($AO$62-$AP$57)/($AP$58-$AP$57))</f>
        <v>0.77419354838709675</v>
      </c>
      <c r="BB67">
        <f>(($AQ$56-$AP$58)/($AP$59-$AP$58))</f>
        <v>0.51923076923076927</v>
      </c>
      <c r="BC67">
        <f>(($AN$63-$AQ$55)/($AQ$56-$AQ$55))</f>
        <v>0.7407407407407407</v>
      </c>
      <c r="BD67">
        <f>(($AO$63-$AQ$56)/($AQ$57-$AQ$56))</f>
        <v>0.2</v>
      </c>
      <c r="BE67">
        <f>(($AP$59-$AQ$56)/($AQ$57-$AQ$56))</f>
        <v>0.5</v>
      </c>
      <c r="BG67">
        <v>2</v>
      </c>
      <c r="BH67">
        <v>549</v>
      </c>
      <c r="BI67">
        <f>($BH$76-$BH$73)/200</f>
        <v>0.19500000000000001</v>
      </c>
      <c r="BQ67">
        <f>(($AO$62-$AN$62)/($AN$63-$AN$62))</f>
        <v>0.42553191489361702</v>
      </c>
      <c r="BR67">
        <f>1-(($AP$58-$AN$62)/($AN$63-$AN$62))</f>
        <v>0.27659574468085102</v>
      </c>
      <c r="BS67">
        <f>(($AQ$56-$AN$63)/($AN$64-$AN$63))</f>
        <v>0.33333333333333331</v>
      </c>
      <c r="BT67">
        <f>1-(($AN$63-$AO$62)/($AO$63-$AO$62))</f>
        <v>0.47058823529411764</v>
      </c>
      <c r="BU67">
        <f>(($AP$59-$AO$63)/($AO$64-$AO$63))</f>
        <v>0.42857142857142855</v>
      </c>
      <c r="BV67">
        <f>1-(($AQ$56-$AO$62)/($AO$63-$AO$62))</f>
        <v>0.19607843137254899</v>
      </c>
      <c r="BW67">
        <f>(($AN$63-$AP$58)/($AP$59-$AP$58))</f>
        <v>0.25</v>
      </c>
      <c r="BX67">
        <f>1-(($AO$62-$AP$57)/($AP$58-$AP$57))</f>
        <v>0.22580645161290325</v>
      </c>
      <c r="BY67">
        <f>1-(($AQ$56-$AP$58)/($AP$59-$AP$58))</f>
        <v>0.48076923076923073</v>
      </c>
      <c r="BZ67">
        <f>1-(($AN$63-$AQ$55)/($AQ$56-$AQ$55))</f>
        <v>0.2592592592592593</v>
      </c>
      <c r="CA67">
        <f>(($AO$63-$AQ$56)/($AQ$57-$AQ$56))</f>
        <v>0.2</v>
      </c>
      <c r="CB67">
        <f>(($AP$59-$AQ$56)/($AQ$57-$AQ$56))</f>
        <v>0.5</v>
      </c>
    </row>
    <row r="68" spans="1:80" x14ac:dyDescent="0.25">
      <c r="A68">
        <v>67</v>
      </c>
      <c r="D68">
        <v>219.75920299999999</v>
      </c>
      <c r="E68" s="4">
        <v>2</v>
      </c>
      <c r="F68">
        <v>235.24152599999999</v>
      </c>
      <c r="G68" s="3">
        <v>3</v>
      </c>
      <c r="P68">
        <v>2</v>
      </c>
      <c r="Q68" t="str">
        <f t="shared" si="2"/>
        <v>23</v>
      </c>
      <c r="R68">
        <v>3</v>
      </c>
      <c r="X68" t="s">
        <v>278</v>
      </c>
      <c r="Y68">
        <v>2413</v>
      </c>
      <c r="AN68">
        <v>2502</v>
      </c>
      <c r="AO68">
        <v>2521</v>
      </c>
      <c r="AP68">
        <v>2718</v>
      </c>
      <c r="AQ68">
        <v>2937</v>
      </c>
      <c r="AT68">
        <f>(($AO$63-$AN$63)/($AN$64-$AN$63))</f>
        <v>0.5714285714285714</v>
      </c>
      <c r="AU68">
        <f>(($AP$59-$AN$63)/($AN$64-$AN$63))</f>
        <v>0.9285714285714286</v>
      </c>
      <c r="AV68">
        <f>(($AQ$57-$AN$64)/($AN$65-$AN$64))</f>
        <v>0.59459459459459463</v>
      </c>
      <c r="AW68">
        <f>(($AN$64-$AO$63)/($AO$64-$AO$63))</f>
        <v>0.51428571428571423</v>
      </c>
      <c r="AX68">
        <f>(($AP$60-$AO$64)/($AO$65-$AO$64))</f>
        <v>0.6428571428571429</v>
      </c>
      <c r="AY68">
        <f>(($AQ$57-$AO$64)/($AO$65-$AO$64))</f>
        <v>0.11904761904761904</v>
      </c>
      <c r="AZ68">
        <f>(($AN$64-$AP$59)/($AP$60-$AP$59))</f>
        <v>6.3829787234042548E-2</v>
      </c>
      <c r="BA68">
        <f>(($AO$63-$AP$58)/($AP$59-$AP$58))</f>
        <v>0.71153846153846156</v>
      </c>
      <c r="BB68">
        <f>(($AQ$57-$AP$59)/($AP$60-$AP$59))</f>
        <v>0.53191489361702127</v>
      </c>
      <c r="BC68">
        <f>(($AN$64-$AQ$56)/($AQ$57-$AQ$56))</f>
        <v>0.56000000000000005</v>
      </c>
      <c r="BD68">
        <f>(($AO$64-$AQ$56)/($AQ$57-$AQ$56))</f>
        <v>0.9</v>
      </c>
      <c r="BE68">
        <f>(($AP$60-$AQ$57)/($AQ$58-$AQ$57))</f>
        <v>0.46808510638297873</v>
      </c>
      <c r="BG68">
        <v>3</v>
      </c>
      <c r="BH68">
        <v>556</v>
      </c>
      <c r="BI68">
        <f>($BH$77-$BH$74)/200</f>
        <v>0.105</v>
      </c>
      <c r="BQ68">
        <f>1-(($AO$63-$AN$63)/($AN$64-$AN$63))</f>
        <v>0.4285714285714286</v>
      </c>
      <c r="BR68">
        <f>1-(($AP$59-$AN$63)/($AN$64-$AN$63))</f>
        <v>7.1428571428571397E-2</v>
      </c>
      <c r="BS68">
        <f>1-(($AQ$57-$AN$64)/($AN$65-$AN$64))</f>
        <v>0.40540540540540537</v>
      </c>
      <c r="BT68">
        <f>1-(($AN$64-$AO$63)/($AO$64-$AO$63))</f>
        <v>0.48571428571428577</v>
      </c>
      <c r="BU68">
        <f>1-(($AP$60-$AO$64)/($AO$65-$AO$64))</f>
        <v>0.3571428571428571</v>
      </c>
      <c r="BV68">
        <f>(($AQ$57-$AO$64)/($AO$65-$AO$64))</f>
        <v>0.11904761904761904</v>
      </c>
      <c r="BW68">
        <f>(($AN$64-$AP$59)/($AP$60-$AP$59))</f>
        <v>6.3829787234042548E-2</v>
      </c>
      <c r="BX68">
        <f>1-(($AO$63-$AP$58)/($AP$59-$AP$58))</f>
        <v>0.28846153846153844</v>
      </c>
      <c r="BY68">
        <f>1-(($AQ$57-$AP$59)/($AP$60-$AP$59))</f>
        <v>0.46808510638297873</v>
      </c>
      <c r="BZ68">
        <f>1-(($AN$64-$AQ$56)/($AQ$57-$AQ$56))</f>
        <v>0.43999999999999995</v>
      </c>
      <c r="CA68">
        <f>1-(($AO$64-$AQ$56)/($AQ$57-$AQ$56))</f>
        <v>9.9999999999999978E-2</v>
      </c>
      <c r="CB68">
        <f>(($AP$60-$AQ$57)/($AQ$58-$AQ$57))</f>
        <v>0.46808510638297873</v>
      </c>
    </row>
    <row r="69" spans="1:80" x14ac:dyDescent="0.25">
      <c r="A69">
        <v>68</v>
      </c>
      <c r="D69">
        <v>219.75920299999999</v>
      </c>
      <c r="E69" s="4">
        <v>2</v>
      </c>
      <c r="F69">
        <v>235.24152599999999</v>
      </c>
      <c r="G69" s="3">
        <v>3</v>
      </c>
      <c r="P69">
        <v>2</v>
      </c>
      <c r="Q69" t="str">
        <f t="shared" si="2"/>
        <v>23</v>
      </c>
      <c r="R69">
        <v>1</v>
      </c>
      <c r="X69" t="s">
        <v>278</v>
      </c>
      <c r="Y69">
        <v>4132</v>
      </c>
      <c r="AN69">
        <v>2550</v>
      </c>
      <c r="AO69">
        <v>2573</v>
      </c>
      <c r="AP69">
        <v>2760</v>
      </c>
      <c r="AQ69">
        <v>2985</v>
      </c>
      <c r="AT69">
        <f>(($AO$64-$AN$64)/($AN$65-$AN$64))</f>
        <v>0.45945945945945948</v>
      </c>
      <c r="AU69">
        <f>(($AP$60-$AN$65)/($AN$66-$AN$65))</f>
        <v>0.16279069767441862</v>
      </c>
      <c r="AV69">
        <f>(($AQ$58-$AN$65)/($AN$66-$AN$65))</f>
        <v>0.7441860465116279</v>
      </c>
      <c r="AW69">
        <f>(($AN$65-$AO$64)/($AO$65-$AO$64))</f>
        <v>0.47619047619047616</v>
      </c>
      <c r="AX69">
        <f>(($AP$61-$AO$65)/($AO$66-$AO$65))</f>
        <v>0.71052631578947367</v>
      </c>
      <c r="AY69">
        <f>(($AQ$58-$AO$65)/($AO$66-$AO$65))</f>
        <v>0.26315789473684209</v>
      </c>
      <c r="AZ69">
        <f>(($AN$65-$AP$59)/($AP$60-$AP$59))</f>
        <v>0.85106382978723405</v>
      </c>
      <c r="BA69">
        <f>(($AO$64-$AP$59)/($AP$60-$AP$59))</f>
        <v>0.42553191489361702</v>
      </c>
      <c r="BB69">
        <f>(($AQ$58-$AP$60)/($AP$61-$AP$60))</f>
        <v>0.59523809523809523</v>
      </c>
      <c r="BC69">
        <f>(($AN$65-$AQ$57)/($AQ$58-$AQ$57))</f>
        <v>0.31914893617021278</v>
      </c>
      <c r="BD69">
        <f>(($AO$65-$AQ$57)/($AQ$58-$AQ$57))</f>
        <v>0.78723404255319152</v>
      </c>
      <c r="BE69">
        <f>(($AP$61-$AQ$58)/($AQ$59-$AQ$58))</f>
        <v>0.45945945945945948</v>
      </c>
      <c r="BG69">
        <v>1</v>
      </c>
      <c r="BH69">
        <v>573</v>
      </c>
      <c r="BI69">
        <f>($BH$78-$BH$75)/200</f>
        <v>0.19500000000000001</v>
      </c>
      <c r="BQ69">
        <f>(($AO$64-$AN$64)/($AN$65-$AN$64))</f>
        <v>0.45945945945945948</v>
      </c>
      <c r="BR69">
        <f>(($AP$60-$AN$65)/($AN$66-$AN$65))</f>
        <v>0.16279069767441862</v>
      </c>
      <c r="BS69">
        <f>1-(($AQ$58-$AN$65)/($AN$66-$AN$65))</f>
        <v>0.2558139534883721</v>
      </c>
      <c r="BT69">
        <f>(($AN$65-$AO$64)/($AO$65-$AO$64))</f>
        <v>0.47619047619047616</v>
      </c>
      <c r="BU69">
        <f>1-(($AP$61-$AO$65)/($AO$66-$AO$65))</f>
        <v>0.28947368421052633</v>
      </c>
      <c r="BV69">
        <f>(($AQ$58-$AO$65)/($AO$66-$AO$65))</f>
        <v>0.26315789473684209</v>
      </c>
      <c r="BW69">
        <f>1-(($AN$65-$AP$59)/($AP$60-$AP$59))</f>
        <v>0.14893617021276595</v>
      </c>
      <c r="BX69">
        <f>(($AO$64-$AP$59)/($AP$60-$AP$59))</f>
        <v>0.42553191489361702</v>
      </c>
      <c r="BY69">
        <f>1-(($AQ$58-$AP$60)/($AP$61-$AP$60))</f>
        <v>0.40476190476190477</v>
      </c>
      <c r="BZ69">
        <f>(($AN$65-$AQ$57)/($AQ$58-$AQ$57))</f>
        <v>0.31914893617021278</v>
      </c>
      <c r="CA69">
        <f>1-(($AO$65-$AQ$57)/($AQ$58-$AQ$57))</f>
        <v>0.21276595744680848</v>
      </c>
      <c r="CB69">
        <f>(($AP$61-$AQ$58)/($AQ$59-$AQ$58))</f>
        <v>0.45945945945945948</v>
      </c>
    </row>
    <row r="70" spans="1:80" x14ac:dyDescent="0.25">
      <c r="A70">
        <v>69</v>
      </c>
      <c r="D70">
        <v>219.75920299999999</v>
      </c>
      <c r="E70" s="4">
        <v>2</v>
      </c>
      <c r="F70">
        <v>235.24152599999999</v>
      </c>
      <c r="G70" s="3">
        <v>3</v>
      </c>
      <c r="P70">
        <v>2</v>
      </c>
      <c r="Q70" t="str">
        <f t="shared" si="2"/>
        <v>23</v>
      </c>
      <c r="R70" t="s">
        <v>233</v>
      </c>
      <c r="X70" t="s">
        <v>278</v>
      </c>
      <c r="Y70">
        <v>1324</v>
      </c>
      <c r="AN70">
        <v>2592</v>
      </c>
      <c r="AO70">
        <v>2608</v>
      </c>
      <c r="AP70">
        <v>2823</v>
      </c>
      <c r="AQ70">
        <v>3023</v>
      </c>
      <c r="AT70">
        <f>(($AO$65-$AN$65)/($AN$66-$AN$65))</f>
        <v>0.51162790697674421</v>
      </c>
      <c r="AU70">
        <f>(($AP$61-$AN$66)/($AN$67-$AN$66))</f>
        <v>0.15</v>
      </c>
      <c r="AV70">
        <f>(($AQ$59-$AN$66)/($AN$67-$AN$66))</f>
        <v>0.65</v>
      </c>
      <c r="AW70">
        <f>(($AN$66-$AO$65)/($AO$66-$AO$65))</f>
        <v>0.55263157894736847</v>
      </c>
      <c r="AX70">
        <f>(($AP$62-$AO$66)/($AO$67-$AO$66))</f>
        <v>0.76315789473684215</v>
      </c>
      <c r="AY70">
        <f>(($AQ$59-$AO$66)/($AO$67-$AO$66))</f>
        <v>0.23684210526315788</v>
      </c>
      <c r="AZ70">
        <f>(($AN$66-$AP$60)/($AP$61-$AP$60))</f>
        <v>0.8571428571428571</v>
      </c>
      <c r="BA70">
        <f>(($AO$65-$AP$60)/($AP$61-$AP$60))</f>
        <v>0.35714285714285715</v>
      </c>
      <c r="BB70">
        <f>(($AQ$59-$AP$61)/($AP$62-$AP$61))</f>
        <v>0.5</v>
      </c>
      <c r="BC70">
        <f>(($AN$66-$AQ$58)/($AQ$59-$AQ$58))</f>
        <v>0.29729729729729731</v>
      </c>
      <c r="BD70">
        <f>(($AO$66-$AQ$58)/($AQ$59-$AQ$58))</f>
        <v>0.7567567567567568</v>
      </c>
      <c r="BE70">
        <f>(($AP$62-$AQ$59)/($AQ$60-$AQ$59))</f>
        <v>0.45454545454545453</v>
      </c>
      <c r="BG70" t="s">
        <v>233</v>
      </c>
      <c r="BH70">
        <v>587</v>
      </c>
      <c r="BI70">
        <f>($BH$79-$BH$76)/200</f>
        <v>0.13500000000000001</v>
      </c>
      <c r="BQ70">
        <f>1-(($AO$65-$AN$65)/($AN$66-$AN$65))</f>
        <v>0.48837209302325579</v>
      </c>
      <c r="BR70">
        <f>(($AP$61-$AN$66)/($AN$67-$AN$66))</f>
        <v>0.15</v>
      </c>
      <c r="BS70">
        <f>1-(($AQ$59-$AN$66)/($AN$67-$AN$66))</f>
        <v>0.35</v>
      </c>
      <c r="BT70">
        <f>1-(($AN$66-$AO$65)/($AO$66-$AO$65))</f>
        <v>0.44736842105263153</v>
      </c>
      <c r="BU70">
        <f>1-(($AP$62-$AO$66)/($AO$67-$AO$66))</f>
        <v>0.23684210526315785</v>
      </c>
      <c r="BV70">
        <f>(($AQ$59-$AO$66)/($AO$67-$AO$66))</f>
        <v>0.23684210526315788</v>
      </c>
      <c r="BW70">
        <f>1-(($AN$66-$AP$60)/($AP$61-$AP$60))</f>
        <v>0.1428571428571429</v>
      </c>
      <c r="BX70">
        <f>(($AO$65-$AP$60)/($AP$61-$AP$60))</f>
        <v>0.35714285714285715</v>
      </c>
      <c r="BY70">
        <f>(($AQ$59-$AP$61)/($AP$62-$AP$61))</f>
        <v>0.5</v>
      </c>
      <c r="BZ70">
        <f>(($AN$66-$AQ$58)/($AQ$59-$AQ$58))</f>
        <v>0.29729729729729731</v>
      </c>
      <c r="CA70">
        <f>1-(($AO$66-$AQ$58)/($AQ$59-$AQ$58))</f>
        <v>0.2432432432432432</v>
      </c>
      <c r="CB70">
        <f>(($AP$62-$AQ$59)/($AQ$60-$AQ$59))</f>
        <v>0.45454545454545453</v>
      </c>
    </row>
    <row r="71" spans="1:80" x14ac:dyDescent="0.25">
      <c r="A71">
        <v>70</v>
      </c>
      <c r="D71">
        <v>219.75920299999999</v>
      </c>
      <c r="E71" s="4">
        <v>2</v>
      </c>
      <c r="F71">
        <v>235.24152599999999</v>
      </c>
      <c r="G71" s="3">
        <v>3</v>
      </c>
      <c r="P71">
        <v>2</v>
      </c>
      <c r="Q71" t="str">
        <f t="shared" si="2"/>
        <v>23</v>
      </c>
      <c r="R71">
        <v>2</v>
      </c>
      <c r="X71" t="s">
        <v>278</v>
      </c>
      <c r="Y71">
        <v>3241</v>
      </c>
      <c r="AN71">
        <v>2631</v>
      </c>
      <c r="AO71">
        <v>2649</v>
      </c>
      <c r="AP71">
        <v>2863</v>
      </c>
      <c r="AQ71">
        <v>3068</v>
      </c>
      <c r="AT71">
        <f>(($AO$66-$AN$66)/($AN$67-$AN$66))</f>
        <v>0.42499999999999999</v>
      </c>
      <c r="AU71">
        <f>(($AP$62-$AN$67)/($AN$68-$AN$67))</f>
        <v>0.17142857142857143</v>
      </c>
      <c r="AV71">
        <f>(($AQ$60-$AN$67)/($AN$68-$AN$67))</f>
        <v>0.8571428571428571</v>
      </c>
      <c r="AW71">
        <f>(($AN$67-$AO$66)/($AO$67-$AO$66))</f>
        <v>0.60526315789473684</v>
      </c>
      <c r="AX71">
        <f>(($AP$63-$AO$67)/($AO$68-$AO$67))</f>
        <v>0.66666666666666663</v>
      </c>
      <c r="AY71">
        <f>(($AQ$60-$AO$67)/($AO$68-$AO$67))</f>
        <v>0.38461538461538464</v>
      </c>
      <c r="AZ71">
        <f>(($AN$67-$AP$61)/($AP$62-$AP$61))</f>
        <v>0.85</v>
      </c>
      <c r="BA71">
        <f>(($AO$66-$AP$61)/($AP$62-$AP$61))</f>
        <v>0.27500000000000002</v>
      </c>
      <c r="BB71">
        <f>(($AQ$60-$AP$62)/($AP$63-$AP$62))</f>
        <v>0.68571428571428572</v>
      </c>
      <c r="BC71">
        <f>(($AN$67-$AQ$59)/($AQ$60-$AQ$59))</f>
        <v>0.31818181818181818</v>
      </c>
      <c r="BD71">
        <f>(($AO$67-$AQ$59)/($AQ$60-$AQ$59))</f>
        <v>0.65909090909090906</v>
      </c>
      <c r="BE71">
        <f>(($AP$63-$AQ$60)/($AQ$61-$AQ$60))</f>
        <v>0.17460317460317459</v>
      </c>
      <c r="BG71">
        <v>2</v>
      </c>
      <c r="BH71">
        <v>592</v>
      </c>
      <c r="BI71">
        <f>($BH$80-$BH$77)/200</f>
        <v>0.22</v>
      </c>
      <c r="BQ71">
        <f>(($AO$66-$AN$66)/($AN$67-$AN$66))</f>
        <v>0.42499999999999999</v>
      </c>
      <c r="BR71">
        <f>(($AP$62-$AN$67)/($AN$68-$AN$67))</f>
        <v>0.17142857142857143</v>
      </c>
      <c r="BS71">
        <f>1-(($AQ$60-$AN$67)/($AN$68-$AN$67))</f>
        <v>0.1428571428571429</v>
      </c>
      <c r="BT71">
        <f>1-(($AN$67-$AO$66)/($AO$67-$AO$66))</f>
        <v>0.39473684210526316</v>
      </c>
      <c r="BU71">
        <f>1-(($AP$63-$AO$67)/($AO$68-$AO$67))</f>
        <v>0.33333333333333337</v>
      </c>
      <c r="BV71">
        <f>(($AQ$60-$AO$67)/($AO$68-$AO$67))</f>
        <v>0.38461538461538464</v>
      </c>
      <c r="BW71">
        <f>1-(($AN$67-$AP$61)/($AP$62-$AP$61))</f>
        <v>0.15000000000000002</v>
      </c>
      <c r="BX71">
        <f>(($AO$66-$AP$61)/($AP$62-$AP$61))</f>
        <v>0.27500000000000002</v>
      </c>
      <c r="BY71">
        <f>1-(($AQ$60-$AP$62)/($AP$63-$AP$62))</f>
        <v>0.31428571428571428</v>
      </c>
      <c r="BZ71">
        <f>(($AN$67-$AQ$59)/($AQ$60-$AQ$59))</f>
        <v>0.31818181818181818</v>
      </c>
      <c r="CA71">
        <f>1-(($AO$67-$AQ$59)/($AQ$60-$AQ$59))</f>
        <v>0.34090909090909094</v>
      </c>
      <c r="CB71">
        <f>(($AP$63-$AQ$60)/($AQ$61-$AQ$60))</f>
        <v>0.17460317460317459</v>
      </c>
    </row>
    <row r="72" spans="1:80" x14ac:dyDescent="0.25">
      <c r="A72">
        <v>71</v>
      </c>
      <c r="D72">
        <v>219.75920299999999</v>
      </c>
      <c r="E72" s="4">
        <v>2</v>
      </c>
      <c r="F72">
        <v>235.24152599999999</v>
      </c>
      <c r="G72" s="3">
        <v>3</v>
      </c>
      <c r="P72">
        <v>2</v>
      </c>
      <c r="Q72" t="str">
        <f t="shared" si="2"/>
        <v>23</v>
      </c>
      <c r="R72">
        <v>3</v>
      </c>
      <c r="X72" t="s">
        <v>278</v>
      </c>
      <c r="Y72">
        <v>2413</v>
      </c>
      <c r="AN72">
        <v>2677</v>
      </c>
      <c r="AO72">
        <v>2708</v>
      </c>
      <c r="AP72">
        <v>2913</v>
      </c>
      <c r="AQ72">
        <v>3110</v>
      </c>
      <c r="AT72">
        <f>(($AO$67-$AN$67)/($AN$68-$AN$67))</f>
        <v>0.42857142857142855</v>
      </c>
      <c r="AU72">
        <f>(($AP$63-$AN$68)/($AN$69-$AN$68))</f>
        <v>0.125</v>
      </c>
      <c r="AV72">
        <f>(($AQ$61-$AN$69)/($AN$70-$AN$69))</f>
        <v>0.23809523809523808</v>
      </c>
      <c r="AW72">
        <f>(($AN$68-$AO$67)/($AO$68-$AO$67))</f>
        <v>0.51282051282051277</v>
      </c>
      <c r="AX72">
        <f>(($AP$64-$AO$68)/($AO$69-$AO$68))</f>
        <v>0.32692307692307693</v>
      </c>
      <c r="AY72">
        <f>(($AQ$61-$AO$68)/($AO$69-$AO$68))</f>
        <v>0.75</v>
      </c>
      <c r="AZ72">
        <f>(($AN$68-$AP$62)/($AP$63-$AP$62))</f>
        <v>0.82857142857142863</v>
      </c>
      <c r="BA72">
        <f>(($AO$67-$AP$62)/($AP$63-$AP$62))</f>
        <v>0.25714285714285712</v>
      </c>
      <c r="BB72">
        <f>(($AQ$61-$AP$64)/($AP$65-$AP$64))</f>
        <v>0.46808510638297873</v>
      </c>
      <c r="BC72">
        <f>(($AN$68-$AQ$60)/($AQ$61-$AQ$60))</f>
        <v>7.9365079365079361E-2</v>
      </c>
      <c r="BD72">
        <f>(($AO$68-$AQ$60)/($AQ$61-$AQ$60))</f>
        <v>0.38095238095238093</v>
      </c>
      <c r="BE72">
        <f>(($AP$64-$AQ$60)/($AQ$61-$AQ$60))</f>
        <v>0.65079365079365081</v>
      </c>
      <c r="BG72">
        <v>3</v>
      </c>
      <c r="BH72">
        <v>609</v>
      </c>
      <c r="BI72">
        <f>($BH$81-$BH$78)/200</f>
        <v>0.15</v>
      </c>
      <c r="BQ72">
        <f>(($AO$67-$AN$67)/($AN$68-$AN$67))</f>
        <v>0.42857142857142855</v>
      </c>
      <c r="BR72">
        <f>(($AP$63-$AN$68)/($AN$69-$AN$68))</f>
        <v>0.125</v>
      </c>
      <c r="BS72">
        <f>(($AQ$61-$AN$69)/($AN$70-$AN$69))</f>
        <v>0.23809523809523808</v>
      </c>
      <c r="BT72">
        <f>1-(($AN$68-$AO$67)/($AO$68-$AO$67))</f>
        <v>0.48717948717948723</v>
      </c>
      <c r="BU72">
        <f>(($AP$64-$AO$68)/($AO$69-$AO$68))</f>
        <v>0.32692307692307693</v>
      </c>
      <c r="BV72">
        <f>1-(($AQ$61-$AO$68)/($AO$69-$AO$68))</f>
        <v>0.25</v>
      </c>
      <c r="BW72">
        <f>1-(($AN$68-$AP$62)/($AP$63-$AP$62))</f>
        <v>0.17142857142857137</v>
      </c>
      <c r="BX72">
        <f>(($AO$67-$AP$62)/($AP$63-$AP$62))</f>
        <v>0.25714285714285712</v>
      </c>
      <c r="BY72">
        <f>(($AQ$61-$AP$64)/($AP$65-$AP$64))</f>
        <v>0.46808510638297873</v>
      </c>
      <c r="BZ72">
        <f>(($AN$68-$AQ$60)/($AQ$61-$AQ$60))</f>
        <v>7.9365079365079361E-2</v>
      </c>
      <c r="CA72">
        <f>(($AO$68-$AQ$60)/($AQ$61-$AQ$60))</f>
        <v>0.38095238095238093</v>
      </c>
      <c r="CB72">
        <f>1-(($AP$64-$AQ$60)/($AQ$61-$AQ$60))</f>
        <v>0.34920634920634919</v>
      </c>
    </row>
    <row r="73" spans="1:80" x14ac:dyDescent="0.25">
      <c r="A73">
        <v>72</v>
      </c>
      <c r="D73">
        <v>219.75920299999999</v>
      </c>
      <c r="E73" s="4">
        <v>2</v>
      </c>
      <c r="F73">
        <v>235.24152599999999</v>
      </c>
      <c r="G73" s="3">
        <v>3</v>
      </c>
      <c r="P73">
        <v>2</v>
      </c>
      <c r="Q73" t="str">
        <f t="shared" si="2"/>
        <v>23</v>
      </c>
      <c r="R73">
        <v>1</v>
      </c>
      <c r="X73" t="s">
        <v>278</v>
      </c>
      <c r="Y73">
        <v>4132</v>
      </c>
      <c r="AN73">
        <v>2728</v>
      </c>
      <c r="AO73">
        <v>2750</v>
      </c>
      <c r="AP73">
        <v>2959</v>
      </c>
      <c r="AQ73">
        <v>3154</v>
      </c>
      <c r="AT73">
        <f>(($AO$68-$AN$68)/($AN$69-$AN$68))</f>
        <v>0.39583333333333331</v>
      </c>
      <c r="AU73">
        <f>(($AP$64-$AN$68)/($AN$69-$AN$68))</f>
        <v>0.75</v>
      </c>
      <c r="AV73">
        <f>(($AQ$62-$AN$70)/($AN$71-$AN$70))</f>
        <v>0.30769230769230771</v>
      </c>
      <c r="AW73">
        <f>(($AN$69-$AO$68)/($AO$69-$AO$68))</f>
        <v>0.55769230769230771</v>
      </c>
      <c r="AX73">
        <f>(($AP$65-$AO$69)/($AO$70-$AO$69))</f>
        <v>0.34285714285714286</v>
      </c>
      <c r="AY73">
        <f>(($AQ$62-$AO$69)/($AO$70-$AO$69))</f>
        <v>0.88571428571428568</v>
      </c>
      <c r="AZ73">
        <f>(($AN$69-$AP$64)/($AP$65-$AP$64))</f>
        <v>0.25531914893617019</v>
      </c>
      <c r="BA73">
        <f>(($AO$68-$AP$63)/($AP$64-$AP$63))</f>
        <v>0.43333333333333335</v>
      </c>
      <c r="BB73">
        <f>(($AQ$62-$AP$65)/($AP$66-$AP$65))</f>
        <v>0.39583333333333331</v>
      </c>
      <c r="BC73">
        <f>(($AN$69-$AQ$60)/($AQ$61-$AQ$60))</f>
        <v>0.84126984126984128</v>
      </c>
      <c r="BD73">
        <f>(($AO$69-$AQ$61)/($AQ$62-$AQ$61))</f>
        <v>0.29545454545454547</v>
      </c>
      <c r="BE73">
        <f>(($AP$65-$AQ$61)/($AQ$62-$AQ$61))</f>
        <v>0.56818181818181823</v>
      </c>
      <c r="BG73">
        <v>1</v>
      </c>
      <c r="BH73">
        <v>618</v>
      </c>
      <c r="BI73">
        <f>($BH$82-$BH$79)/200</f>
        <v>0.19</v>
      </c>
      <c r="BQ73">
        <f>(($AO$68-$AN$68)/($AN$69-$AN$68))</f>
        <v>0.39583333333333331</v>
      </c>
      <c r="BR73">
        <f>1-(($AP$64-$AN$68)/($AN$69-$AN$68))</f>
        <v>0.25</v>
      </c>
      <c r="BS73">
        <f>(($AQ$62-$AN$70)/($AN$71-$AN$70))</f>
        <v>0.30769230769230771</v>
      </c>
      <c r="BT73">
        <f>1-(($AN$69-$AO$68)/($AO$69-$AO$68))</f>
        <v>0.44230769230769229</v>
      </c>
      <c r="BU73">
        <f>(($AP$65-$AO$69)/($AO$70-$AO$69))</f>
        <v>0.34285714285714286</v>
      </c>
      <c r="BV73">
        <f>1-(($AQ$62-$AO$69)/($AO$70-$AO$69))</f>
        <v>0.11428571428571432</v>
      </c>
      <c r="BW73">
        <f>(($AN$69-$AP$64)/($AP$65-$AP$64))</f>
        <v>0.25531914893617019</v>
      </c>
      <c r="BX73">
        <f>(($AO$68-$AP$63)/($AP$64-$AP$63))</f>
        <v>0.43333333333333335</v>
      </c>
      <c r="BY73">
        <f>(($AQ$62-$AP$65)/($AP$66-$AP$65))</f>
        <v>0.39583333333333331</v>
      </c>
      <c r="BZ73">
        <f>1-(($AN$69-$AQ$60)/($AQ$61-$AQ$60))</f>
        <v>0.15873015873015872</v>
      </c>
      <c r="CA73">
        <f>(($AO$69-$AQ$61)/($AQ$62-$AQ$61))</f>
        <v>0.29545454545454547</v>
      </c>
      <c r="CB73">
        <f>1-(($AP$65-$AQ$61)/($AQ$62-$AQ$61))</f>
        <v>0.43181818181818177</v>
      </c>
    </row>
    <row r="74" spans="1:80" x14ac:dyDescent="0.25">
      <c r="A74">
        <v>73</v>
      </c>
      <c r="D74">
        <v>219.75920299999999</v>
      </c>
      <c r="E74" s="4">
        <v>2</v>
      </c>
      <c r="F74">
        <v>235.24152599999999</v>
      </c>
      <c r="G74" s="3">
        <v>3</v>
      </c>
      <c r="P74">
        <v>2</v>
      </c>
      <c r="Q74" t="str">
        <f t="shared" si="2"/>
        <v>23</v>
      </c>
      <c r="R74">
        <v>2</v>
      </c>
      <c r="X74" t="s">
        <v>278</v>
      </c>
      <c r="Y74">
        <v>1324</v>
      </c>
      <c r="AN74">
        <v>2778</v>
      </c>
      <c r="AO74">
        <v>2800</v>
      </c>
      <c r="AP74">
        <v>2999</v>
      </c>
      <c r="AQ74">
        <v>3193</v>
      </c>
      <c r="AT74">
        <f>(($AO$69-$AN$69)/($AN$70-$AN$69))</f>
        <v>0.54761904761904767</v>
      </c>
      <c r="AU74">
        <f>(($AP$65-$AN$69)/($AN$70-$AN$69))</f>
        <v>0.83333333333333337</v>
      </c>
      <c r="AV74">
        <f>(($AQ$63-$AN$72)/($AN$73-$AN$72))</f>
        <v>0.21568627450980393</v>
      </c>
      <c r="AW74">
        <f>(($AN$70-$AO$69)/($AO$70-$AO$69))</f>
        <v>0.54285714285714282</v>
      </c>
      <c r="AX74">
        <f>(($AP$66-$AO$70)/($AO$71-$AO$70))</f>
        <v>0.6097560975609756</v>
      </c>
      <c r="AY74">
        <f>(($AQ$63-$AO$71)/($AO$72-$AO$71))</f>
        <v>0.66101694915254239</v>
      </c>
      <c r="AZ74">
        <f>(($AN$70-$AP$65)/($AP$66-$AP$65))</f>
        <v>0.14583333333333334</v>
      </c>
      <c r="BA74">
        <f>(($AO$69-$AP$64)/($AP$65-$AP$64))</f>
        <v>0.74468085106382975</v>
      </c>
      <c r="BB74">
        <f>(($AQ$63-$AP$67)/($AP$68-$AP$67))</f>
        <v>0.34782608695652173</v>
      </c>
      <c r="BC74">
        <f>(($AN$70-$AQ$61)/($AQ$62-$AQ$61))</f>
        <v>0.72727272727272729</v>
      </c>
      <c r="BD74">
        <f>(($AO$70-$AQ$62)/($AQ$63-$AQ$62))</f>
        <v>4.7619047619047616E-2</v>
      </c>
      <c r="BE74">
        <f>(($AP$66-$AQ$62)/($AQ$63-$AQ$62))</f>
        <v>0.34523809523809523</v>
      </c>
      <c r="BG74">
        <v>2</v>
      </c>
      <c r="BH74">
        <v>637</v>
      </c>
      <c r="BI74">
        <f>($BH$83-$BH$80)/200</f>
        <v>0.17</v>
      </c>
      <c r="BQ74">
        <f>1-(($AO$69-$AN$69)/($AN$70-$AN$69))</f>
        <v>0.45238095238095233</v>
      </c>
      <c r="BR74">
        <f>1-(($AP$65-$AN$69)/($AN$70-$AN$69))</f>
        <v>0.16666666666666663</v>
      </c>
      <c r="BS74">
        <f>(($AQ$63-$AN$72)/($AN$73-$AN$72))</f>
        <v>0.21568627450980393</v>
      </c>
      <c r="BT74">
        <f>1-(($AN$70-$AO$69)/($AO$70-$AO$69))</f>
        <v>0.45714285714285718</v>
      </c>
      <c r="BU74">
        <f>1-(($AP$66-$AO$70)/($AO$71-$AO$70))</f>
        <v>0.3902439024390244</v>
      </c>
      <c r="BV74">
        <f>1-(($AQ$63-$AO$71)/($AO$72-$AO$71))</f>
        <v>0.33898305084745761</v>
      </c>
      <c r="BW74">
        <f>(($AN$70-$AP$65)/($AP$66-$AP$65))</f>
        <v>0.14583333333333334</v>
      </c>
      <c r="BX74">
        <f>1-(($AO$69-$AP$64)/($AP$65-$AP$64))</f>
        <v>0.25531914893617025</v>
      </c>
      <c r="BY74">
        <f>(($AQ$63-$AP$67)/($AP$68-$AP$67))</f>
        <v>0.34782608695652173</v>
      </c>
      <c r="BZ74">
        <f>1-(($AN$70-$AQ$61)/($AQ$62-$AQ$61))</f>
        <v>0.27272727272727271</v>
      </c>
      <c r="CA74">
        <f>(($AO$70-$AQ$62)/($AQ$63-$AQ$62))</f>
        <v>4.7619047619047616E-2</v>
      </c>
      <c r="CB74">
        <f>(($AP$66-$AQ$62)/($AQ$63-$AQ$62))</f>
        <v>0.34523809523809523</v>
      </c>
    </row>
    <row r="75" spans="1:80" x14ac:dyDescent="0.25">
      <c r="A75">
        <v>74</v>
      </c>
      <c r="D75">
        <v>219.75920299999999</v>
      </c>
      <c r="E75" s="4">
        <v>2</v>
      </c>
      <c r="F75">
        <v>235.24152599999999</v>
      </c>
      <c r="G75" s="3">
        <v>3</v>
      </c>
      <c r="P75">
        <v>2</v>
      </c>
      <c r="Q75" t="str">
        <f t="shared" si="2"/>
        <v>23</v>
      </c>
      <c r="R75" t="s">
        <v>233</v>
      </c>
      <c r="X75" t="s">
        <v>278</v>
      </c>
      <c r="Y75">
        <v>3241</v>
      </c>
      <c r="AN75">
        <v>2816</v>
      </c>
      <c r="AO75">
        <v>2837</v>
      </c>
      <c r="AP75">
        <v>3046</v>
      </c>
      <c r="AQ75">
        <v>3241</v>
      </c>
      <c r="AT75">
        <f>(($AO$70-$AN$70)/($AN$71-$AN$70))</f>
        <v>0.41025641025641024</v>
      </c>
      <c r="AU75">
        <f>(($AP$66-$AN$71)/($AN$72-$AN$71))</f>
        <v>4.3478260869565216E-2</v>
      </c>
      <c r="AV75">
        <f>(($AQ$64-$AN$73)/($AN$74-$AN$73))</f>
        <v>0.42</v>
      </c>
      <c r="AW75">
        <f>(($AN$71-$AO$70)/($AO$71-$AO$70))</f>
        <v>0.56097560975609762</v>
      </c>
      <c r="AX75">
        <f>(($AP$67-$AO$71)/($AO$72-$AO$71))</f>
        <v>0.38983050847457629</v>
      </c>
      <c r="AY75">
        <f>(($AQ$64-$AO$72)/($AO$73-$AO$72))</f>
        <v>0.97619047619047616</v>
      </c>
      <c r="AZ75">
        <f>(($AN$71-$AP$65)/($AP$66-$AP$65))</f>
        <v>0.95833333333333337</v>
      </c>
      <c r="BA75">
        <f>(($AO$70-$AP$65)/($AP$66-$AP$65))</f>
        <v>0.47916666666666669</v>
      </c>
      <c r="BB75">
        <f>(($AQ$64-$AP$68)/($AP$69-$AP$68))</f>
        <v>0.73809523809523814</v>
      </c>
      <c r="BC75">
        <f>(($AN$71-$AQ$62)/($AQ$63-$AQ$62))</f>
        <v>0.32142857142857145</v>
      </c>
      <c r="BD75">
        <f>(($AO$71-$AQ$62)/($AQ$63-$AQ$62))</f>
        <v>0.5357142857142857</v>
      </c>
      <c r="BE75">
        <f>(($AP$67-$AQ$62)/($AQ$63-$AQ$62))</f>
        <v>0.80952380952380953</v>
      </c>
      <c r="BG75" t="s">
        <v>233</v>
      </c>
      <c r="BH75">
        <v>639</v>
      </c>
      <c r="BI75">
        <f>($BH$84-$BH$81)/200</f>
        <v>0.155</v>
      </c>
      <c r="BQ75">
        <f>(($AO$70-$AN$70)/($AN$71-$AN$70))</f>
        <v>0.41025641025641024</v>
      </c>
      <c r="BR75">
        <f>(($AP$66-$AN$71)/($AN$72-$AN$71))</f>
        <v>4.3478260869565216E-2</v>
      </c>
      <c r="BS75">
        <f>(($AQ$64-$AN$73)/($AN$74-$AN$73))</f>
        <v>0.42</v>
      </c>
      <c r="BT75">
        <f>1-(($AN$71-$AO$70)/($AO$71-$AO$70))</f>
        <v>0.43902439024390238</v>
      </c>
      <c r="BU75">
        <f>(($AP$67-$AO$71)/($AO$72-$AO$71))</f>
        <v>0.38983050847457629</v>
      </c>
      <c r="BV75">
        <f>1-(($AQ$64-$AO$72)/($AO$73-$AO$72))</f>
        <v>2.3809523809523836E-2</v>
      </c>
      <c r="BW75">
        <f>1-(($AN$71-$AP$65)/($AP$66-$AP$65))</f>
        <v>4.166666666666663E-2</v>
      </c>
      <c r="BX75">
        <f>(($AO$70-$AP$65)/($AP$66-$AP$65))</f>
        <v>0.47916666666666669</v>
      </c>
      <c r="BY75">
        <f>1-(($AQ$64-$AP$68)/($AP$69-$AP$68))</f>
        <v>0.26190476190476186</v>
      </c>
      <c r="BZ75">
        <f>(($AN$71-$AQ$62)/($AQ$63-$AQ$62))</f>
        <v>0.32142857142857145</v>
      </c>
      <c r="CA75">
        <f>1-(($AO$71-$AQ$62)/($AQ$63-$AQ$62))</f>
        <v>0.4642857142857143</v>
      </c>
      <c r="CB75">
        <f>1-(($AP$67-$AQ$62)/($AQ$63-$AQ$62))</f>
        <v>0.19047619047619047</v>
      </c>
    </row>
    <row r="76" spans="1:80" x14ac:dyDescent="0.25">
      <c r="A76">
        <v>75</v>
      </c>
      <c r="B76">
        <v>214.86430899999999</v>
      </c>
      <c r="C76" s="2">
        <v>1</v>
      </c>
      <c r="D76">
        <v>219.75920299999999</v>
      </c>
      <c r="E76" s="4">
        <v>2</v>
      </c>
      <c r="F76">
        <v>235.24152599999999</v>
      </c>
      <c r="G76" s="3">
        <v>3</v>
      </c>
      <c r="P76">
        <v>3</v>
      </c>
      <c r="Q76" t="str">
        <f t="shared" si="2"/>
        <v>123</v>
      </c>
      <c r="R76">
        <v>1</v>
      </c>
      <c r="X76" t="s">
        <v>278</v>
      </c>
      <c r="Y76">
        <v>2413</v>
      </c>
      <c r="AN76">
        <v>2861</v>
      </c>
      <c r="AO76">
        <v>2882</v>
      </c>
      <c r="AP76">
        <v>3090</v>
      </c>
      <c r="AQ76">
        <v>3288</v>
      </c>
      <c r="AT76">
        <f>(($AO$71-$AN$71)/($AN$72-$AN$71))</f>
        <v>0.39130434782608697</v>
      </c>
      <c r="AU76">
        <f>(($AP$67-$AN$71)/($AN$72-$AN$71))</f>
        <v>0.89130434782608692</v>
      </c>
      <c r="AW76">
        <f>(($AN$72-$AO$71)/($AO$72-$AO$71))</f>
        <v>0.47457627118644069</v>
      </c>
      <c r="AX76">
        <f>(($AP$68-$AO$72)/($AO$73-$AO$72))</f>
        <v>0.23809523809523808</v>
      </c>
      <c r="AY76">
        <f>(($AQ$65-$AO$73)/($AO$74-$AO$73))</f>
        <v>0.82</v>
      </c>
      <c r="AZ76">
        <f>(($AN$72-$AP$67)/($AP$68-$AP$67))</f>
        <v>0.10869565217391304</v>
      </c>
      <c r="BA76">
        <f>(($AO$71-$AP$66)/($AP$67-$AP$66))</f>
        <v>0.41025641025641024</v>
      </c>
      <c r="BC76">
        <f>(($AN$72-$AQ$62)/($AQ$63-$AQ$62))</f>
        <v>0.86904761904761907</v>
      </c>
      <c r="BD76">
        <f>(($AO$72-$AQ$63)/($AQ$64-$AQ$63))</f>
        <v>0.32786885245901637</v>
      </c>
      <c r="BE76">
        <f>(($AP$68-$AQ$63)/($AQ$64-$AQ$63))</f>
        <v>0.49180327868852458</v>
      </c>
      <c r="BG76">
        <v>1</v>
      </c>
      <c r="BH76">
        <v>657</v>
      </c>
      <c r="BI76">
        <f>($BH$85-$BH$82)/200</f>
        <v>0.13</v>
      </c>
      <c r="BQ76">
        <f>(($AO$71-$AN$71)/($AN$72-$AN$71))</f>
        <v>0.39130434782608697</v>
      </c>
      <c r="BR76">
        <f>1-(($AP$67-$AN$71)/($AN$72-$AN$71))</f>
        <v>0.10869565217391308</v>
      </c>
      <c r="BT76">
        <f>(($AN$72-$AO$71)/($AO$72-$AO$71))</f>
        <v>0.47457627118644069</v>
      </c>
      <c r="BU76">
        <f>(($AP$68-$AO$72)/($AO$73-$AO$72))</f>
        <v>0.23809523809523808</v>
      </c>
      <c r="BV76">
        <f>1-(($AQ$65-$AO$73)/($AO$74-$AO$73))</f>
        <v>0.18000000000000005</v>
      </c>
      <c r="BW76">
        <f>(($AN$72-$AP$67)/($AP$68-$AP$67))</f>
        <v>0.10869565217391304</v>
      </c>
      <c r="BX76">
        <f>(($AO$71-$AP$66)/($AP$67-$AP$66))</f>
        <v>0.41025641025641024</v>
      </c>
      <c r="BZ76">
        <f>1-(($AN$72-$AQ$62)/($AQ$63-$AQ$62))</f>
        <v>0.13095238095238093</v>
      </c>
      <c r="CA76">
        <f>(($AO$72-$AQ$63)/($AQ$64-$AQ$63))</f>
        <v>0.32786885245901637</v>
      </c>
      <c r="CB76">
        <f>(($AP$68-$AQ$63)/($AQ$64-$AQ$63))</f>
        <v>0.49180327868852458</v>
      </c>
    </row>
    <row r="77" spans="1:80" x14ac:dyDescent="0.25">
      <c r="A77">
        <v>76</v>
      </c>
      <c r="B77">
        <v>214.86430899999999</v>
      </c>
      <c r="C77" s="2">
        <v>1</v>
      </c>
      <c r="D77">
        <v>219.75920299999999</v>
      </c>
      <c r="E77" s="4">
        <v>2</v>
      </c>
      <c r="F77">
        <v>235.24152599999999</v>
      </c>
      <c r="G77" s="3">
        <v>3</v>
      </c>
      <c r="P77">
        <v>3</v>
      </c>
      <c r="Q77" t="str">
        <f t="shared" si="2"/>
        <v>123</v>
      </c>
      <c r="R77">
        <v>3</v>
      </c>
      <c r="X77" t="s">
        <v>278</v>
      </c>
      <c r="Y77">
        <v>4132</v>
      </c>
      <c r="AN77">
        <v>2903</v>
      </c>
      <c r="AO77">
        <v>2924</v>
      </c>
      <c r="AP77">
        <v>3133</v>
      </c>
      <c r="AQ77">
        <v>3312</v>
      </c>
      <c r="AT77">
        <f>(($AO$72-$AN$72)/($AN$73-$AN$72))</f>
        <v>0.60784313725490191</v>
      </c>
      <c r="AU77">
        <f>(($AP$68-$AN$72)/($AN$73-$AN$72))</f>
        <v>0.80392156862745101</v>
      </c>
      <c r="AW77">
        <f>(($AN$73-$AO$72)/($AO$73-$AO$72))</f>
        <v>0.47619047619047616</v>
      </c>
      <c r="AX77">
        <f>(($AP$69-$AO$73)/($AO$74-$AO$73))</f>
        <v>0.2</v>
      </c>
      <c r="AZ77">
        <f>(($AN$73-$AP$68)/($AP$69-$AP$68))</f>
        <v>0.23809523809523808</v>
      </c>
      <c r="BA77">
        <f>(($AO$72-$AP$67)/($AP$68-$AP$67))</f>
        <v>0.78260869565217395</v>
      </c>
      <c r="BC77">
        <f>(($AN$73-$AQ$63)/($AQ$64-$AQ$63))</f>
        <v>0.65573770491803274</v>
      </c>
      <c r="BD77">
        <f>(($AO$73-$AQ$64)/($AQ$65-$AQ$64))</f>
        <v>2.3809523809523808E-2</v>
      </c>
      <c r="BE77">
        <f>(($AP$69-$AQ$64)/($AQ$65-$AQ$64))</f>
        <v>0.26190476190476192</v>
      </c>
      <c r="BG77">
        <v>3</v>
      </c>
      <c r="BH77">
        <v>658</v>
      </c>
      <c r="BI77">
        <f>($BH$86-$BH$83)/200</f>
        <v>0.11</v>
      </c>
      <c r="BQ77">
        <f>1-(($AO$72-$AN$72)/($AN$73-$AN$72))</f>
        <v>0.39215686274509809</v>
      </c>
      <c r="BR77">
        <f>1-(($AP$68-$AN$72)/($AN$73-$AN$72))</f>
        <v>0.19607843137254899</v>
      </c>
      <c r="BT77">
        <f>(($AN$73-$AO$72)/($AO$73-$AO$72))</f>
        <v>0.47619047619047616</v>
      </c>
      <c r="BU77">
        <f>(($AP$69-$AO$73)/($AO$74-$AO$73))</f>
        <v>0.2</v>
      </c>
      <c r="BW77">
        <f>(($AN$73-$AP$68)/($AP$69-$AP$68))</f>
        <v>0.23809523809523808</v>
      </c>
      <c r="BX77">
        <f>1-(($AO$72-$AP$67)/($AP$68-$AP$67))</f>
        <v>0.21739130434782605</v>
      </c>
      <c r="BZ77">
        <f>1-(($AN$73-$AQ$63)/($AQ$64-$AQ$63))</f>
        <v>0.34426229508196726</v>
      </c>
      <c r="CA77">
        <f>(($AO$73-$AQ$64)/($AQ$65-$AQ$64))</f>
        <v>2.3809523809523808E-2</v>
      </c>
      <c r="CB77">
        <f>(($AP$69-$AQ$64)/($AQ$65-$AQ$64))</f>
        <v>0.26190476190476192</v>
      </c>
    </row>
    <row r="78" spans="1:80" x14ac:dyDescent="0.25">
      <c r="A78">
        <v>77</v>
      </c>
      <c r="B78">
        <v>214.86430899999999</v>
      </c>
      <c r="C78" s="2">
        <v>1</v>
      </c>
      <c r="D78">
        <v>219.75920299999999</v>
      </c>
      <c r="E78" s="4">
        <v>2</v>
      </c>
      <c r="P78">
        <v>2</v>
      </c>
      <c r="Q78" t="str">
        <f t="shared" si="2"/>
        <v>12</v>
      </c>
      <c r="R78">
        <v>2</v>
      </c>
      <c r="X78" t="s">
        <v>278</v>
      </c>
      <c r="Y78">
        <v>1324</v>
      </c>
      <c r="AN78">
        <v>2951</v>
      </c>
      <c r="AO78">
        <v>2969</v>
      </c>
      <c r="AP78">
        <v>3172</v>
      </c>
      <c r="AQ78">
        <v>3336</v>
      </c>
      <c r="AT78">
        <f>(($AO$73-$AN$73)/($AN$74-$AN$73))</f>
        <v>0.44</v>
      </c>
      <c r="AU78">
        <f>(($AP$69-$AN$73)/($AN$74-$AN$73))</f>
        <v>0.64</v>
      </c>
      <c r="AW78">
        <f>(($AN$74-$AO$73)/($AO$74-$AO$73))</f>
        <v>0.56000000000000005</v>
      </c>
      <c r="BA78">
        <f>(($AO$73-$AP$68)/($AP$69-$AP$68))</f>
        <v>0.76190476190476186</v>
      </c>
      <c r="BC78">
        <f>(($AN$74-$AQ$64)/($AQ$65-$AQ$64))</f>
        <v>0.69047619047619047</v>
      </c>
      <c r="BG78">
        <v>2</v>
      </c>
      <c r="BH78">
        <v>678</v>
      </c>
      <c r="BI78">
        <f>($BH$87-$BH$84)/200</f>
        <v>0.185</v>
      </c>
      <c r="BQ78">
        <f>(($AO$73-$AN$73)/($AN$74-$AN$73))</f>
        <v>0.44</v>
      </c>
      <c r="BR78">
        <f>1-(($AP$69-$AN$73)/($AN$74-$AN$73))</f>
        <v>0.36</v>
      </c>
      <c r="BT78">
        <f>1-(($AN$74-$AO$73)/($AO$74-$AO$73))</f>
        <v>0.43999999999999995</v>
      </c>
      <c r="BX78">
        <f>1-(($AO$73-$AP$68)/($AP$69-$AP$68))</f>
        <v>0.23809523809523814</v>
      </c>
      <c r="BZ78">
        <f>1-(($AN$74-$AQ$64)/($AQ$65-$AQ$64))</f>
        <v>0.30952380952380953</v>
      </c>
    </row>
    <row r="79" spans="1:80" x14ac:dyDescent="0.25">
      <c r="A79">
        <v>78</v>
      </c>
      <c r="B79">
        <v>214.86430899999999</v>
      </c>
      <c r="C79" s="2">
        <v>1</v>
      </c>
      <c r="D79">
        <v>219.75920299999999</v>
      </c>
      <c r="E79" s="4">
        <v>2</v>
      </c>
      <c r="P79">
        <v>2</v>
      </c>
      <c r="Q79" t="str">
        <f t="shared" si="2"/>
        <v>12</v>
      </c>
      <c r="R79" t="s">
        <v>233</v>
      </c>
      <c r="X79" t="s">
        <v>278</v>
      </c>
      <c r="Y79">
        <v>3241</v>
      </c>
      <c r="AN79">
        <v>2987</v>
      </c>
      <c r="AO79">
        <v>3010</v>
      </c>
      <c r="AP79">
        <v>3218</v>
      </c>
      <c r="AQ79">
        <v>3382</v>
      </c>
      <c r="BG79" t="s">
        <v>233</v>
      </c>
      <c r="BH79">
        <v>684</v>
      </c>
      <c r="BI79">
        <f>($BH$88-$BH$85)/200</f>
        <v>0.16500000000000001</v>
      </c>
    </row>
    <row r="80" spans="1:80" x14ac:dyDescent="0.25">
      <c r="A80">
        <v>79</v>
      </c>
      <c r="B80">
        <v>214.86430899999999</v>
      </c>
      <c r="C80" s="2">
        <v>1</v>
      </c>
      <c r="D80">
        <v>219.75920299999999</v>
      </c>
      <c r="E80" s="4">
        <v>2</v>
      </c>
      <c r="P80">
        <v>2</v>
      </c>
      <c r="Q80" t="str">
        <f t="shared" si="2"/>
        <v>12</v>
      </c>
      <c r="R80">
        <v>1</v>
      </c>
      <c r="X80" t="s">
        <v>278</v>
      </c>
      <c r="Y80">
        <v>2413</v>
      </c>
      <c r="AN80">
        <v>3038</v>
      </c>
      <c r="AO80">
        <v>3058</v>
      </c>
      <c r="AP80">
        <v>3265</v>
      </c>
      <c r="AQ80">
        <v>3425</v>
      </c>
      <c r="BG80">
        <v>1</v>
      </c>
      <c r="BH80">
        <v>702</v>
      </c>
      <c r="BI80">
        <f>($BH$89-$BH$86)/200</f>
        <v>0.16500000000000001</v>
      </c>
    </row>
    <row r="81" spans="1:80" x14ac:dyDescent="0.25">
      <c r="A81">
        <v>80</v>
      </c>
      <c r="B81">
        <v>214.86430899999999</v>
      </c>
      <c r="C81" s="2">
        <v>1</v>
      </c>
      <c r="D81">
        <v>219.75920299999999</v>
      </c>
      <c r="E81" s="4">
        <v>2</v>
      </c>
      <c r="H81">
        <v>224.919961</v>
      </c>
      <c r="I81" s="5">
        <v>4</v>
      </c>
      <c r="P81">
        <v>3</v>
      </c>
      <c r="Q81" t="str">
        <f t="shared" si="2"/>
        <v>124</v>
      </c>
      <c r="R81">
        <v>3</v>
      </c>
      <c r="X81" t="s">
        <v>278</v>
      </c>
      <c r="Y81">
        <v>4132</v>
      </c>
      <c r="AN81">
        <v>3078</v>
      </c>
      <c r="AO81">
        <v>3098</v>
      </c>
      <c r="AP81">
        <v>3309</v>
      </c>
      <c r="AQ81">
        <v>3473</v>
      </c>
      <c r="AT81">
        <f>(($AO$75-$AN$75)/($AN$76-$AN$75))</f>
        <v>0.46666666666666667</v>
      </c>
      <c r="AU81">
        <f>(($AP$70-$AN$75)/($AN$76-$AN$75))</f>
        <v>0.15555555555555556</v>
      </c>
      <c r="AV81">
        <f>(($AQ$66-$AN$75)/($AN$76-$AN$75))</f>
        <v>0.46666666666666667</v>
      </c>
      <c r="AW81">
        <f>(($AN$76-$AO$75)/($AO$76-$AO$75))</f>
        <v>0.53333333333333333</v>
      </c>
      <c r="AX81">
        <f>(($AP$71-$AO$75)/($AO$76-$AO$75))</f>
        <v>0.57777777777777772</v>
      </c>
      <c r="AY81">
        <f>(($AQ$66-$AO$75)/($AO$76-$AO$75))</f>
        <v>0</v>
      </c>
      <c r="AZ81">
        <f>(($AN$76-$AP$70)/($AP$71-$AP$70))</f>
        <v>0.95</v>
      </c>
      <c r="BA81">
        <f>(($AO$75-$AP$70)/($AP$71-$AP$70))</f>
        <v>0.35</v>
      </c>
      <c r="BB81">
        <f>(($AQ$66-$AP$70)/($AP$71-$AP$70))</f>
        <v>0.35</v>
      </c>
      <c r="BC81">
        <f>(($AN$76-$AQ$66)/($AQ$67-$AQ$66))</f>
        <v>0.47058823529411764</v>
      </c>
      <c r="BD81">
        <f>(($AO$75-$AQ$66)/($AQ$67-$AQ$66))</f>
        <v>0</v>
      </c>
      <c r="BE81">
        <f>(($AP$71-$AQ$66)/($AQ$67-$AQ$66))</f>
        <v>0.50980392156862742</v>
      </c>
      <c r="BG81">
        <v>3</v>
      </c>
      <c r="BH81">
        <v>708</v>
      </c>
      <c r="BI81">
        <f>($BH$90-$BH$87)/200</f>
        <v>0.125</v>
      </c>
      <c r="BQ81">
        <f>(($AO$75-$AN$75)/($AN$76-$AN$75))</f>
        <v>0.46666666666666667</v>
      </c>
      <c r="BR81">
        <f>(($AP$70-$AN$75)/($AN$76-$AN$75))</f>
        <v>0.15555555555555556</v>
      </c>
      <c r="BS81">
        <f>(($AQ$66-$AN$75)/($AN$76-$AN$75))</f>
        <v>0.46666666666666667</v>
      </c>
      <c r="BT81">
        <f>1-(($AN$76-$AO$75)/($AO$76-$AO$75))</f>
        <v>0.46666666666666667</v>
      </c>
      <c r="BU81">
        <f>1-(($AP$71-$AO$75)/($AO$76-$AO$75))</f>
        <v>0.42222222222222228</v>
      </c>
      <c r="BV81">
        <f>(($AQ$66-$AO$75)/($AO$76-$AO$75))</f>
        <v>0</v>
      </c>
      <c r="BW81">
        <f>1-(($AN$76-$AP$70)/($AP$71-$AP$70))</f>
        <v>5.0000000000000044E-2</v>
      </c>
      <c r="BX81">
        <f>(($AO$75-$AP$70)/($AP$71-$AP$70))</f>
        <v>0.35</v>
      </c>
      <c r="BY81">
        <f>(($AQ$66-$AP$70)/($AP$71-$AP$70))</f>
        <v>0.35</v>
      </c>
      <c r="BZ81">
        <f>(($AN$76-$AQ$66)/($AQ$67-$AQ$66))</f>
        <v>0.47058823529411764</v>
      </c>
      <c r="CA81">
        <f>(($AO$75-$AQ$66)/($AQ$67-$AQ$66))</f>
        <v>0</v>
      </c>
      <c r="CB81">
        <f>1-(($AP$71-$AQ$66)/($AQ$67-$AQ$66))</f>
        <v>0.49019607843137258</v>
      </c>
    </row>
    <row r="82" spans="1:80" x14ac:dyDescent="0.25">
      <c r="A82">
        <v>81</v>
      </c>
      <c r="B82">
        <v>214.86430899999999</v>
      </c>
      <c r="C82" s="2">
        <v>1</v>
      </c>
      <c r="D82">
        <v>219.75920299999999</v>
      </c>
      <c r="E82" s="4">
        <v>2</v>
      </c>
      <c r="H82">
        <v>224.919961</v>
      </c>
      <c r="I82" s="5">
        <v>4</v>
      </c>
      <c r="P82">
        <v>3</v>
      </c>
      <c r="Q82" t="str">
        <f t="shared" si="2"/>
        <v>124</v>
      </c>
      <c r="R82">
        <v>2</v>
      </c>
      <c r="X82" t="s">
        <v>279</v>
      </c>
      <c r="Y82" t="s">
        <v>261</v>
      </c>
      <c r="AN82">
        <v>3120</v>
      </c>
      <c r="AO82">
        <v>3141</v>
      </c>
      <c r="AP82">
        <v>3361</v>
      </c>
      <c r="AQ82">
        <v>3516</v>
      </c>
      <c r="AT82">
        <f>(($AO$76-$AN$76)/($AN$77-$AN$76))</f>
        <v>0.5</v>
      </c>
      <c r="AU82">
        <f>(($AP$71-$AN$76)/($AN$77-$AN$76))</f>
        <v>4.7619047619047616E-2</v>
      </c>
      <c r="AV82">
        <f>(($AQ$67-$AN$76)/($AN$77-$AN$76))</f>
        <v>0.6428571428571429</v>
      </c>
      <c r="AW82">
        <f>(($AN$77-$AO$76)/($AO$77-$AO$76))</f>
        <v>0.5</v>
      </c>
      <c r="AX82">
        <f>(($AP$72-$AO$76)/($AO$77-$AO$76))</f>
        <v>0.73809523809523814</v>
      </c>
      <c r="AY82">
        <f>(($AQ$67-$AO$76)/($AO$77-$AO$76))</f>
        <v>0.14285714285714285</v>
      </c>
      <c r="AZ82">
        <f>(($AN$77-$AP$71)/($AP$72-$AP$71))</f>
        <v>0.8</v>
      </c>
      <c r="BA82">
        <f>(($AO$76-$AP$71)/($AP$72-$AP$71))</f>
        <v>0.38</v>
      </c>
      <c r="BB82">
        <f>(($AQ$67-$AP$71)/($AP$72-$AP$71))</f>
        <v>0.5</v>
      </c>
      <c r="BC82">
        <f>(($AN$77-$AQ$67)/($AQ$68-$AQ$67))</f>
        <v>0.30612244897959184</v>
      </c>
      <c r="BD82">
        <f>(($AO$76-$AQ$66)/($AQ$67-$AQ$66))</f>
        <v>0.88235294117647056</v>
      </c>
      <c r="BE82">
        <f>(($AP$72-$AQ$67)/($AQ$68-$AQ$67))</f>
        <v>0.51020408163265307</v>
      </c>
      <c r="BG82">
        <v>2</v>
      </c>
      <c r="BH82">
        <v>722</v>
      </c>
      <c r="BI82">
        <f>($BH$91-$BH$88)/200</f>
        <v>0.185</v>
      </c>
      <c r="BQ82">
        <f>(($AO$76-$AN$76)/($AN$77-$AN$76))</f>
        <v>0.5</v>
      </c>
      <c r="BR82">
        <f>(($AP$71-$AN$76)/($AN$77-$AN$76))</f>
        <v>4.7619047619047616E-2</v>
      </c>
      <c r="BS82">
        <f>1-(($AQ$67-$AN$76)/($AN$77-$AN$76))</f>
        <v>0.3571428571428571</v>
      </c>
      <c r="BT82">
        <f>(($AN$77-$AO$76)/($AO$77-$AO$76))</f>
        <v>0.5</v>
      </c>
      <c r="BU82">
        <f>1-(($AP$72-$AO$76)/($AO$77-$AO$76))</f>
        <v>0.26190476190476186</v>
      </c>
      <c r="BV82">
        <f>(($AQ$67-$AO$76)/($AO$77-$AO$76))</f>
        <v>0.14285714285714285</v>
      </c>
      <c r="BW82">
        <f>1-(($AN$77-$AP$71)/($AP$72-$AP$71))</f>
        <v>0.19999999999999996</v>
      </c>
      <c r="BX82">
        <f>(($AO$76-$AP$71)/($AP$72-$AP$71))</f>
        <v>0.38</v>
      </c>
      <c r="BY82">
        <f>(($AQ$67-$AP$71)/($AP$72-$AP$71))</f>
        <v>0.5</v>
      </c>
      <c r="BZ82">
        <f>(($AN$77-$AQ$67)/($AQ$68-$AQ$67))</f>
        <v>0.30612244897959184</v>
      </c>
      <c r="CA82">
        <f>1-(($AO$76-$AQ$66)/($AQ$67-$AQ$66))</f>
        <v>0.11764705882352944</v>
      </c>
      <c r="CB82">
        <f>1-(($AP$72-$AQ$67)/($AQ$68-$AQ$67))</f>
        <v>0.48979591836734693</v>
      </c>
    </row>
    <row r="83" spans="1:80" x14ac:dyDescent="0.25">
      <c r="A83">
        <v>82</v>
      </c>
      <c r="B83">
        <v>214.86430899999999</v>
      </c>
      <c r="C83" s="2">
        <v>1</v>
      </c>
      <c r="D83">
        <v>219.80657199999999</v>
      </c>
      <c r="E83" s="4">
        <v>2</v>
      </c>
      <c r="H83">
        <v>224.896199</v>
      </c>
      <c r="I83" s="5">
        <v>4</v>
      </c>
      <c r="P83">
        <v>3</v>
      </c>
      <c r="Q83" t="str">
        <f t="shared" si="2"/>
        <v>124</v>
      </c>
      <c r="R83" t="s">
        <v>233</v>
      </c>
      <c r="X83" t="s">
        <v>280</v>
      </c>
      <c r="Y83">
        <v>3214</v>
      </c>
      <c r="AN83">
        <v>3159</v>
      </c>
      <c r="AO83">
        <v>3179</v>
      </c>
      <c r="AP83">
        <v>3404</v>
      </c>
      <c r="AQ83">
        <v>3564</v>
      </c>
      <c r="AT83">
        <f>(($AO$77-$AN$77)/($AN$78-$AN$77))</f>
        <v>0.4375</v>
      </c>
      <c r="AU83">
        <f>(($AP$72-$AN$77)/($AN$78-$AN$77))</f>
        <v>0.20833333333333334</v>
      </c>
      <c r="AV83">
        <f>(($AQ$68-$AN$77)/($AN$78-$AN$77))</f>
        <v>0.70833333333333337</v>
      </c>
      <c r="AW83">
        <f>(($AN$78-$AO$77)/($AO$78-$AO$77))</f>
        <v>0.6</v>
      </c>
      <c r="AX83">
        <f>(($AP$73-$AO$77)/($AO$78-$AO$77))</f>
        <v>0.77777777777777779</v>
      </c>
      <c r="AY83">
        <f>(($AQ$68-$AO$77)/($AO$78-$AO$77))</f>
        <v>0.28888888888888886</v>
      </c>
      <c r="AZ83">
        <f>(($AN$78-$AP$72)/($AP$73-$AP$72))</f>
        <v>0.82608695652173914</v>
      </c>
      <c r="BA83">
        <f>(($AO$77-$AP$72)/($AP$73-$AP$72))</f>
        <v>0.2391304347826087</v>
      </c>
      <c r="BB83">
        <f>(($AQ$68-$AP$72)/($AP$73-$AP$72))</f>
        <v>0.52173913043478259</v>
      </c>
      <c r="BC83">
        <f>(($AN$78-$AQ$68)/($AQ$69-$AQ$68))</f>
        <v>0.29166666666666669</v>
      </c>
      <c r="BD83">
        <f>(($AO$77-$AQ$67)/($AQ$68-$AQ$67))</f>
        <v>0.73469387755102045</v>
      </c>
      <c r="BE83">
        <f>(($AP$73-$AQ$68)/($AQ$69-$AQ$68))</f>
        <v>0.45833333333333331</v>
      </c>
      <c r="BG83" t="s">
        <v>233</v>
      </c>
      <c r="BH83">
        <v>736</v>
      </c>
      <c r="BI83">
        <f>($BH$92-$BH$89)/200</f>
        <v>0.14000000000000001</v>
      </c>
      <c r="BQ83">
        <f>(($AO$77-$AN$77)/($AN$78-$AN$77))</f>
        <v>0.4375</v>
      </c>
      <c r="BR83">
        <f>(($AP$72-$AN$77)/($AN$78-$AN$77))</f>
        <v>0.20833333333333334</v>
      </c>
      <c r="BS83">
        <f>1-(($AQ$68-$AN$77)/($AN$78-$AN$77))</f>
        <v>0.29166666666666663</v>
      </c>
      <c r="BT83">
        <f>1-(($AN$78-$AO$77)/($AO$78-$AO$77))</f>
        <v>0.4</v>
      </c>
      <c r="BU83">
        <f>1-(($AP$73-$AO$77)/($AO$78-$AO$77))</f>
        <v>0.22222222222222221</v>
      </c>
      <c r="BV83">
        <f>(($AQ$68-$AO$77)/($AO$78-$AO$77))</f>
        <v>0.28888888888888886</v>
      </c>
      <c r="BW83">
        <f>1-(($AN$78-$AP$72)/($AP$73-$AP$72))</f>
        <v>0.17391304347826086</v>
      </c>
      <c r="BX83">
        <f>(($AO$77-$AP$72)/($AP$73-$AP$72))</f>
        <v>0.2391304347826087</v>
      </c>
      <c r="BY83">
        <f>1-(($AQ$68-$AP$72)/($AP$73-$AP$72))</f>
        <v>0.47826086956521741</v>
      </c>
      <c r="BZ83">
        <f>(($AN$78-$AQ$68)/($AQ$69-$AQ$68))</f>
        <v>0.29166666666666669</v>
      </c>
      <c r="CA83">
        <f>1-(($AO$77-$AQ$67)/($AQ$68-$AQ$67))</f>
        <v>0.26530612244897955</v>
      </c>
      <c r="CB83">
        <f>(($AP$73-$AQ$68)/($AQ$69-$AQ$68))</f>
        <v>0.45833333333333331</v>
      </c>
    </row>
    <row r="84" spans="1:80" x14ac:dyDescent="0.25">
      <c r="A84">
        <v>83</v>
      </c>
      <c r="B84">
        <v>214.86430899999999</v>
      </c>
      <c r="C84" s="2">
        <v>1</v>
      </c>
      <c r="H84">
        <v>224.896199</v>
      </c>
      <c r="I84" s="5">
        <v>4</v>
      </c>
      <c r="P84">
        <v>2</v>
      </c>
      <c r="Q84" t="str">
        <f t="shared" si="2"/>
        <v>14</v>
      </c>
      <c r="R84">
        <v>1</v>
      </c>
      <c r="X84" t="s">
        <v>279</v>
      </c>
      <c r="Y84">
        <v>2144</v>
      </c>
      <c r="AN84">
        <v>3207</v>
      </c>
      <c r="AO84">
        <v>3229</v>
      </c>
      <c r="AP84">
        <v>3444</v>
      </c>
      <c r="AT84">
        <f>(($AO$78-$AN$78)/($AN$79-$AN$78))</f>
        <v>0.5</v>
      </c>
      <c r="AU84">
        <f>(($AP$73-$AN$78)/($AN$79-$AN$78))</f>
        <v>0.22222222222222221</v>
      </c>
      <c r="AV84">
        <f>(($AQ$69-$AN$78)/($AN$79-$AN$78))</f>
        <v>0.94444444444444442</v>
      </c>
      <c r="AW84">
        <f>(($AN$79-$AO$78)/($AO$79-$AO$78))</f>
        <v>0.43902439024390244</v>
      </c>
      <c r="AX84">
        <f>(($AP$74-$AO$78)/($AO$79-$AO$78))</f>
        <v>0.73170731707317072</v>
      </c>
      <c r="AY84">
        <f>(($AQ$69-$AO$78)/($AO$79-$AO$78))</f>
        <v>0.3902439024390244</v>
      </c>
      <c r="AZ84">
        <f>(($AN$79-$AP$73)/($AP$74-$AP$73))</f>
        <v>0.7</v>
      </c>
      <c r="BA84">
        <f>(($AO$78-$AP$73)/($AP$74-$AP$73))</f>
        <v>0.25</v>
      </c>
      <c r="BB84">
        <f>(($AQ$69-$AP$73)/($AP$74-$AP$73))</f>
        <v>0.65</v>
      </c>
      <c r="BC84">
        <f>(($AN$79-$AQ$69)/($AQ$70-$AQ$69))</f>
        <v>5.2631578947368418E-2</v>
      </c>
      <c r="BD84">
        <f>(($AO$78-$AQ$68)/($AQ$69-$AQ$68))</f>
        <v>0.66666666666666663</v>
      </c>
      <c r="BE84">
        <f>(($AP$74-$AQ$69)/($AQ$70-$AQ$69))</f>
        <v>0.36842105263157893</v>
      </c>
      <c r="BG84">
        <v>1</v>
      </c>
      <c r="BH84">
        <v>739</v>
      </c>
      <c r="BI84">
        <f>($BH$93-$BH$90)/200</f>
        <v>0.14000000000000001</v>
      </c>
      <c r="BQ84">
        <f>(($AO$78-$AN$78)/($AN$79-$AN$78))</f>
        <v>0.5</v>
      </c>
      <c r="BR84">
        <f>(($AP$73-$AN$78)/($AN$79-$AN$78))</f>
        <v>0.22222222222222221</v>
      </c>
      <c r="BS84">
        <f>1-(($AQ$69-$AN$78)/($AN$79-$AN$78))</f>
        <v>5.555555555555558E-2</v>
      </c>
      <c r="BT84">
        <f>(($AN$79-$AO$78)/($AO$79-$AO$78))</f>
        <v>0.43902439024390244</v>
      </c>
      <c r="BU84">
        <f>1-(($AP$74-$AO$78)/($AO$79-$AO$78))</f>
        <v>0.26829268292682928</v>
      </c>
      <c r="BV84">
        <f>(($AQ$69-$AO$78)/($AO$79-$AO$78))</f>
        <v>0.3902439024390244</v>
      </c>
      <c r="BW84">
        <f>1-(($AN$79-$AP$73)/($AP$74-$AP$73))</f>
        <v>0.30000000000000004</v>
      </c>
      <c r="BX84">
        <f>(($AO$78-$AP$73)/($AP$74-$AP$73))</f>
        <v>0.25</v>
      </c>
      <c r="BY84">
        <f>1-(($AQ$69-$AP$73)/($AP$74-$AP$73))</f>
        <v>0.35</v>
      </c>
      <c r="BZ84">
        <f>(($AN$79-$AQ$69)/($AQ$70-$AQ$69))</f>
        <v>5.2631578947368418E-2</v>
      </c>
      <c r="CA84">
        <f>1-(($AO$78-$AQ$68)/($AQ$69-$AQ$68))</f>
        <v>0.33333333333333337</v>
      </c>
      <c r="CB84">
        <f>(($AP$74-$AQ$69)/($AQ$70-$AQ$69))</f>
        <v>0.36842105263157893</v>
      </c>
    </row>
    <row r="85" spans="1:80" x14ac:dyDescent="0.25">
      <c r="A85">
        <v>84</v>
      </c>
      <c r="B85">
        <v>214.86430899999999</v>
      </c>
      <c r="C85" s="2">
        <v>1</v>
      </c>
      <c r="H85">
        <v>224.896199</v>
      </c>
      <c r="I85" s="5">
        <v>4</v>
      </c>
      <c r="P85">
        <v>2</v>
      </c>
      <c r="Q85" t="str">
        <f t="shared" si="2"/>
        <v>14</v>
      </c>
      <c r="R85" t="s">
        <v>234</v>
      </c>
      <c r="X85" t="s">
        <v>279</v>
      </c>
      <c r="Y85">
        <v>1443</v>
      </c>
      <c r="AN85">
        <v>3248</v>
      </c>
      <c r="AO85">
        <v>3270</v>
      </c>
      <c r="AP85">
        <v>3495</v>
      </c>
      <c r="AT85">
        <f>(($AO$79-$AN$79)/($AN$80-$AN$79))</f>
        <v>0.45098039215686275</v>
      </c>
      <c r="AU85">
        <f>(($AP$74-$AN$79)/($AN$80-$AN$79))</f>
        <v>0.23529411764705882</v>
      </c>
      <c r="AV85">
        <f>(($AQ$70-$AN$79)/($AN$80-$AN$79))</f>
        <v>0.70588235294117652</v>
      </c>
      <c r="AW85">
        <f>(($AN$80-$AO$79)/($AO$80-$AO$79))</f>
        <v>0.58333333333333337</v>
      </c>
      <c r="AX85">
        <f>(($AP$75-$AO$79)/($AO$80-$AO$79))</f>
        <v>0.75</v>
      </c>
      <c r="AY85">
        <f>(($AQ$70-$AO$79)/($AO$80-$AO$79))</f>
        <v>0.27083333333333331</v>
      </c>
      <c r="AZ85">
        <f>(($AN$80-$AP$74)/($AP$75-$AP$74))</f>
        <v>0.82978723404255317</v>
      </c>
      <c r="BA85">
        <f>(($AO$79-$AP$74)/($AP$75-$AP$74))</f>
        <v>0.23404255319148937</v>
      </c>
      <c r="BB85">
        <f>(($AQ$70-$AP$74)/($AP$75-$AP$74))</f>
        <v>0.51063829787234039</v>
      </c>
      <c r="BC85">
        <f>(($AN$80-$AQ$70)/($AQ$71-$AQ$70))</f>
        <v>0.33333333333333331</v>
      </c>
      <c r="BD85">
        <f>(($AO$79-$AQ$69)/($AQ$70-$AQ$69))</f>
        <v>0.65789473684210531</v>
      </c>
      <c r="BE85">
        <f>(($AP$75-$AQ$70)/($AQ$71-$AQ$70))</f>
        <v>0.51111111111111107</v>
      </c>
      <c r="BG85" t="s">
        <v>234</v>
      </c>
      <c r="BH85">
        <v>748</v>
      </c>
      <c r="BI85">
        <f>($BH$94-$BH$91)/200</f>
        <v>6.5000000000000002E-2</v>
      </c>
      <c r="BQ85">
        <f>(($AO$79-$AN$79)/($AN$80-$AN$79))</f>
        <v>0.45098039215686275</v>
      </c>
      <c r="BR85">
        <f>(($AP$74-$AN$79)/($AN$80-$AN$79))</f>
        <v>0.23529411764705882</v>
      </c>
      <c r="BS85">
        <f>1-(($AQ$70-$AN$79)/($AN$80-$AN$79))</f>
        <v>0.29411764705882348</v>
      </c>
      <c r="BT85">
        <f>1-(($AN$80-$AO$79)/($AO$80-$AO$79))</f>
        <v>0.41666666666666663</v>
      </c>
      <c r="BU85">
        <f>1-(($AP$75-$AO$79)/($AO$80-$AO$79))</f>
        <v>0.25</v>
      </c>
      <c r="BV85">
        <f>(($AQ$70-$AO$79)/($AO$80-$AO$79))</f>
        <v>0.27083333333333331</v>
      </c>
      <c r="BW85">
        <f>1-(($AN$80-$AP$74)/($AP$75-$AP$74))</f>
        <v>0.17021276595744683</v>
      </c>
      <c r="BX85">
        <f>(($AO$79-$AP$74)/($AP$75-$AP$74))</f>
        <v>0.23404255319148937</v>
      </c>
      <c r="BY85">
        <f>1-(($AQ$70-$AP$74)/($AP$75-$AP$74))</f>
        <v>0.48936170212765961</v>
      </c>
      <c r="BZ85">
        <f>(($AN$80-$AQ$70)/($AQ$71-$AQ$70))</f>
        <v>0.33333333333333331</v>
      </c>
      <c r="CA85">
        <f>1-(($AO$79-$AQ$69)/($AQ$70-$AQ$69))</f>
        <v>0.34210526315789469</v>
      </c>
      <c r="CB85">
        <f>1-(($AP$75-$AQ$70)/($AQ$71-$AQ$70))</f>
        <v>0.48888888888888893</v>
      </c>
    </row>
    <row r="86" spans="1:80" x14ac:dyDescent="0.25">
      <c r="A86">
        <v>85</v>
      </c>
      <c r="B86">
        <v>214.86430899999999</v>
      </c>
      <c r="C86" s="2">
        <v>1</v>
      </c>
      <c r="H86">
        <v>224.95382499999999</v>
      </c>
      <c r="I86" s="5">
        <v>4</v>
      </c>
      <c r="P86">
        <v>2</v>
      </c>
      <c r="Q86" t="str">
        <f t="shared" si="2"/>
        <v>14</v>
      </c>
      <c r="R86">
        <v>2</v>
      </c>
      <c r="X86" t="s">
        <v>279</v>
      </c>
      <c r="Y86">
        <v>4432</v>
      </c>
      <c r="AN86">
        <v>3285</v>
      </c>
      <c r="AO86">
        <v>3303</v>
      </c>
      <c r="AP86">
        <v>3540</v>
      </c>
      <c r="AT86">
        <f>(($AO$80-$AN$80)/($AN$81-$AN$80))</f>
        <v>0.5</v>
      </c>
      <c r="AU86">
        <f>(($AP$75-$AN$80)/($AN$81-$AN$80))</f>
        <v>0.2</v>
      </c>
      <c r="AV86">
        <f>(($AQ$71-$AN$80)/($AN$81-$AN$80))</f>
        <v>0.75</v>
      </c>
      <c r="AW86">
        <f>(($AN$81-$AO$80)/($AO$81-$AO$80))</f>
        <v>0.5</v>
      </c>
      <c r="AX86">
        <f>(($AP$76-$AO$80)/($AO$81-$AO$80))</f>
        <v>0.8</v>
      </c>
      <c r="AY86">
        <f>(($AQ$71-$AO$80)/($AO$81-$AO$80))</f>
        <v>0.25</v>
      </c>
      <c r="AZ86">
        <f>(($AN$81-$AP$75)/($AP$76-$AP$75))</f>
        <v>0.72727272727272729</v>
      </c>
      <c r="BA86">
        <f>(($AO$80-$AP$75)/($AP$76-$AP$75))</f>
        <v>0.27272727272727271</v>
      </c>
      <c r="BB86">
        <f>(($AQ$71-$AP$75)/($AP$76-$AP$75))</f>
        <v>0.5</v>
      </c>
      <c r="BC86">
        <f>(($AN$81-$AQ$71)/($AQ$72-$AQ$71))</f>
        <v>0.23809523809523808</v>
      </c>
      <c r="BD86">
        <f>(($AO$80-$AQ$70)/($AQ$71-$AQ$70))</f>
        <v>0.77777777777777779</v>
      </c>
      <c r="BE86">
        <f>(($AP$76-$AQ$71)/($AQ$72-$AQ$71))</f>
        <v>0.52380952380952384</v>
      </c>
      <c r="BG86">
        <v>2</v>
      </c>
      <c r="BH86">
        <v>758</v>
      </c>
      <c r="BI86">
        <f>($BH$95-$BH$92)/200</f>
        <v>0.09</v>
      </c>
      <c r="BQ86">
        <f>(($AO$80-$AN$80)/($AN$81-$AN$80))</f>
        <v>0.5</v>
      </c>
      <c r="BR86">
        <f>(($AP$75-$AN$80)/($AN$81-$AN$80))</f>
        <v>0.2</v>
      </c>
      <c r="BS86">
        <f>1-(($AQ$71-$AN$80)/($AN$81-$AN$80))</f>
        <v>0.25</v>
      </c>
      <c r="BT86">
        <f>(($AN$81-$AO$80)/($AO$81-$AO$80))</f>
        <v>0.5</v>
      </c>
      <c r="BU86">
        <f>1-(($AP$76-$AO$80)/($AO$81-$AO$80))</f>
        <v>0.19999999999999996</v>
      </c>
      <c r="BV86">
        <f>(($AQ$71-$AO$80)/($AO$81-$AO$80))</f>
        <v>0.25</v>
      </c>
      <c r="BW86">
        <f>1-(($AN$81-$AP$75)/($AP$76-$AP$75))</f>
        <v>0.27272727272727271</v>
      </c>
      <c r="BX86">
        <f>(($AO$80-$AP$75)/($AP$76-$AP$75))</f>
        <v>0.27272727272727271</v>
      </c>
      <c r="BY86">
        <f>(($AQ$71-$AP$75)/($AP$76-$AP$75))</f>
        <v>0.5</v>
      </c>
      <c r="BZ86">
        <f>(($AN$81-$AQ$71)/($AQ$72-$AQ$71))</f>
        <v>0.23809523809523808</v>
      </c>
      <c r="CA86">
        <f>1-(($AO$80-$AQ$70)/($AQ$71-$AQ$70))</f>
        <v>0.22222222222222221</v>
      </c>
      <c r="CB86">
        <f>1-(($AP$76-$AQ$71)/($AQ$72-$AQ$71))</f>
        <v>0.47619047619047616</v>
      </c>
    </row>
    <row r="87" spans="1:80" x14ac:dyDescent="0.25">
      <c r="A87">
        <v>86</v>
      </c>
      <c r="B87">
        <v>214.86430899999999</v>
      </c>
      <c r="C87" s="2">
        <v>1</v>
      </c>
      <c r="H87">
        <v>224.95382499999999</v>
      </c>
      <c r="I87" s="5">
        <v>4</v>
      </c>
      <c r="P87">
        <v>2</v>
      </c>
      <c r="Q87" t="str">
        <f t="shared" si="2"/>
        <v>14</v>
      </c>
      <c r="R87" t="s">
        <v>233</v>
      </c>
      <c r="X87" t="s">
        <v>280</v>
      </c>
      <c r="Y87">
        <v>4321</v>
      </c>
      <c r="AN87">
        <v>3328</v>
      </c>
      <c r="AO87">
        <v>3346</v>
      </c>
      <c r="AP87">
        <v>3586</v>
      </c>
      <c r="AT87">
        <f>(($AO$81-$AN$81)/($AN$82-$AN$81))</f>
        <v>0.47619047619047616</v>
      </c>
      <c r="AU87">
        <f>(($AP$76-$AN$81)/($AN$82-$AN$81))</f>
        <v>0.2857142857142857</v>
      </c>
      <c r="AV87">
        <f>(($AQ$72-$AN$81)/($AN$82-$AN$81))</f>
        <v>0.76190476190476186</v>
      </c>
      <c r="AW87">
        <f>(($AN$82-$AO$81)/($AO$82-$AO$81))</f>
        <v>0.51162790697674421</v>
      </c>
      <c r="AX87">
        <f>(($AP$77-$AO$81)/($AO$82-$AO$81))</f>
        <v>0.81395348837209303</v>
      </c>
      <c r="AY87">
        <f>(($AQ$72-$AO$81)/($AO$82-$AO$81))</f>
        <v>0.27906976744186046</v>
      </c>
      <c r="AZ87">
        <f>(($AN$82-$AP$76)/($AP$77-$AP$76))</f>
        <v>0.69767441860465118</v>
      </c>
      <c r="BA87">
        <f>(($AO$81-$AP$76)/($AP$77-$AP$76))</f>
        <v>0.18604651162790697</v>
      </c>
      <c r="BB87">
        <f>(($AQ$72-$AP$76)/($AP$77-$AP$76))</f>
        <v>0.46511627906976744</v>
      </c>
      <c r="BC87">
        <f>(($AN$82-$AQ$72)/($AQ$73-$AQ$72))</f>
        <v>0.22727272727272727</v>
      </c>
      <c r="BD87">
        <f>(($AO$81-$AQ$71)/($AQ$72-$AQ$71))</f>
        <v>0.7142857142857143</v>
      </c>
      <c r="BE87">
        <f>(($AP$77-$AQ$72)/($AQ$73-$AQ$72))</f>
        <v>0.52272727272727271</v>
      </c>
      <c r="BG87" t="s">
        <v>233</v>
      </c>
      <c r="BH87">
        <v>776</v>
      </c>
      <c r="BI87">
        <f>($BH$96-$BH$93)/200</f>
        <v>0.155</v>
      </c>
      <c r="BQ87">
        <f>(($AO$81-$AN$81)/($AN$82-$AN$81))</f>
        <v>0.47619047619047616</v>
      </c>
      <c r="BR87">
        <f>(($AP$76-$AN$81)/($AN$82-$AN$81))</f>
        <v>0.2857142857142857</v>
      </c>
      <c r="BS87">
        <f>1-(($AQ$72-$AN$81)/($AN$82-$AN$81))</f>
        <v>0.23809523809523814</v>
      </c>
      <c r="BT87">
        <f>1-(($AN$82-$AO$81)/($AO$82-$AO$81))</f>
        <v>0.48837209302325579</v>
      </c>
      <c r="BU87">
        <f>1-(($AP$77-$AO$81)/($AO$82-$AO$81))</f>
        <v>0.18604651162790697</v>
      </c>
      <c r="BV87">
        <f>(($AQ$72-$AO$81)/($AO$82-$AO$81))</f>
        <v>0.27906976744186046</v>
      </c>
      <c r="BW87">
        <f>1-(($AN$82-$AP$76)/($AP$77-$AP$76))</f>
        <v>0.30232558139534882</v>
      </c>
      <c r="BX87">
        <f>(($AO$81-$AP$76)/($AP$77-$AP$76))</f>
        <v>0.18604651162790697</v>
      </c>
      <c r="BY87">
        <f>(($AQ$72-$AP$76)/($AP$77-$AP$76))</f>
        <v>0.46511627906976744</v>
      </c>
      <c r="BZ87">
        <f>(($AN$82-$AQ$72)/($AQ$73-$AQ$72))</f>
        <v>0.22727272727272727</v>
      </c>
      <c r="CA87">
        <f>1-(($AO$81-$AQ$71)/($AQ$72-$AQ$71))</f>
        <v>0.2857142857142857</v>
      </c>
      <c r="CB87">
        <f>1-(($AP$77-$AQ$72)/($AQ$73-$AQ$72))</f>
        <v>0.47727272727272729</v>
      </c>
    </row>
    <row r="88" spans="1:80" x14ac:dyDescent="0.25">
      <c r="A88">
        <v>87</v>
      </c>
      <c r="B88">
        <v>214.86430899999999</v>
      </c>
      <c r="C88" s="2">
        <v>1</v>
      </c>
      <c r="H88">
        <v>224.95382499999999</v>
      </c>
      <c r="I88" s="5">
        <v>4</v>
      </c>
      <c r="P88">
        <v>2</v>
      </c>
      <c r="Q88" t="str">
        <f t="shared" si="2"/>
        <v>14</v>
      </c>
      <c r="R88">
        <v>1</v>
      </c>
      <c r="X88" t="s">
        <v>280</v>
      </c>
      <c r="Y88">
        <v>3214</v>
      </c>
      <c r="AN88">
        <v>3365</v>
      </c>
      <c r="AO88">
        <v>3382</v>
      </c>
      <c r="AT88">
        <f>(($AO$82-$AN$82)/($AN$83-$AN$82))</f>
        <v>0.53846153846153844</v>
      </c>
      <c r="AU88">
        <f>(($AP$77-$AN$82)/($AN$83-$AN$82))</f>
        <v>0.33333333333333331</v>
      </c>
      <c r="AV88">
        <f>(($AQ$73-$AN$82)/($AN$83-$AN$82))</f>
        <v>0.87179487179487181</v>
      </c>
      <c r="AW88">
        <f>(($AN$83-$AO$82)/($AO$83-$AO$82))</f>
        <v>0.47368421052631576</v>
      </c>
      <c r="AX88">
        <f>(($AP$78-$AO$82)/($AO$83-$AO$82))</f>
        <v>0.81578947368421051</v>
      </c>
      <c r="AY88">
        <f>(($AQ$73-$AO$82)/($AO$83-$AO$82))</f>
        <v>0.34210526315789475</v>
      </c>
      <c r="AZ88">
        <f>(($AN$83-$AP$77)/($AP$78-$AP$77))</f>
        <v>0.66666666666666663</v>
      </c>
      <c r="BA88">
        <f>(($AO$82-$AP$77)/($AP$78-$AP$77))</f>
        <v>0.20512820512820512</v>
      </c>
      <c r="BB88">
        <f>(($AQ$73-$AP$77)/($AP$78-$AP$77))</f>
        <v>0.53846153846153844</v>
      </c>
      <c r="BC88">
        <f>(($AN$83-$AQ$73)/($AQ$74-$AQ$73))</f>
        <v>0.12820512820512819</v>
      </c>
      <c r="BD88">
        <f>(($AO$82-$AQ$72)/($AQ$73-$AQ$72))</f>
        <v>0.70454545454545459</v>
      </c>
      <c r="BE88">
        <f>(($AP$78-$AQ$73)/($AQ$74-$AQ$73))</f>
        <v>0.46153846153846156</v>
      </c>
      <c r="BG88">
        <v>1</v>
      </c>
      <c r="BH88">
        <v>781</v>
      </c>
      <c r="BI88">
        <f>($BH$97-$BH$94)/200</f>
        <v>0.17499999999999999</v>
      </c>
      <c r="BQ88">
        <f>1-(($AO$82-$AN$82)/($AN$83-$AN$82))</f>
        <v>0.46153846153846156</v>
      </c>
      <c r="BR88">
        <f>(($AP$77-$AN$82)/($AN$83-$AN$82))</f>
        <v>0.33333333333333331</v>
      </c>
      <c r="BS88">
        <f>1-(($AQ$73-$AN$82)/($AN$83-$AN$82))</f>
        <v>0.12820512820512819</v>
      </c>
      <c r="BT88">
        <f>(($AN$83-$AO$82)/($AO$83-$AO$82))</f>
        <v>0.47368421052631576</v>
      </c>
      <c r="BU88">
        <f>1-(($AP$78-$AO$82)/($AO$83-$AO$82))</f>
        <v>0.18421052631578949</v>
      </c>
      <c r="BV88">
        <f>(($AQ$73-$AO$82)/($AO$83-$AO$82))</f>
        <v>0.34210526315789475</v>
      </c>
      <c r="BW88">
        <f>1-(($AN$83-$AP$77)/($AP$78-$AP$77))</f>
        <v>0.33333333333333337</v>
      </c>
      <c r="BX88">
        <f>(($AO$82-$AP$77)/($AP$78-$AP$77))</f>
        <v>0.20512820512820512</v>
      </c>
      <c r="BY88">
        <f>1-(($AQ$73-$AP$77)/($AP$78-$AP$77))</f>
        <v>0.46153846153846156</v>
      </c>
      <c r="BZ88">
        <f>(($AN$83-$AQ$73)/($AQ$74-$AQ$73))</f>
        <v>0.12820512820512819</v>
      </c>
      <c r="CA88">
        <f>1-(($AO$82-$AQ$72)/($AQ$73-$AQ$72))</f>
        <v>0.29545454545454541</v>
      </c>
      <c r="CB88">
        <f>(($AP$78-$AQ$73)/($AQ$74-$AQ$73))</f>
        <v>0.46153846153846156</v>
      </c>
    </row>
    <row r="89" spans="1:80" x14ac:dyDescent="0.25">
      <c r="A89">
        <v>88</v>
      </c>
      <c r="B89">
        <v>214.86430899999999</v>
      </c>
      <c r="C89" s="2">
        <v>1</v>
      </c>
      <c r="H89">
        <v>224.95382499999999</v>
      </c>
      <c r="I89" s="5">
        <v>4</v>
      </c>
      <c r="P89">
        <v>2</v>
      </c>
      <c r="Q89" t="str">
        <f t="shared" si="2"/>
        <v>14</v>
      </c>
      <c r="R89">
        <v>3</v>
      </c>
      <c r="X89" t="s">
        <v>280</v>
      </c>
      <c r="Y89">
        <v>2143</v>
      </c>
      <c r="AN89">
        <v>3399</v>
      </c>
      <c r="AO89">
        <v>3415</v>
      </c>
      <c r="AT89">
        <f>(($AO$83-$AN$83)/($AN$84-$AN$83))</f>
        <v>0.41666666666666669</v>
      </c>
      <c r="AU89">
        <f>(($AP$78-$AN$83)/($AN$84-$AN$83))</f>
        <v>0.27083333333333331</v>
      </c>
      <c r="AV89">
        <f>(($AQ$74-$AN$83)/($AN$84-$AN$83))</f>
        <v>0.70833333333333337</v>
      </c>
      <c r="AW89">
        <f>(($AN$84-$AO$83)/($AO$84-$AO$83))</f>
        <v>0.56000000000000005</v>
      </c>
      <c r="AX89">
        <f>(($AP$79-$AO$83)/($AO$84-$AO$83))</f>
        <v>0.78</v>
      </c>
      <c r="AY89">
        <f>(($AQ$74-$AO$83)/($AO$84-$AO$83))</f>
        <v>0.28000000000000003</v>
      </c>
      <c r="AZ89">
        <f>(($AN$84-$AP$78)/($AP$79-$AP$78))</f>
        <v>0.76086956521739135</v>
      </c>
      <c r="BA89">
        <f>(($AO$83-$AP$78)/($AP$79-$AP$78))</f>
        <v>0.15217391304347827</v>
      </c>
      <c r="BB89">
        <f>(($AQ$74-$AP$78)/($AP$79-$AP$78))</f>
        <v>0.45652173913043476</v>
      </c>
      <c r="BC89">
        <f>(($AN$84-$AQ$74)/($AQ$75-$AQ$74))</f>
        <v>0.29166666666666669</v>
      </c>
      <c r="BD89">
        <f>(($AO$83-$AQ$73)/($AQ$74-$AQ$73))</f>
        <v>0.64102564102564108</v>
      </c>
      <c r="BE89">
        <f>(($AP$79-$AQ$74)/($AQ$75-$AQ$74))</f>
        <v>0.52083333333333337</v>
      </c>
      <c r="BG89">
        <v>3</v>
      </c>
      <c r="BH89">
        <v>791</v>
      </c>
      <c r="BI89">
        <f>($BH$98-$BH$95)/200</f>
        <v>0.17499999999999999</v>
      </c>
      <c r="BQ89">
        <f>(($AO$83-$AN$83)/($AN$84-$AN$83))</f>
        <v>0.41666666666666669</v>
      </c>
      <c r="BR89">
        <f>(($AP$78-$AN$83)/($AN$84-$AN$83))</f>
        <v>0.27083333333333331</v>
      </c>
      <c r="BS89">
        <f>1-(($AQ$74-$AN$83)/($AN$84-$AN$83))</f>
        <v>0.29166666666666663</v>
      </c>
      <c r="BT89">
        <f>1-(($AN$84-$AO$83)/($AO$84-$AO$83))</f>
        <v>0.43999999999999995</v>
      </c>
      <c r="BU89">
        <f>1-(($AP$79-$AO$83)/($AO$84-$AO$83))</f>
        <v>0.21999999999999997</v>
      </c>
      <c r="BV89">
        <f>(($AQ$74-$AO$83)/($AO$84-$AO$83))</f>
        <v>0.28000000000000003</v>
      </c>
      <c r="BW89">
        <f>1-(($AN$84-$AP$78)/($AP$79-$AP$78))</f>
        <v>0.23913043478260865</v>
      </c>
      <c r="BX89">
        <f>(($AO$83-$AP$78)/($AP$79-$AP$78))</f>
        <v>0.15217391304347827</v>
      </c>
      <c r="BY89">
        <f>(($AQ$74-$AP$78)/($AP$79-$AP$78))</f>
        <v>0.45652173913043476</v>
      </c>
      <c r="BZ89">
        <f>(($AN$84-$AQ$74)/($AQ$75-$AQ$74))</f>
        <v>0.29166666666666669</v>
      </c>
      <c r="CA89">
        <f>1-(($AO$83-$AQ$73)/($AQ$74-$AQ$73))</f>
        <v>0.35897435897435892</v>
      </c>
      <c r="CB89">
        <f>1-(($AP$79-$AQ$74)/($AQ$75-$AQ$74))</f>
        <v>0.47916666666666663</v>
      </c>
    </row>
    <row r="90" spans="1:80" x14ac:dyDescent="0.25">
      <c r="A90">
        <v>89</v>
      </c>
      <c r="B90">
        <v>214.86430899999999</v>
      </c>
      <c r="C90" s="2">
        <v>1</v>
      </c>
      <c r="H90">
        <v>224.95382499999999</v>
      </c>
      <c r="I90" s="5">
        <v>4</v>
      </c>
      <c r="P90">
        <v>2</v>
      </c>
      <c r="Q90" t="str">
        <f t="shared" si="2"/>
        <v>14</v>
      </c>
      <c r="R90">
        <v>2</v>
      </c>
      <c r="X90" t="s">
        <v>280</v>
      </c>
      <c r="Y90">
        <v>1432</v>
      </c>
      <c r="AN90">
        <v>3432</v>
      </c>
      <c r="AO90">
        <v>3448</v>
      </c>
      <c r="AT90">
        <f>(($AO$84-$AN$84)/($AN$85-$AN$84))</f>
        <v>0.53658536585365857</v>
      </c>
      <c r="AU90">
        <f>(($AP$79-$AN$84)/($AN$85-$AN$84))</f>
        <v>0.26829268292682928</v>
      </c>
      <c r="AV90">
        <f>(($AQ$75-$AN$84)/($AN$85-$AN$84))</f>
        <v>0.82926829268292679</v>
      </c>
      <c r="AW90">
        <f>(($AN$85-$AO$84)/($AO$85-$AO$84))</f>
        <v>0.46341463414634149</v>
      </c>
      <c r="AX90">
        <f>(($AP$80-$AO$84)/($AO$85-$AO$84))</f>
        <v>0.87804878048780488</v>
      </c>
      <c r="AY90">
        <f>(($AQ$75-$AO$84)/($AO$85-$AO$84))</f>
        <v>0.29268292682926828</v>
      </c>
      <c r="AZ90">
        <f>(($AN$85-$AP$79)/($AP$80-$AP$79))</f>
        <v>0.63829787234042556</v>
      </c>
      <c r="BA90">
        <f>(($AO$84-$AP$79)/($AP$80-$AP$79))</f>
        <v>0.23404255319148937</v>
      </c>
      <c r="BB90">
        <f>(($AQ$75-$AP$79)/($AP$80-$AP$79))</f>
        <v>0.48936170212765956</v>
      </c>
      <c r="BC90">
        <f>(($AN$85-$AQ$75)/($AQ$76-$AQ$75))</f>
        <v>0.14893617021276595</v>
      </c>
      <c r="BD90">
        <f>(($AO$84-$AQ$74)/($AQ$75-$AQ$74))</f>
        <v>0.75</v>
      </c>
      <c r="BE90">
        <f>(($AP$80-$AQ$75)/($AQ$76-$AQ$75))</f>
        <v>0.51063829787234039</v>
      </c>
      <c r="BG90">
        <v>2</v>
      </c>
      <c r="BH90">
        <v>801</v>
      </c>
      <c r="BI90">
        <f>($BH$99-$BH$96)/200</f>
        <v>0.14000000000000001</v>
      </c>
      <c r="BQ90">
        <f>1-(($AO$84-$AN$84)/($AN$85-$AN$84))</f>
        <v>0.46341463414634143</v>
      </c>
      <c r="BR90">
        <f>(($AP$79-$AN$84)/($AN$85-$AN$84))</f>
        <v>0.26829268292682928</v>
      </c>
      <c r="BS90">
        <f>1-(($AQ$75-$AN$84)/($AN$85-$AN$84))</f>
        <v>0.17073170731707321</v>
      </c>
      <c r="BT90">
        <f>(($AN$85-$AO$84)/($AO$85-$AO$84))</f>
        <v>0.46341463414634149</v>
      </c>
      <c r="BU90">
        <f>1-(($AP$80-$AO$84)/($AO$85-$AO$84))</f>
        <v>0.12195121951219512</v>
      </c>
      <c r="BV90">
        <f>(($AQ$75-$AO$84)/($AO$85-$AO$84))</f>
        <v>0.29268292682926828</v>
      </c>
      <c r="BW90">
        <f>1-(($AN$85-$AP$79)/($AP$80-$AP$79))</f>
        <v>0.36170212765957444</v>
      </c>
      <c r="BX90">
        <f>(($AO$84-$AP$79)/($AP$80-$AP$79))</f>
        <v>0.23404255319148937</v>
      </c>
      <c r="BY90">
        <f>(($AQ$75-$AP$79)/($AP$80-$AP$79))</f>
        <v>0.48936170212765956</v>
      </c>
      <c r="BZ90">
        <f>(($AN$85-$AQ$75)/($AQ$76-$AQ$75))</f>
        <v>0.14893617021276595</v>
      </c>
      <c r="CA90">
        <f>1-(($AO$84-$AQ$74)/($AQ$75-$AQ$74))</f>
        <v>0.25</v>
      </c>
      <c r="CB90">
        <f>1-(($AP$80-$AQ$75)/($AQ$76-$AQ$75))</f>
        <v>0.48936170212765961</v>
      </c>
    </row>
    <row r="91" spans="1:80" x14ac:dyDescent="0.25">
      <c r="A91">
        <v>90</v>
      </c>
      <c r="B91">
        <v>214.86430899999999</v>
      </c>
      <c r="C91" s="2">
        <v>1</v>
      </c>
      <c r="H91">
        <v>224.95382499999999</v>
      </c>
      <c r="I91" s="5">
        <v>4</v>
      </c>
      <c r="P91">
        <v>2</v>
      </c>
      <c r="Q91" t="str">
        <f t="shared" si="2"/>
        <v>14</v>
      </c>
      <c r="R91">
        <v>1</v>
      </c>
      <c r="X91" t="s">
        <v>279</v>
      </c>
      <c r="Y91">
        <v>4323</v>
      </c>
      <c r="AN91">
        <v>3470</v>
      </c>
      <c r="AO91">
        <v>3488</v>
      </c>
      <c r="AT91">
        <f>(($AO$85-$AN$85)/($AN$86-$AN$85))</f>
        <v>0.59459459459459463</v>
      </c>
      <c r="AU91">
        <f>(($AP$80-$AN$85)/($AN$86-$AN$85))</f>
        <v>0.45945945945945948</v>
      </c>
      <c r="AV91">
        <f>(($AQ$76-$AN$86)/($AN$87-$AN$86))</f>
        <v>6.9767441860465115E-2</v>
      </c>
      <c r="AW91">
        <f>(($AN$86-$AO$85)/($AO$86-$AO$85))</f>
        <v>0.45454545454545453</v>
      </c>
      <c r="AX91">
        <f>(($AP$81-$AO$86)/($AO$87-$AO$86))</f>
        <v>0.13953488372093023</v>
      </c>
      <c r="AY91">
        <f>(($AQ$76-$AO$85)/($AO$86-$AO$85))</f>
        <v>0.54545454545454541</v>
      </c>
      <c r="AZ91">
        <f>(($AN$86-$AP$80)/($AP$81-$AP$80))</f>
        <v>0.45454545454545453</v>
      </c>
      <c r="BA91">
        <f>(($AO$85-$AP$80)/($AP$81-$AP$80))</f>
        <v>0.11363636363636363</v>
      </c>
      <c r="BB91">
        <f>(($AQ$76-$AP$80)/($AP$81-$AP$80))</f>
        <v>0.52272727272727271</v>
      </c>
      <c r="BC91">
        <f>(($AN$86-$AQ$75)/($AQ$76-$AQ$75))</f>
        <v>0.93617021276595747</v>
      </c>
      <c r="BD91">
        <f>(($AO$85-$AQ$75)/($AQ$76-$AQ$75))</f>
        <v>0.61702127659574468</v>
      </c>
      <c r="BE91">
        <f>(($AP$81-$AQ$76)/($AQ$77-$AQ$76))</f>
        <v>0.875</v>
      </c>
      <c r="BG91">
        <v>1</v>
      </c>
      <c r="BH91">
        <v>818</v>
      </c>
      <c r="BI91">
        <f>($BH$100-$BH$97)/200</f>
        <v>0.185</v>
      </c>
      <c r="BQ91">
        <f>1-(($AO$85-$AN$85)/($AN$86-$AN$85))</f>
        <v>0.40540540540540537</v>
      </c>
      <c r="BR91">
        <f>(($AP$80-$AN$85)/($AN$86-$AN$85))</f>
        <v>0.45945945945945948</v>
      </c>
      <c r="BS91">
        <f>(($AQ$76-$AN$86)/($AN$87-$AN$86))</f>
        <v>6.9767441860465115E-2</v>
      </c>
      <c r="BT91">
        <f>(($AN$86-$AO$85)/($AO$86-$AO$85))</f>
        <v>0.45454545454545453</v>
      </c>
      <c r="BU91">
        <f>(($AP$81-$AO$86)/($AO$87-$AO$86))</f>
        <v>0.13953488372093023</v>
      </c>
      <c r="BV91">
        <f>1-(($AQ$76-$AO$85)/($AO$86-$AO$85))</f>
        <v>0.45454545454545459</v>
      </c>
      <c r="BW91">
        <f>(($AN$86-$AP$80)/($AP$81-$AP$80))</f>
        <v>0.45454545454545453</v>
      </c>
      <c r="BX91">
        <f>(($AO$85-$AP$80)/($AP$81-$AP$80))</f>
        <v>0.11363636363636363</v>
      </c>
      <c r="BY91">
        <f>1-(($AQ$76-$AP$80)/($AP$81-$AP$80))</f>
        <v>0.47727272727272729</v>
      </c>
      <c r="BZ91">
        <f>1-(($AN$86-$AQ$75)/($AQ$76-$AQ$75))</f>
        <v>6.3829787234042534E-2</v>
      </c>
      <c r="CA91">
        <f>1-(($AO$85-$AQ$75)/($AQ$76-$AQ$75))</f>
        <v>0.38297872340425532</v>
      </c>
      <c r="CB91">
        <f>1-(($AP$81-$AQ$76)/($AQ$77-$AQ$76))</f>
        <v>0.125</v>
      </c>
    </row>
    <row r="92" spans="1:80" x14ac:dyDescent="0.25">
      <c r="A92">
        <v>91</v>
      </c>
      <c r="B92">
        <v>214.86430899999999</v>
      </c>
      <c r="C92" s="2">
        <v>1</v>
      </c>
      <c r="H92">
        <v>224.95382499999999</v>
      </c>
      <c r="I92" s="5">
        <v>4</v>
      </c>
      <c r="P92">
        <v>2</v>
      </c>
      <c r="Q92" t="str">
        <f t="shared" si="2"/>
        <v>14</v>
      </c>
      <c r="R92" t="s">
        <v>233</v>
      </c>
      <c r="X92" t="s">
        <v>279</v>
      </c>
      <c r="Y92">
        <v>3231</v>
      </c>
      <c r="AN92">
        <v>3507</v>
      </c>
      <c r="AO92">
        <v>3523</v>
      </c>
      <c r="AT92">
        <f>(($AO$86-$AN$86)/($AN$87-$AN$86))</f>
        <v>0.41860465116279072</v>
      </c>
      <c r="AU92">
        <f>(($AP$81-$AN$86)/($AN$87-$AN$86))</f>
        <v>0.55813953488372092</v>
      </c>
      <c r="AV92">
        <f>(($AQ$77-$AN$86)/($AN$87-$AN$86))</f>
        <v>0.62790697674418605</v>
      </c>
      <c r="AW92">
        <f>(($AN$87-$AO$86)/($AO$87-$AO$86))</f>
        <v>0.58139534883720934</v>
      </c>
      <c r="AX92">
        <f>(($AP$82-$AO$87)/($AO$88-$AO$87))</f>
        <v>0.41666666666666669</v>
      </c>
      <c r="AY92">
        <f>(($AQ$77-$AO$86)/($AO$87-$AO$86))</f>
        <v>0.20930232558139536</v>
      </c>
      <c r="AZ92">
        <f>(($AN$87-$AP$81)/($AP$82-$AP$81))</f>
        <v>0.36538461538461536</v>
      </c>
      <c r="BA92">
        <f>(($AO$86-$AP$80)/($AP$81-$AP$80))</f>
        <v>0.86363636363636365</v>
      </c>
      <c r="BB92">
        <f>(($AQ$77-$AP$81)/($AP$82-$AP$81))</f>
        <v>5.7692307692307696E-2</v>
      </c>
      <c r="BC92">
        <f>(($AN$87-$AQ$77)/($AQ$78-$AQ$77))</f>
        <v>0.66666666666666663</v>
      </c>
      <c r="BD92">
        <f>(($AO$86-$AQ$76)/($AQ$77-$AQ$76))</f>
        <v>0.625</v>
      </c>
      <c r="BE92">
        <f>(($AP$82-$AQ$78)/($AQ$79-$AQ$78))</f>
        <v>0.54347826086956519</v>
      </c>
      <c r="BG92" t="s">
        <v>233</v>
      </c>
      <c r="BH92">
        <v>819</v>
      </c>
      <c r="BI92">
        <f>($BH$101-$BH$98)/200</f>
        <v>0.17</v>
      </c>
      <c r="BQ92">
        <f>(($AO$86-$AN$86)/($AN$87-$AN$86))</f>
        <v>0.41860465116279072</v>
      </c>
      <c r="BR92">
        <f>1-(($AP$81-$AN$86)/($AN$87-$AN$86))</f>
        <v>0.44186046511627908</v>
      </c>
      <c r="BS92">
        <f>1-(($AQ$77-$AN$86)/($AN$87-$AN$86))</f>
        <v>0.37209302325581395</v>
      </c>
      <c r="BT92">
        <f>1-(($AN$87-$AO$86)/($AO$87-$AO$86))</f>
        <v>0.41860465116279066</v>
      </c>
      <c r="BU92">
        <f>(($AP$82-$AO$87)/($AO$88-$AO$87))</f>
        <v>0.41666666666666669</v>
      </c>
      <c r="BV92">
        <f>(($AQ$77-$AO$86)/($AO$87-$AO$86))</f>
        <v>0.20930232558139536</v>
      </c>
      <c r="BW92">
        <f>(($AN$87-$AP$81)/($AP$82-$AP$81))</f>
        <v>0.36538461538461536</v>
      </c>
      <c r="BX92">
        <f>1-(($AO$86-$AP$80)/($AP$81-$AP$80))</f>
        <v>0.13636363636363635</v>
      </c>
      <c r="BY92">
        <f>(($AQ$77-$AP$81)/($AP$82-$AP$81))</f>
        <v>5.7692307692307696E-2</v>
      </c>
      <c r="BZ92">
        <f>1-(($AN$87-$AQ$77)/($AQ$78-$AQ$77))</f>
        <v>0.33333333333333337</v>
      </c>
      <c r="CA92">
        <f>1-(($AO$86-$AQ$76)/($AQ$77-$AQ$76))</f>
        <v>0.375</v>
      </c>
      <c r="CB92">
        <f>1-(($AP$82-$AQ$78)/($AQ$79-$AQ$78))</f>
        <v>0.45652173913043481</v>
      </c>
    </row>
    <row r="93" spans="1:80" x14ac:dyDescent="0.25">
      <c r="A93">
        <v>92</v>
      </c>
      <c r="B93">
        <v>214.86430899999999</v>
      </c>
      <c r="C93" s="2">
        <v>1</v>
      </c>
      <c r="H93">
        <v>224.919961</v>
      </c>
      <c r="I93" s="5">
        <v>4</v>
      </c>
      <c r="P93">
        <v>2</v>
      </c>
      <c r="Q93" t="str">
        <f t="shared" si="2"/>
        <v>14</v>
      </c>
      <c r="R93" t="s">
        <v>233</v>
      </c>
      <c r="X93" t="s">
        <v>281</v>
      </c>
      <c r="Y93">
        <v>2314</v>
      </c>
      <c r="AN93">
        <v>3542</v>
      </c>
      <c r="AO93">
        <v>3558</v>
      </c>
      <c r="AT93">
        <f>(($AO$87-$AN$87)/($AN$88-$AN$87))</f>
        <v>0.48648648648648651</v>
      </c>
      <c r="AU93">
        <f>(($AP$82-$AN$87)/($AN$88-$AN$87))</f>
        <v>0.89189189189189189</v>
      </c>
      <c r="AV93">
        <f>(($AQ$78-$AN$87)/($AN$88-$AN$87))</f>
        <v>0.21621621621621623</v>
      </c>
      <c r="AW93">
        <f>(($AN$88-$AO$87)/($AO$88-$AO$87))</f>
        <v>0.52777777777777779</v>
      </c>
      <c r="AX93">
        <f>(($AP$83-$AO$88)/($AO$89-$AO$88))</f>
        <v>0.66666666666666663</v>
      </c>
      <c r="AY93">
        <f>(($AQ$78-$AO$86)/($AO$87-$AO$86))</f>
        <v>0.76744186046511631</v>
      </c>
      <c r="AZ93">
        <f>(($AN$88-$AP$82)/($AP$83-$AP$82))</f>
        <v>9.3023255813953487E-2</v>
      </c>
      <c r="BA93">
        <f>(($AO$87-$AP$81)/($AP$82-$AP$81))</f>
        <v>0.71153846153846156</v>
      </c>
      <c r="BB93">
        <f>(($AQ$78-$AP$81)/($AP$82-$AP$81))</f>
        <v>0.51923076923076927</v>
      </c>
      <c r="BC93">
        <f>(($AN$88-$AQ$78)/($AQ$79-$AQ$78))</f>
        <v>0.63043478260869568</v>
      </c>
      <c r="BD93">
        <f>(($AO$87-$AQ$78)/($AQ$79-$AQ$78))</f>
        <v>0.21739130434782608</v>
      </c>
      <c r="BE93">
        <f>(($AP$83-$AQ$79)/($AQ$80-$AQ$79))</f>
        <v>0.51162790697674421</v>
      </c>
      <c r="BG93" t="s">
        <v>233</v>
      </c>
      <c r="BH93">
        <v>829</v>
      </c>
      <c r="BI93">
        <f>($BH$102-$BH$99)/200</f>
        <v>0.17499999999999999</v>
      </c>
      <c r="BQ93">
        <f>(($AO$87-$AN$87)/($AN$88-$AN$87))</f>
        <v>0.48648648648648651</v>
      </c>
      <c r="BR93">
        <f>1-(($AP$82-$AN$87)/($AN$88-$AN$87))</f>
        <v>0.10810810810810811</v>
      </c>
      <c r="BS93">
        <f>(($AQ$78-$AN$87)/($AN$88-$AN$87))</f>
        <v>0.21621621621621623</v>
      </c>
      <c r="BT93">
        <f>1-(($AN$88-$AO$87)/($AO$88-$AO$87))</f>
        <v>0.47222222222222221</v>
      </c>
      <c r="BU93">
        <f>1-(($AP$83-$AO$88)/($AO$89-$AO$88))</f>
        <v>0.33333333333333337</v>
      </c>
      <c r="BV93">
        <f>1-(($AQ$78-$AO$86)/($AO$87-$AO$86))</f>
        <v>0.23255813953488369</v>
      </c>
      <c r="BW93">
        <f>(($AN$88-$AP$82)/($AP$83-$AP$82))</f>
        <v>9.3023255813953487E-2</v>
      </c>
      <c r="BX93">
        <f>1-(($AO$87-$AP$81)/($AP$82-$AP$81))</f>
        <v>0.28846153846153844</v>
      </c>
      <c r="BY93">
        <f>1-(($AQ$78-$AP$81)/($AP$82-$AP$81))</f>
        <v>0.48076923076923073</v>
      </c>
      <c r="BZ93">
        <f>1-(($AN$88-$AQ$78)/($AQ$79-$AQ$78))</f>
        <v>0.36956521739130432</v>
      </c>
      <c r="CA93">
        <f>(($AO$87-$AQ$78)/($AQ$79-$AQ$78))</f>
        <v>0.21739130434782608</v>
      </c>
      <c r="CB93">
        <f>1-(($AP$83-$AQ$79)/($AQ$80-$AQ$79))</f>
        <v>0.48837209302325579</v>
      </c>
    </row>
    <row r="94" spans="1:80" x14ac:dyDescent="0.25">
      <c r="A94">
        <v>93</v>
      </c>
      <c r="B94">
        <v>214.86430899999999</v>
      </c>
      <c r="C94" s="2">
        <v>1</v>
      </c>
      <c r="H94">
        <v>224.919961</v>
      </c>
      <c r="I94" s="5">
        <v>4</v>
      </c>
      <c r="P94">
        <v>2</v>
      </c>
      <c r="Q94" t="str">
        <f t="shared" si="2"/>
        <v>14</v>
      </c>
      <c r="R94" t="s">
        <v>234</v>
      </c>
      <c r="X94" t="s">
        <v>281</v>
      </c>
      <c r="Y94">
        <v>3142</v>
      </c>
      <c r="AN94">
        <v>3575</v>
      </c>
      <c r="AT94">
        <f>(($AO$88-$AN$88)/($AN$89-$AN$88))</f>
        <v>0.5</v>
      </c>
      <c r="AU94">
        <f>(($AP$83-$AN$89)/($AN$90-$AN$89))</f>
        <v>0.15151515151515152</v>
      </c>
      <c r="AV94">
        <f>(($AQ$79-$AN$88)/($AN$89-$AN$88))</f>
        <v>0.5</v>
      </c>
      <c r="AW94">
        <f>(($AN$89-$AO$88)/($AO$89-$AO$88))</f>
        <v>0.51515151515151514</v>
      </c>
      <c r="AX94">
        <f>(($AP$84-$AO$89)/($AO$90-$AO$89))</f>
        <v>0.87878787878787878</v>
      </c>
      <c r="AY94">
        <f>(($AQ$79-$AO$88)/($AO$89-$AO$88))</f>
        <v>0</v>
      </c>
      <c r="AZ94">
        <f>(($AN$89-$AP$82)/($AP$83-$AP$82))</f>
        <v>0.88372093023255816</v>
      </c>
      <c r="BA94">
        <f>(($AO$88-$AP$82)/($AP$83-$AP$82))</f>
        <v>0.48837209302325579</v>
      </c>
      <c r="BB94">
        <f>(($AQ$79-$AP$82)/($AP$83-$AP$82))</f>
        <v>0.48837209302325579</v>
      </c>
      <c r="BC94">
        <f>(($AN$89-$AQ$79)/($AQ$80-$AQ$79))</f>
        <v>0.39534883720930231</v>
      </c>
      <c r="BD94">
        <f>(($AO$88-$AQ$79)/($AQ$80-$AQ$79))</f>
        <v>0</v>
      </c>
      <c r="BE94">
        <f>(($AP$84-$AQ$80)/($AQ$81-$AQ$80))</f>
        <v>0.39583333333333331</v>
      </c>
      <c r="BG94" t="s">
        <v>234</v>
      </c>
      <c r="BH94">
        <v>831</v>
      </c>
      <c r="BI94">
        <f>($BH$103-$BH$100)/200</f>
        <v>0.13500000000000001</v>
      </c>
      <c r="BQ94">
        <f>(($AO$88-$AN$88)/($AN$89-$AN$88))</f>
        <v>0.5</v>
      </c>
      <c r="BR94">
        <f>(($AP$83-$AN$89)/($AN$90-$AN$89))</f>
        <v>0.15151515151515152</v>
      </c>
      <c r="BS94">
        <f>(($AQ$79-$AN$88)/($AN$89-$AN$88))</f>
        <v>0.5</v>
      </c>
      <c r="BT94">
        <f>1-(($AN$89-$AO$88)/($AO$89-$AO$88))</f>
        <v>0.48484848484848486</v>
      </c>
      <c r="BU94">
        <f>1-(($AP$84-$AO$89)/($AO$90-$AO$89))</f>
        <v>0.12121212121212122</v>
      </c>
      <c r="BV94">
        <f>(($AQ$79-$AO$88)/($AO$89-$AO$88))</f>
        <v>0</v>
      </c>
      <c r="BW94">
        <f>1-(($AN$89-$AP$82)/($AP$83-$AP$82))</f>
        <v>0.11627906976744184</v>
      </c>
      <c r="BX94">
        <f>(($AO$88-$AP$82)/($AP$83-$AP$82))</f>
        <v>0.48837209302325579</v>
      </c>
      <c r="BY94">
        <f>(($AQ$79-$AP$82)/($AP$83-$AP$82))</f>
        <v>0.48837209302325579</v>
      </c>
      <c r="BZ94">
        <f>(($AN$89-$AQ$79)/($AQ$80-$AQ$79))</f>
        <v>0.39534883720930231</v>
      </c>
      <c r="CA94">
        <f>(($AO$88-$AQ$79)/($AQ$80-$AQ$79))</f>
        <v>0</v>
      </c>
      <c r="CB94">
        <f>(($AP$84-$AQ$80)/($AQ$81-$AQ$80))</f>
        <v>0.39583333333333331</v>
      </c>
    </row>
    <row r="95" spans="1:80" x14ac:dyDescent="0.25">
      <c r="A95">
        <v>94</v>
      </c>
      <c r="B95">
        <v>214.86430899999999</v>
      </c>
      <c r="C95" s="2">
        <v>1</v>
      </c>
      <c r="H95">
        <v>224.919961</v>
      </c>
      <c r="I95" s="5">
        <v>4</v>
      </c>
      <c r="P95">
        <v>2</v>
      </c>
      <c r="Q95" t="str">
        <f t="shared" si="2"/>
        <v>14</v>
      </c>
      <c r="R95">
        <v>2</v>
      </c>
      <c r="X95" t="s">
        <v>281</v>
      </c>
      <c r="Y95" t="s">
        <v>265</v>
      </c>
      <c r="AT95">
        <f>(($AO$89-$AN$89)/($AN$90-$AN$89))</f>
        <v>0.48484848484848486</v>
      </c>
      <c r="AU95">
        <f>(($AP$84-$AN$90)/($AN$91-$AN$90))</f>
        <v>0.31578947368421051</v>
      </c>
      <c r="AV95">
        <f>(($AQ$80-$AN$89)/($AN$90-$AN$89))</f>
        <v>0.78787878787878785</v>
      </c>
      <c r="AW95">
        <f>(($AN$90-$AO$89)/($AO$90-$AO$89))</f>
        <v>0.51515151515151514</v>
      </c>
      <c r="AX95">
        <f>(($AP$85-$AO$91)/($AO$92-$AO$91))</f>
        <v>0.2</v>
      </c>
      <c r="AY95">
        <f>(($AQ$80-$AO$89)/($AO$90-$AO$89))</f>
        <v>0.30303030303030304</v>
      </c>
      <c r="AZ95">
        <f>(($AN$90-$AP$83)/($AP$84-$AP$83))</f>
        <v>0.7</v>
      </c>
      <c r="BA95">
        <f>(($AO$89-$AP$83)/($AP$84-$AP$83))</f>
        <v>0.27500000000000002</v>
      </c>
      <c r="BB95">
        <f>(($AQ$80-$AP$83)/($AP$84-$AP$83))</f>
        <v>0.52500000000000002</v>
      </c>
      <c r="BC95">
        <f>(($AN$90-$AQ$80)/($AQ$81-$AQ$80))</f>
        <v>0.14583333333333334</v>
      </c>
      <c r="BD95">
        <f>(($AO$89-$AQ$79)/($AQ$80-$AQ$79))</f>
        <v>0.76744186046511631</v>
      </c>
      <c r="BE95">
        <f>(($AP$85-$AQ$81)/($AQ$82-$AQ$81))</f>
        <v>0.51162790697674421</v>
      </c>
      <c r="BG95">
        <v>2</v>
      </c>
      <c r="BH95">
        <v>837</v>
      </c>
      <c r="BI95">
        <f>($BH$104-$BH$101)/200</f>
        <v>0.19500000000000001</v>
      </c>
      <c r="BQ95">
        <f>(($AO$89-$AN$89)/($AN$90-$AN$89))</f>
        <v>0.48484848484848486</v>
      </c>
      <c r="BR95">
        <f>(($AP$84-$AN$90)/($AN$91-$AN$90))</f>
        <v>0.31578947368421051</v>
      </c>
      <c r="BS95">
        <f>1-(($AQ$80-$AN$89)/($AN$90-$AN$89))</f>
        <v>0.21212121212121215</v>
      </c>
      <c r="BT95">
        <f>1-(($AN$90-$AO$89)/($AO$90-$AO$89))</f>
        <v>0.48484848484848486</v>
      </c>
      <c r="BU95">
        <f>(($AP$85-$AO$91)/($AO$92-$AO$91))</f>
        <v>0.2</v>
      </c>
      <c r="BV95">
        <f>(($AQ$80-$AO$89)/($AO$90-$AO$89))</f>
        <v>0.30303030303030304</v>
      </c>
      <c r="BW95">
        <f>1-(($AN$90-$AP$83)/($AP$84-$AP$83))</f>
        <v>0.30000000000000004</v>
      </c>
      <c r="BX95">
        <f>(($AO$89-$AP$83)/($AP$84-$AP$83))</f>
        <v>0.27500000000000002</v>
      </c>
      <c r="BY95">
        <f>1-(($AQ$80-$AP$83)/($AP$84-$AP$83))</f>
        <v>0.47499999999999998</v>
      </c>
      <c r="BZ95">
        <f>(($AN$90-$AQ$80)/($AQ$81-$AQ$80))</f>
        <v>0.14583333333333334</v>
      </c>
      <c r="CA95">
        <f>1-(($AO$89-$AQ$79)/($AQ$80-$AQ$79))</f>
        <v>0.23255813953488369</v>
      </c>
      <c r="CB95">
        <f>1-(($AP$85-$AQ$81)/($AQ$82-$AQ$81))</f>
        <v>0.48837209302325579</v>
      </c>
    </row>
    <row r="96" spans="1:80" x14ac:dyDescent="0.25">
      <c r="A96">
        <v>95</v>
      </c>
      <c r="B96">
        <v>214.86430899999999</v>
      </c>
      <c r="C96" s="2">
        <v>1</v>
      </c>
      <c r="H96">
        <v>224.919961</v>
      </c>
      <c r="I96" s="5">
        <v>4</v>
      </c>
      <c r="P96">
        <v>2</v>
      </c>
      <c r="Q96" t="str">
        <f t="shared" si="2"/>
        <v>14</v>
      </c>
      <c r="R96">
        <v>1</v>
      </c>
      <c r="X96" t="s">
        <v>281</v>
      </c>
      <c r="Y96" t="s">
        <v>266</v>
      </c>
      <c r="AT96">
        <f>(($AO$90-$AN$90)/($AN$91-$AN$90))</f>
        <v>0.42105263157894735</v>
      </c>
      <c r="AU96">
        <f>(($AP$85-$AN$91)/($AN$92-$AN$91))</f>
        <v>0.67567567567567566</v>
      </c>
      <c r="AV96">
        <f>(($AQ$81-$AN$91)/($AN$92-$AN$91))</f>
        <v>8.1081081081081086E-2</v>
      </c>
      <c r="AW96">
        <f>(($AN$91-$AO$90)/($AO$91-$AO$90))</f>
        <v>0.55000000000000004</v>
      </c>
      <c r="AX96">
        <f>(($AP$86-$AO$92)/($AO$93-$AO$92))</f>
        <v>0.48571428571428571</v>
      </c>
      <c r="AY96">
        <f>(($AQ$81-$AO$90)/($AO$91-$AO$90))</f>
        <v>0.625</v>
      </c>
      <c r="AZ96">
        <f>(($AN$91-$AP$84)/($AP$85-$AP$84))</f>
        <v>0.50980392156862742</v>
      </c>
      <c r="BA96">
        <f>(($AO$90-$AP$84)/($AP$85-$AP$84))</f>
        <v>7.8431372549019607E-2</v>
      </c>
      <c r="BB96">
        <f>(($AQ$81-$AP$84)/($AP$85-$AP$84))</f>
        <v>0.56862745098039214</v>
      </c>
      <c r="BC96">
        <f>(($AN$91-$AQ$80)/($AQ$81-$AQ$80))</f>
        <v>0.9375</v>
      </c>
      <c r="BD96">
        <f>(($AO$90-$AQ$80)/($AQ$81-$AQ$80))</f>
        <v>0.47916666666666669</v>
      </c>
      <c r="BE96">
        <f>(($AP$86-$AQ$82)/($AQ$83-$AQ$82))</f>
        <v>0.5</v>
      </c>
      <c r="BG96">
        <v>1</v>
      </c>
      <c r="BH96">
        <v>860</v>
      </c>
      <c r="BI96">
        <f>($BH$105-$BH$102)/200</f>
        <v>0.115</v>
      </c>
      <c r="BQ96">
        <f>(($AO$90-$AN$90)/($AN$91-$AN$90))</f>
        <v>0.42105263157894735</v>
      </c>
      <c r="BR96">
        <f>1-(($AP$85-$AN$91)/($AN$92-$AN$91))</f>
        <v>0.32432432432432434</v>
      </c>
      <c r="BS96">
        <f>(($AQ$81-$AN$91)/($AN$92-$AN$91))</f>
        <v>8.1081081081081086E-2</v>
      </c>
      <c r="BT96">
        <f>1-(($AN$91-$AO$90)/($AO$91-$AO$90))</f>
        <v>0.44999999999999996</v>
      </c>
      <c r="BU96">
        <f>(($AP$86-$AO$92)/($AO$93-$AO$92))</f>
        <v>0.48571428571428571</v>
      </c>
      <c r="BV96">
        <f>1-(($AQ$81-$AO$90)/($AO$91-$AO$90))</f>
        <v>0.375</v>
      </c>
      <c r="BW96">
        <f>1-(($AN$91-$AP$84)/($AP$85-$AP$84))</f>
        <v>0.49019607843137258</v>
      </c>
      <c r="BX96">
        <f>(($AO$90-$AP$84)/($AP$85-$AP$84))</f>
        <v>7.8431372549019607E-2</v>
      </c>
      <c r="BY96">
        <f>1-(($AQ$81-$AP$84)/($AP$85-$AP$84))</f>
        <v>0.43137254901960786</v>
      </c>
      <c r="BZ96">
        <f>1-(($AN$91-$AQ$80)/($AQ$81-$AQ$80))</f>
        <v>6.25E-2</v>
      </c>
      <c r="CA96">
        <f>(($AO$90-$AQ$80)/($AQ$81-$AQ$80))</f>
        <v>0.47916666666666669</v>
      </c>
      <c r="CB96">
        <f>(($AP$86-$AQ$82)/($AQ$83-$AQ$82))</f>
        <v>0.5</v>
      </c>
    </row>
    <row r="97" spans="1:79" x14ac:dyDescent="0.25">
      <c r="A97">
        <v>96</v>
      </c>
      <c r="B97">
        <v>214.86430899999999</v>
      </c>
      <c r="C97" s="2">
        <v>1</v>
      </c>
      <c r="H97">
        <v>224.919961</v>
      </c>
      <c r="I97" s="5">
        <v>4</v>
      </c>
      <c r="P97">
        <v>2</v>
      </c>
      <c r="Q97" t="str">
        <f t="shared" si="2"/>
        <v>14</v>
      </c>
      <c r="R97" t="s">
        <v>233</v>
      </c>
      <c r="X97" t="s">
        <v>279</v>
      </c>
      <c r="Y97" t="s">
        <v>268</v>
      </c>
      <c r="AT97">
        <f>(($AO$91-$AN$91)/($AN$92-$AN$91))</f>
        <v>0.48648648648648651</v>
      </c>
      <c r="AU97">
        <f>(($AP$86-$AN$92)/($AN$93-$AN$92))</f>
        <v>0.94285714285714284</v>
      </c>
      <c r="AV97">
        <f>(($AQ$82-$AN$92)/($AN$93-$AN$92))</f>
        <v>0.25714285714285712</v>
      </c>
      <c r="AW97">
        <f>(($AN$92-$AO$91)/($AO$92-$AO$91))</f>
        <v>0.54285714285714282</v>
      </c>
      <c r="AY97">
        <f>(($AQ$82-$AO$91)/($AO$92-$AO$91))</f>
        <v>0.8</v>
      </c>
      <c r="AZ97">
        <f>(($AN$92-$AP$85)/($AP$86-$AP$85))</f>
        <v>0.26666666666666666</v>
      </c>
      <c r="BA97">
        <f>(($AO$91-$AP$84)/($AP$85-$AP$84))</f>
        <v>0.86274509803921573</v>
      </c>
      <c r="BB97">
        <f>(($AQ$82-$AP$85)/($AP$86-$AP$85))</f>
        <v>0.46666666666666667</v>
      </c>
      <c r="BC97">
        <f>(($AN$92-$AQ$81)/($AQ$82-$AQ$81))</f>
        <v>0.79069767441860461</v>
      </c>
      <c r="BD97">
        <f>(($AO$91-$AQ$81)/($AQ$82-$AQ$81))</f>
        <v>0.34883720930232559</v>
      </c>
      <c r="BG97" t="s">
        <v>233</v>
      </c>
      <c r="BH97">
        <v>866</v>
      </c>
      <c r="BI97">
        <f>($BH$106-$BH$103)/200</f>
        <v>0.16500000000000001</v>
      </c>
      <c r="BQ97">
        <f>(($AO$91-$AN$91)/($AN$92-$AN$91))</f>
        <v>0.48648648648648651</v>
      </c>
      <c r="BR97">
        <f>1-(($AP$86-$AN$92)/($AN$93-$AN$92))</f>
        <v>5.7142857142857162E-2</v>
      </c>
      <c r="BS97">
        <f>(($AQ$82-$AN$92)/($AN$93-$AN$92))</f>
        <v>0.25714285714285712</v>
      </c>
      <c r="BT97">
        <f>1-(($AN$92-$AO$91)/($AO$92-$AO$91))</f>
        <v>0.45714285714285718</v>
      </c>
      <c r="BV97">
        <f>1-(($AQ$82-$AO$91)/($AO$92-$AO$91))</f>
        <v>0.19999999999999996</v>
      </c>
      <c r="BW97">
        <f>(($AN$92-$AP$85)/($AP$86-$AP$85))</f>
        <v>0.26666666666666666</v>
      </c>
      <c r="BX97">
        <f>1-(($AO$91-$AP$84)/($AP$85-$AP$84))</f>
        <v>0.13725490196078427</v>
      </c>
      <c r="BY97">
        <f>(($AQ$82-$AP$85)/($AP$86-$AP$85))</f>
        <v>0.46666666666666667</v>
      </c>
      <c r="BZ97">
        <f>1-(($AN$92-$AQ$81)/($AQ$82-$AQ$81))</f>
        <v>0.20930232558139539</v>
      </c>
      <c r="CA97">
        <f>(($AO$91-$AQ$81)/($AQ$82-$AQ$81))</f>
        <v>0.34883720930232559</v>
      </c>
    </row>
    <row r="98" spans="1:79" x14ac:dyDescent="0.25">
      <c r="A98">
        <v>97</v>
      </c>
      <c r="B98">
        <v>214.86430899999999</v>
      </c>
      <c r="C98" s="2">
        <v>1</v>
      </c>
      <c r="G98" s="3" t="s">
        <v>234</v>
      </c>
      <c r="H98">
        <v>224.919961</v>
      </c>
      <c r="I98" s="5">
        <v>4</v>
      </c>
      <c r="L98">
        <v>219.192275</v>
      </c>
      <c r="M98">
        <v>97</v>
      </c>
      <c r="P98">
        <v>3</v>
      </c>
      <c r="Q98" t="str">
        <f t="shared" si="2"/>
        <v>13D4</v>
      </c>
      <c r="R98" t="s">
        <v>234</v>
      </c>
      <c r="X98" t="s">
        <v>283</v>
      </c>
      <c r="Y98" t="s">
        <v>269</v>
      </c>
      <c r="AT98">
        <f>(($AO$92-$AN$92)/($AN$93-$AN$92))</f>
        <v>0.45714285714285713</v>
      </c>
      <c r="AV98">
        <f>(($AQ$83-$AN$93)/($AN$94-$AN$93))</f>
        <v>0.66666666666666663</v>
      </c>
      <c r="AW98">
        <f>(($AN$93-$AO$92)/($AO$93-$AO$92))</f>
        <v>0.54285714285714282</v>
      </c>
      <c r="AZ98">
        <f>(($AN$93-$AP$86)/($AP$87-$AP$86))</f>
        <v>4.3478260869565216E-2</v>
      </c>
      <c r="BA98">
        <f>(($AO$92-$AP$85)/($AP$86-$AP$85))</f>
        <v>0.62222222222222223</v>
      </c>
      <c r="BB98">
        <f>(($AQ$83-$AP$86)/($AP$87-$AP$86))</f>
        <v>0.52173913043478259</v>
      </c>
      <c r="BC98">
        <f>(($AN$93-$AQ$82)/($AQ$83-$AQ$82))</f>
        <v>0.54166666666666663</v>
      </c>
      <c r="BD98">
        <f>(($AO$92-$AQ$82)/($AQ$83-$AQ$82))</f>
        <v>0.14583333333333334</v>
      </c>
      <c r="BG98" t="s">
        <v>234</v>
      </c>
      <c r="BH98">
        <v>872</v>
      </c>
      <c r="BI98">
        <f>($BH$107-$BH$104)/200</f>
        <v>0.09</v>
      </c>
      <c r="BQ98">
        <f>(($AO$92-$AN$92)/($AN$93-$AN$92))</f>
        <v>0.45714285714285713</v>
      </c>
      <c r="BS98">
        <f>1-(($AQ$83-$AN$93)/($AN$94-$AN$93))</f>
        <v>0.33333333333333337</v>
      </c>
      <c r="BT98">
        <f>1-(($AN$93-$AO$92)/($AO$93-$AO$92))</f>
        <v>0.45714285714285718</v>
      </c>
      <c r="BW98">
        <f>(($AN$93-$AP$86)/($AP$87-$AP$86))</f>
        <v>4.3478260869565216E-2</v>
      </c>
      <c r="BX98">
        <f>1-(($AO$92-$AP$85)/($AP$86-$AP$85))</f>
        <v>0.37777777777777777</v>
      </c>
      <c r="BY98">
        <f>1-(($AQ$83-$AP$86)/($AP$87-$AP$86))</f>
        <v>0.47826086956521741</v>
      </c>
      <c r="BZ98">
        <f>1-(($AN$93-$AQ$82)/($AQ$83-$AQ$82))</f>
        <v>0.45833333333333337</v>
      </c>
      <c r="CA98">
        <f>(($AO$92-$AQ$82)/($AQ$83-$AQ$82))</f>
        <v>0.14583333333333334</v>
      </c>
    </row>
    <row r="99" spans="1:79" x14ac:dyDescent="0.25">
      <c r="A99">
        <v>98</v>
      </c>
      <c r="B99">
        <v>214.86430899999999</v>
      </c>
      <c r="C99" s="2">
        <v>1</v>
      </c>
      <c r="D99">
        <v>206.673518</v>
      </c>
      <c r="E99" s="4">
        <v>2</v>
      </c>
      <c r="G99" s="3" t="s">
        <v>234</v>
      </c>
      <c r="H99">
        <v>224.919961</v>
      </c>
      <c r="I99" s="5">
        <v>4</v>
      </c>
      <c r="L99">
        <v>219.059911</v>
      </c>
      <c r="P99">
        <v>4</v>
      </c>
      <c r="Q99" t="str">
        <f t="shared" si="2"/>
        <v>123D4</v>
      </c>
      <c r="R99">
        <v>2</v>
      </c>
      <c r="X99" t="s">
        <v>279</v>
      </c>
      <c r="Y99" t="s">
        <v>270</v>
      </c>
      <c r="AT99">
        <f>(($AO$93-$AN$93)/($AN$94-$AN$93))</f>
        <v>0.48484848484848486</v>
      </c>
      <c r="AZ99">
        <f>(($AN$94-$AP$86)/($AP$87-$AP$86))</f>
        <v>0.76086956521739135</v>
      </c>
      <c r="BA99">
        <f>(($AO$93-$AP$86)/($AP$87-$AP$86))</f>
        <v>0.39130434782608697</v>
      </c>
      <c r="BD99">
        <f>(($AO$93-$AQ$82)/($AQ$83-$AQ$82))</f>
        <v>0.875</v>
      </c>
      <c r="BG99">
        <v>2</v>
      </c>
      <c r="BH99">
        <v>888</v>
      </c>
      <c r="BI99">
        <f>($BH$108-$BH$105)/200</f>
        <v>0.15</v>
      </c>
      <c r="BQ99">
        <f>(($AO$93-$AN$93)/($AN$94-$AN$93))</f>
        <v>0.48484848484848486</v>
      </c>
      <c r="BW99">
        <f>1-(($AN$94-$AP$86)/($AP$87-$AP$86))</f>
        <v>0.23913043478260865</v>
      </c>
      <c r="BX99">
        <f>(($AO$93-$AP$86)/($AP$87-$AP$86))</f>
        <v>0.39130434782608697</v>
      </c>
      <c r="CA99">
        <f>1-(($AO$93-$AQ$82)/($AQ$83-$AQ$82))</f>
        <v>0.125</v>
      </c>
    </row>
    <row r="100" spans="1:79" x14ac:dyDescent="0.25">
      <c r="A100">
        <v>99</v>
      </c>
      <c r="B100">
        <v>214.86430899999999</v>
      </c>
      <c r="C100" s="2">
        <v>1</v>
      </c>
      <c r="D100">
        <v>206.623671</v>
      </c>
      <c r="E100" s="4">
        <v>2</v>
      </c>
      <c r="G100" s="3" t="s">
        <v>234</v>
      </c>
      <c r="H100">
        <v>224.919961</v>
      </c>
      <c r="I100" s="5">
        <v>4</v>
      </c>
      <c r="L100">
        <v>219.059911</v>
      </c>
      <c r="P100">
        <v>4</v>
      </c>
      <c r="Q100" t="str">
        <f t="shared" si="2"/>
        <v>123D4</v>
      </c>
      <c r="R100" t="s">
        <v>234</v>
      </c>
      <c r="X100" t="s">
        <v>278</v>
      </c>
      <c r="Y100" t="s">
        <v>271</v>
      </c>
      <c r="BG100" t="s">
        <v>234</v>
      </c>
      <c r="BH100">
        <v>903</v>
      </c>
      <c r="BI100">
        <f>($BH$109-$BH$106)/200</f>
        <v>0.105</v>
      </c>
    </row>
    <row r="101" spans="1:79" x14ac:dyDescent="0.25">
      <c r="A101">
        <v>100</v>
      </c>
      <c r="D101">
        <v>206.623671</v>
      </c>
      <c r="E101" s="4">
        <v>2</v>
      </c>
      <c r="G101" s="3" t="s">
        <v>234</v>
      </c>
      <c r="H101">
        <v>224.919961</v>
      </c>
      <c r="I101" s="5">
        <v>4</v>
      </c>
      <c r="L101">
        <v>219.059911</v>
      </c>
      <c r="P101">
        <v>3</v>
      </c>
      <c r="Q101" t="str">
        <f t="shared" si="2"/>
        <v>23D4</v>
      </c>
      <c r="R101">
        <v>1</v>
      </c>
      <c r="X101" t="s">
        <v>278</v>
      </c>
      <c r="Y101" t="s">
        <v>272</v>
      </c>
      <c r="AB101" t="s">
        <v>281</v>
      </c>
      <c r="AC101" t="str">
        <f>CONCATENATE($R101,$R102,$R103,$R104)</f>
        <v>1423</v>
      </c>
      <c r="BG101">
        <v>1</v>
      </c>
      <c r="BH101">
        <v>906</v>
      </c>
      <c r="BI101">
        <f>($BH$110-$BH$107)/200</f>
        <v>0.14499999999999999</v>
      </c>
    </row>
    <row r="102" spans="1:79" x14ac:dyDescent="0.25">
      <c r="A102">
        <v>101</v>
      </c>
      <c r="D102">
        <v>206.623671</v>
      </c>
      <c r="E102" s="4">
        <v>2</v>
      </c>
      <c r="G102" s="3" t="s">
        <v>234</v>
      </c>
      <c r="H102">
        <v>224.919961</v>
      </c>
      <c r="I102" s="5">
        <v>4</v>
      </c>
      <c r="L102">
        <v>219.059911</v>
      </c>
      <c r="P102">
        <v>3</v>
      </c>
      <c r="Q102" t="str">
        <f t="shared" si="2"/>
        <v>23D4</v>
      </c>
      <c r="R102">
        <v>4</v>
      </c>
      <c r="X102" t="s">
        <v>278</v>
      </c>
      <c r="Y102">
        <v>1324</v>
      </c>
      <c r="BG102">
        <v>4</v>
      </c>
      <c r="BH102">
        <v>923</v>
      </c>
      <c r="BI102">
        <f>($BH$111-$BH$108)/200</f>
        <v>0.14499999999999999</v>
      </c>
    </row>
    <row r="103" spans="1:79" x14ac:dyDescent="0.25">
      <c r="A103">
        <v>102</v>
      </c>
      <c r="D103">
        <v>206.623671</v>
      </c>
      <c r="E103" s="4">
        <v>2</v>
      </c>
      <c r="G103" s="3" t="s">
        <v>234</v>
      </c>
      <c r="L103">
        <v>219.059911</v>
      </c>
      <c r="P103">
        <v>2</v>
      </c>
      <c r="Q103" t="str">
        <f t="shared" si="2"/>
        <v>23D</v>
      </c>
      <c r="R103">
        <v>2</v>
      </c>
      <c r="X103" t="s">
        <v>278</v>
      </c>
      <c r="Y103">
        <v>3241</v>
      </c>
      <c r="BG103">
        <v>2</v>
      </c>
      <c r="BH103">
        <v>930</v>
      </c>
      <c r="BI103">
        <f>($BH$112-$BH$109)/200</f>
        <v>0.13500000000000001</v>
      </c>
    </row>
    <row r="104" spans="1:79" x14ac:dyDescent="0.25">
      <c r="A104">
        <v>103</v>
      </c>
      <c r="D104">
        <v>206.623671</v>
      </c>
      <c r="E104" s="4">
        <v>2</v>
      </c>
      <c r="G104" s="3" t="s">
        <v>234</v>
      </c>
      <c r="L104">
        <v>219.059911</v>
      </c>
      <c r="P104">
        <v>2</v>
      </c>
      <c r="Q104" t="str">
        <f t="shared" si="2"/>
        <v>23D</v>
      </c>
      <c r="R104">
        <v>3</v>
      </c>
      <c r="X104" t="s">
        <v>278</v>
      </c>
      <c r="Y104">
        <v>2413</v>
      </c>
      <c r="BG104">
        <v>3</v>
      </c>
      <c r="BH104">
        <v>945</v>
      </c>
      <c r="BI104">
        <f>($BH$113-$BH$110)/200</f>
        <v>0.13</v>
      </c>
    </row>
    <row r="105" spans="1:79" x14ac:dyDescent="0.25">
      <c r="A105">
        <v>104</v>
      </c>
      <c r="D105">
        <v>206.623671</v>
      </c>
      <c r="E105" s="4">
        <v>2</v>
      </c>
      <c r="G105" s="3" t="s">
        <v>234</v>
      </c>
      <c r="L105">
        <v>219.059911</v>
      </c>
      <c r="P105">
        <v>2</v>
      </c>
      <c r="Q105" t="str">
        <f t="shared" si="2"/>
        <v>23D</v>
      </c>
      <c r="R105">
        <v>1</v>
      </c>
      <c r="X105" t="s">
        <v>279</v>
      </c>
      <c r="Y105">
        <v>4134</v>
      </c>
      <c r="BG105">
        <v>1</v>
      </c>
      <c r="BH105">
        <v>946</v>
      </c>
      <c r="BI105">
        <f>($BH$114-$BH$111)/200</f>
        <v>6.5000000000000002E-2</v>
      </c>
    </row>
    <row r="106" spans="1:79" x14ac:dyDescent="0.25">
      <c r="A106">
        <v>105</v>
      </c>
      <c r="D106">
        <v>206.623671</v>
      </c>
      <c r="E106" s="4">
        <v>2</v>
      </c>
      <c r="G106" s="3" t="s">
        <v>234</v>
      </c>
      <c r="L106">
        <v>219.059911</v>
      </c>
      <c r="P106">
        <v>2</v>
      </c>
      <c r="Q106" t="str">
        <f t="shared" si="2"/>
        <v>23D</v>
      </c>
      <c r="R106">
        <v>2</v>
      </c>
      <c r="X106" t="s">
        <v>282</v>
      </c>
      <c r="Y106">
        <v>1342</v>
      </c>
      <c r="AB106" t="s">
        <v>278</v>
      </c>
      <c r="AC106" t="str">
        <f>CONCATENATE($R106,$R107,$R108,$R109)</f>
        <v>2413</v>
      </c>
      <c r="BG106">
        <v>2</v>
      </c>
      <c r="BH106">
        <v>963</v>
      </c>
      <c r="BI106">
        <f>($BH$115-$BH$112)/200</f>
        <v>6.5000000000000002E-2</v>
      </c>
    </row>
    <row r="107" spans="1:79" x14ac:dyDescent="0.25">
      <c r="A107">
        <v>106</v>
      </c>
      <c r="D107">
        <v>206.623671</v>
      </c>
      <c r="E107" s="4">
        <v>2</v>
      </c>
      <c r="G107" s="3" t="s">
        <v>234</v>
      </c>
      <c r="L107">
        <v>219.059911</v>
      </c>
      <c r="P107">
        <v>2</v>
      </c>
      <c r="Q107" t="str">
        <f t="shared" si="2"/>
        <v>23D</v>
      </c>
      <c r="R107">
        <v>4</v>
      </c>
      <c r="X107" t="s">
        <v>282</v>
      </c>
      <c r="Y107">
        <v>3421</v>
      </c>
      <c r="BG107">
        <v>4</v>
      </c>
      <c r="BH107">
        <v>963</v>
      </c>
      <c r="BI107">
        <f>($BH$116-$BH$113)/200</f>
        <v>0.13</v>
      </c>
    </row>
    <row r="108" spans="1:79" x14ac:dyDescent="0.25">
      <c r="A108">
        <v>107</v>
      </c>
      <c r="D108">
        <v>206.623671</v>
      </c>
      <c r="E108" s="4">
        <v>2</v>
      </c>
      <c r="G108" s="3" t="s">
        <v>234</v>
      </c>
      <c r="L108">
        <v>219.059911</v>
      </c>
      <c r="P108">
        <v>2</v>
      </c>
      <c r="Q108" t="str">
        <f t="shared" si="2"/>
        <v>23D</v>
      </c>
      <c r="R108">
        <v>1</v>
      </c>
      <c r="X108" t="s">
        <v>279</v>
      </c>
      <c r="Y108">
        <v>4214</v>
      </c>
      <c r="BG108">
        <v>1</v>
      </c>
      <c r="BH108">
        <v>976</v>
      </c>
      <c r="BI108">
        <f>($BH$117-$BH$114)/200</f>
        <v>0.19</v>
      </c>
    </row>
    <row r="109" spans="1:79" x14ac:dyDescent="0.25">
      <c r="A109">
        <v>108</v>
      </c>
      <c r="D109">
        <v>206.623671</v>
      </c>
      <c r="E109" s="4">
        <v>2</v>
      </c>
      <c r="G109" s="3" t="s">
        <v>234</v>
      </c>
      <c r="L109">
        <v>219.059911</v>
      </c>
      <c r="P109">
        <v>2</v>
      </c>
      <c r="Q109" t="str">
        <f t="shared" si="2"/>
        <v>23D</v>
      </c>
      <c r="R109">
        <v>3</v>
      </c>
      <c r="X109" t="s">
        <v>279</v>
      </c>
      <c r="Y109">
        <v>2142</v>
      </c>
      <c r="BG109">
        <v>3</v>
      </c>
      <c r="BH109">
        <v>984</v>
      </c>
      <c r="BI109">
        <f>($BH$118-$BH$115)/200</f>
        <v>0.20499999999999999</v>
      </c>
    </row>
    <row r="110" spans="1:79" x14ac:dyDescent="0.25">
      <c r="A110">
        <v>109</v>
      </c>
      <c r="D110">
        <v>206.623671</v>
      </c>
      <c r="E110" s="4">
        <v>2</v>
      </c>
      <c r="G110" s="3" t="s">
        <v>234</v>
      </c>
      <c r="L110">
        <v>219.059911</v>
      </c>
      <c r="P110">
        <v>2</v>
      </c>
      <c r="Q110" t="str">
        <f t="shared" si="2"/>
        <v>23D</v>
      </c>
      <c r="R110">
        <v>2</v>
      </c>
      <c r="X110" t="s">
        <v>281</v>
      </c>
      <c r="Y110">
        <v>1423</v>
      </c>
      <c r="BG110">
        <v>2</v>
      </c>
      <c r="BH110">
        <v>992</v>
      </c>
      <c r="BI110">
        <f>($BH$119-$BH$116)/200</f>
        <v>0.155</v>
      </c>
    </row>
    <row r="111" spans="1:79" x14ac:dyDescent="0.25">
      <c r="A111">
        <v>110</v>
      </c>
      <c r="D111">
        <v>206.623671</v>
      </c>
      <c r="E111" s="4">
        <v>2</v>
      </c>
      <c r="G111" s="3" t="s">
        <v>234</v>
      </c>
      <c r="L111">
        <v>219.059911</v>
      </c>
      <c r="P111">
        <v>2</v>
      </c>
      <c r="Q111" t="str">
        <f t="shared" si="2"/>
        <v>23D</v>
      </c>
      <c r="R111" t="s">
        <v>233</v>
      </c>
      <c r="X111" t="s">
        <v>281</v>
      </c>
      <c r="Y111">
        <v>4231</v>
      </c>
      <c r="BG111" t="s">
        <v>233</v>
      </c>
      <c r="BH111">
        <v>1005</v>
      </c>
      <c r="BI111">
        <f>($BH$120-$BH$117)/200</f>
        <v>0.14000000000000001</v>
      </c>
    </row>
    <row r="112" spans="1:79" x14ac:dyDescent="0.25">
      <c r="A112">
        <v>111</v>
      </c>
      <c r="D112">
        <v>206.623671</v>
      </c>
      <c r="E112" s="4">
        <v>2</v>
      </c>
      <c r="G112" s="3" t="s">
        <v>234</v>
      </c>
      <c r="L112">
        <v>219.059911</v>
      </c>
      <c r="P112">
        <v>2</v>
      </c>
      <c r="Q112" t="str">
        <f t="shared" si="2"/>
        <v>23D</v>
      </c>
      <c r="R112">
        <v>1</v>
      </c>
      <c r="X112" t="s">
        <v>281</v>
      </c>
      <c r="Y112" t="s">
        <v>263</v>
      </c>
      <c r="BG112">
        <v>1</v>
      </c>
      <c r="BH112">
        <v>1011</v>
      </c>
      <c r="BI112">
        <f>($BH$121-$BH$118)/200</f>
        <v>0.16</v>
      </c>
    </row>
    <row r="113" spans="1:61" x14ac:dyDescent="0.25">
      <c r="A113">
        <v>112</v>
      </c>
      <c r="B113">
        <v>200.92718400000001</v>
      </c>
      <c r="C113" s="2">
        <v>1</v>
      </c>
      <c r="D113">
        <v>206.623671</v>
      </c>
      <c r="E113" s="4">
        <v>2</v>
      </c>
      <c r="G113" s="3" t="s">
        <v>234</v>
      </c>
      <c r="L113">
        <v>219.192275</v>
      </c>
      <c r="P113">
        <v>3</v>
      </c>
      <c r="Q113" t="str">
        <f t="shared" si="2"/>
        <v>123D</v>
      </c>
      <c r="R113">
        <v>3</v>
      </c>
      <c r="X113" t="s">
        <v>281</v>
      </c>
      <c r="Y113" t="s">
        <v>264</v>
      </c>
      <c r="BG113">
        <v>3</v>
      </c>
      <c r="BH113">
        <v>1018</v>
      </c>
      <c r="BI113">
        <f>($BH$122-$BH$119)/200</f>
        <v>0.13</v>
      </c>
    </row>
    <row r="114" spans="1:61" x14ac:dyDescent="0.25">
      <c r="A114">
        <v>113</v>
      </c>
      <c r="B114">
        <v>200.93825799999999</v>
      </c>
      <c r="C114" s="2">
        <v>1</v>
      </c>
      <c r="D114">
        <v>206.623671</v>
      </c>
      <c r="E114" s="4">
        <v>2</v>
      </c>
      <c r="G114" s="3" t="s">
        <v>234</v>
      </c>
      <c r="L114">
        <v>219.192275</v>
      </c>
      <c r="P114">
        <v>3</v>
      </c>
      <c r="Q114" t="str">
        <f t="shared" si="2"/>
        <v>123D</v>
      </c>
      <c r="R114" t="s">
        <v>233</v>
      </c>
      <c r="X114" t="s">
        <v>281</v>
      </c>
      <c r="Y114" t="s">
        <v>265</v>
      </c>
      <c r="BG114" t="s">
        <v>233</v>
      </c>
      <c r="BH114">
        <v>1018</v>
      </c>
      <c r="BI114">
        <f>($BH$123-$BH$120)/200</f>
        <v>0.16500000000000001</v>
      </c>
    </row>
    <row r="115" spans="1:61" x14ac:dyDescent="0.25">
      <c r="A115">
        <v>114</v>
      </c>
      <c r="B115">
        <v>200.93825799999999</v>
      </c>
      <c r="C115" s="2">
        <v>1</v>
      </c>
      <c r="D115">
        <v>206.623671</v>
      </c>
      <c r="E115" s="4">
        <v>2</v>
      </c>
      <c r="G115" s="3" t="s">
        <v>234</v>
      </c>
      <c r="L115">
        <v>219.192275</v>
      </c>
      <c r="P115">
        <v>3</v>
      </c>
      <c r="Q115" t="str">
        <f t="shared" si="2"/>
        <v>123D</v>
      </c>
      <c r="R115">
        <v>2</v>
      </c>
      <c r="X115" t="s">
        <v>281</v>
      </c>
      <c r="Y115" t="s">
        <v>266</v>
      </c>
      <c r="BG115">
        <v>2</v>
      </c>
      <c r="BH115">
        <v>1024</v>
      </c>
      <c r="BI115">
        <f>($BH$124-$BH$121)/200</f>
        <v>0.11</v>
      </c>
    </row>
    <row r="116" spans="1:61" x14ac:dyDescent="0.25">
      <c r="A116">
        <v>115</v>
      </c>
      <c r="B116">
        <v>200.93825799999999</v>
      </c>
      <c r="C116" s="2">
        <v>1</v>
      </c>
      <c r="D116">
        <v>206.623671</v>
      </c>
      <c r="E116" s="4">
        <v>2</v>
      </c>
      <c r="G116" s="3" t="s">
        <v>234</v>
      </c>
      <c r="I116" s="5" t="s">
        <v>233</v>
      </c>
      <c r="L116">
        <v>219.192275</v>
      </c>
      <c r="N116">
        <v>212.06200999999999</v>
      </c>
      <c r="O116">
        <v>115</v>
      </c>
      <c r="P116">
        <v>4</v>
      </c>
      <c r="Q116" t="str">
        <f t="shared" si="2"/>
        <v>123D4D</v>
      </c>
      <c r="R116">
        <v>1</v>
      </c>
      <c r="X116" t="s">
        <v>279</v>
      </c>
      <c r="Y116" t="s">
        <v>268</v>
      </c>
      <c r="BG116">
        <v>1</v>
      </c>
      <c r="BH116">
        <v>1044</v>
      </c>
      <c r="BI116">
        <f>($BH$125-$BH$122)/200</f>
        <v>0.155</v>
      </c>
    </row>
    <row r="117" spans="1:61" x14ac:dyDescent="0.25">
      <c r="A117">
        <v>116</v>
      </c>
      <c r="B117">
        <v>200.93825799999999</v>
      </c>
      <c r="C117" s="2">
        <v>1</v>
      </c>
      <c r="D117">
        <v>206.623671</v>
      </c>
      <c r="E117" s="4">
        <v>2</v>
      </c>
      <c r="G117" s="3" t="s">
        <v>234</v>
      </c>
      <c r="I117" s="5" t="s">
        <v>233</v>
      </c>
      <c r="L117">
        <v>219.192275</v>
      </c>
      <c r="N117">
        <v>212.06200999999999</v>
      </c>
      <c r="P117">
        <v>4</v>
      </c>
      <c r="Q117" t="str">
        <f t="shared" si="2"/>
        <v>123D4D</v>
      </c>
      <c r="R117" t="s">
        <v>233</v>
      </c>
      <c r="X117" t="s">
        <v>283</v>
      </c>
      <c r="Y117">
        <v>3124</v>
      </c>
      <c r="BG117" t="s">
        <v>233</v>
      </c>
      <c r="BH117">
        <v>1056</v>
      </c>
      <c r="BI117">
        <f>($BH$126-$BH$123)/200</f>
        <v>0.11</v>
      </c>
    </row>
    <row r="118" spans="1:61" x14ac:dyDescent="0.25">
      <c r="A118">
        <v>117</v>
      </c>
      <c r="B118">
        <v>200.93825799999999</v>
      </c>
      <c r="C118" s="2">
        <v>1</v>
      </c>
      <c r="D118">
        <v>206.623671</v>
      </c>
      <c r="E118" s="4">
        <v>2</v>
      </c>
      <c r="G118" s="3" t="s">
        <v>234</v>
      </c>
      <c r="I118" s="5" t="s">
        <v>233</v>
      </c>
      <c r="L118">
        <v>219.059911</v>
      </c>
      <c r="M118">
        <v>117</v>
      </c>
      <c r="N118">
        <v>212.06200999999999</v>
      </c>
      <c r="P118">
        <v>4</v>
      </c>
      <c r="Q118" t="str">
        <f t="shared" si="2"/>
        <v>123D4D</v>
      </c>
      <c r="R118">
        <v>2</v>
      </c>
      <c r="X118" t="s">
        <v>279</v>
      </c>
      <c r="Y118">
        <v>1241</v>
      </c>
      <c r="AB118" t="s">
        <v>281</v>
      </c>
      <c r="AC118" t="str">
        <f>CONCATENATE($R118,$R119,$R120,$R121)</f>
        <v>2314</v>
      </c>
      <c r="BG118">
        <v>2</v>
      </c>
      <c r="BH118">
        <v>1065</v>
      </c>
      <c r="BI118">
        <f>($BH$127-$BH$124)/200</f>
        <v>0.14000000000000001</v>
      </c>
    </row>
    <row r="119" spans="1:61" x14ac:dyDescent="0.25">
      <c r="A119">
        <v>118</v>
      </c>
      <c r="B119">
        <v>200.93825799999999</v>
      </c>
      <c r="C119" s="2">
        <v>1</v>
      </c>
      <c r="D119">
        <v>206.623671</v>
      </c>
      <c r="E119" s="4">
        <v>2</v>
      </c>
      <c r="I119" s="5" t="s">
        <v>233</v>
      </c>
      <c r="N119">
        <v>212.06200999999999</v>
      </c>
      <c r="P119">
        <v>3</v>
      </c>
      <c r="Q119" t="str">
        <f t="shared" si="2"/>
        <v>124D</v>
      </c>
      <c r="R119">
        <v>3</v>
      </c>
      <c r="X119" t="s">
        <v>278</v>
      </c>
      <c r="Y119">
        <v>2413</v>
      </c>
      <c r="BG119">
        <v>3</v>
      </c>
      <c r="BH119">
        <v>1075</v>
      </c>
      <c r="BI119">
        <f>($BH$128-$BH$125)/200</f>
        <v>0.115</v>
      </c>
    </row>
    <row r="120" spans="1:61" x14ac:dyDescent="0.25">
      <c r="A120">
        <v>119</v>
      </c>
      <c r="B120">
        <v>200.93825799999999</v>
      </c>
      <c r="C120" s="2">
        <v>1</v>
      </c>
      <c r="D120">
        <v>206.673518</v>
      </c>
      <c r="E120" s="4">
        <v>2</v>
      </c>
      <c r="I120" s="5" t="s">
        <v>233</v>
      </c>
      <c r="N120">
        <v>212.06200999999999</v>
      </c>
      <c r="P120">
        <v>3</v>
      </c>
      <c r="Q120" t="str">
        <f t="shared" si="2"/>
        <v>124D</v>
      </c>
      <c r="R120">
        <v>1</v>
      </c>
      <c r="X120" t="s">
        <v>278</v>
      </c>
      <c r="Y120">
        <v>4132</v>
      </c>
      <c r="BG120">
        <v>1</v>
      </c>
      <c r="BH120">
        <v>1084</v>
      </c>
      <c r="BI120">
        <f>($BH$129-$BH$126)/200</f>
        <v>0.14499999999999999</v>
      </c>
    </row>
    <row r="121" spans="1:61" x14ac:dyDescent="0.25">
      <c r="A121">
        <v>120</v>
      </c>
      <c r="B121">
        <v>200.93825799999999</v>
      </c>
      <c r="C121" s="2">
        <v>1</v>
      </c>
      <c r="I121" s="5" t="s">
        <v>233</v>
      </c>
      <c r="N121">
        <v>212.06200999999999</v>
      </c>
      <c r="P121">
        <v>2</v>
      </c>
      <c r="Q121" t="str">
        <f t="shared" si="2"/>
        <v>14D</v>
      </c>
      <c r="R121">
        <v>4</v>
      </c>
      <c r="X121" t="s">
        <v>278</v>
      </c>
      <c r="Y121">
        <v>1324</v>
      </c>
      <c r="BG121">
        <v>4</v>
      </c>
      <c r="BH121">
        <v>1097</v>
      </c>
      <c r="BI121">
        <f>($BH$130-$BH$127)/200</f>
        <v>0.155</v>
      </c>
    </row>
    <row r="122" spans="1:61" x14ac:dyDescent="0.25">
      <c r="A122">
        <v>121</v>
      </c>
      <c r="B122">
        <v>200.93825799999999</v>
      </c>
      <c r="C122" s="2">
        <v>1</v>
      </c>
      <c r="I122" s="5" t="s">
        <v>233</v>
      </c>
      <c r="N122">
        <v>212.06200999999999</v>
      </c>
      <c r="P122">
        <v>2</v>
      </c>
      <c r="Q122" t="str">
        <f t="shared" si="2"/>
        <v>14D</v>
      </c>
      <c r="R122">
        <v>2</v>
      </c>
      <c r="X122" t="s">
        <v>279</v>
      </c>
      <c r="Y122">
        <v>3243</v>
      </c>
      <c r="BG122">
        <v>2</v>
      </c>
      <c r="BH122">
        <v>1101</v>
      </c>
      <c r="BI122">
        <f>($BH$131-$BH$128)/200</f>
        <v>0.14000000000000001</v>
      </c>
    </row>
    <row r="123" spans="1:61" x14ac:dyDescent="0.25">
      <c r="A123">
        <v>122</v>
      </c>
      <c r="B123">
        <v>200.93825799999999</v>
      </c>
      <c r="C123" s="2">
        <v>1</v>
      </c>
      <c r="I123" s="5" t="s">
        <v>233</v>
      </c>
      <c r="N123">
        <v>212.06200999999999</v>
      </c>
      <c r="P123">
        <v>2</v>
      </c>
      <c r="Q123" t="str">
        <f t="shared" si="2"/>
        <v>14D</v>
      </c>
      <c r="R123">
        <v>3</v>
      </c>
      <c r="X123" t="s">
        <v>283</v>
      </c>
      <c r="Y123">
        <v>2431</v>
      </c>
      <c r="BG123">
        <v>3</v>
      </c>
      <c r="BH123">
        <v>1117</v>
      </c>
      <c r="BI123">
        <f>($BH$132-$BH$129)/200</f>
        <v>0.1</v>
      </c>
    </row>
    <row r="124" spans="1:61" x14ac:dyDescent="0.25">
      <c r="A124">
        <v>123</v>
      </c>
      <c r="B124">
        <v>200.93825799999999</v>
      </c>
      <c r="C124" s="2">
        <v>1</v>
      </c>
      <c r="I124" s="5" t="s">
        <v>233</v>
      </c>
      <c r="N124">
        <v>212.06200999999999</v>
      </c>
      <c r="P124">
        <v>2</v>
      </c>
      <c r="Q124" t="str">
        <f t="shared" si="2"/>
        <v>14D</v>
      </c>
      <c r="R124">
        <v>1</v>
      </c>
      <c r="X124" t="s">
        <v>279</v>
      </c>
      <c r="Y124">
        <v>4314</v>
      </c>
      <c r="BG124">
        <v>1</v>
      </c>
      <c r="BH124">
        <v>1119</v>
      </c>
      <c r="BI124">
        <f>($BH$133-$BH$130)/200</f>
        <v>0.105</v>
      </c>
    </row>
    <row r="125" spans="1:61" x14ac:dyDescent="0.25">
      <c r="A125">
        <v>124</v>
      </c>
      <c r="B125">
        <v>200.93825799999999</v>
      </c>
      <c r="C125" s="2">
        <v>1</v>
      </c>
      <c r="I125" s="5" t="s">
        <v>233</v>
      </c>
      <c r="N125">
        <v>212.06200999999999</v>
      </c>
      <c r="P125">
        <v>2</v>
      </c>
      <c r="Q125" t="str">
        <f t="shared" si="2"/>
        <v>14D</v>
      </c>
      <c r="R125">
        <v>2</v>
      </c>
      <c r="X125" t="s">
        <v>281</v>
      </c>
      <c r="Y125">
        <v>3142</v>
      </c>
      <c r="BG125">
        <v>2</v>
      </c>
      <c r="BH125">
        <v>1132</v>
      </c>
      <c r="BI125">
        <f>($BH$134-$BH$131)/200</f>
        <v>0.15</v>
      </c>
    </row>
    <row r="126" spans="1:61" x14ac:dyDescent="0.25">
      <c r="A126">
        <v>125</v>
      </c>
      <c r="B126">
        <v>200.93825799999999</v>
      </c>
      <c r="C126" s="2">
        <v>1</v>
      </c>
      <c r="I126" s="5" t="s">
        <v>233</v>
      </c>
      <c r="N126">
        <v>212.06200999999999</v>
      </c>
      <c r="P126">
        <v>2</v>
      </c>
      <c r="Q126" t="str">
        <f t="shared" si="2"/>
        <v>14D</v>
      </c>
      <c r="R126" t="s">
        <v>233</v>
      </c>
      <c r="X126" t="s">
        <v>279</v>
      </c>
      <c r="Y126" t="s">
        <v>273</v>
      </c>
      <c r="BG126" t="s">
        <v>233</v>
      </c>
      <c r="BH126">
        <v>1139</v>
      </c>
      <c r="BI126">
        <f>($BH$140-$BH$137)/200</f>
        <v>0.2</v>
      </c>
    </row>
    <row r="127" spans="1:61" x14ac:dyDescent="0.25">
      <c r="A127">
        <v>126</v>
      </c>
      <c r="B127">
        <v>200.93825799999999</v>
      </c>
      <c r="C127" s="2">
        <v>1</v>
      </c>
      <c r="I127" s="5" t="s">
        <v>233</v>
      </c>
      <c r="N127">
        <v>212.06200999999999</v>
      </c>
      <c r="P127">
        <v>2</v>
      </c>
      <c r="Q127" t="str">
        <f t="shared" si="2"/>
        <v>14D</v>
      </c>
      <c r="R127">
        <v>1</v>
      </c>
      <c r="X127" t="s">
        <v>282</v>
      </c>
      <c r="Y127" t="s">
        <v>274</v>
      </c>
      <c r="BG127">
        <v>1</v>
      </c>
      <c r="BH127">
        <v>1147</v>
      </c>
      <c r="BI127">
        <f>($BH$141-$BH$138)/200</f>
        <v>0.13500000000000001</v>
      </c>
    </row>
    <row r="128" spans="1:61" x14ac:dyDescent="0.25">
      <c r="A128">
        <v>127</v>
      </c>
      <c r="B128">
        <v>200.93825799999999</v>
      </c>
      <c r="C128" s="2">
        <v>1</v>
      </c>
      <c r="I128" s="5" t="s">
        <v>233</v>
      </c>
      <c r="N128">
        <v>212.06200999999999</v>
      </c>
      <c r="P128">
        <v>2</v>
      </c>
      <c r="Q128" t="str">
        <f t="shared" si="2"/>
        <v>14D</v>
      </c>
      <c r="R128" t="s">
        <v>234</v>
      </c>
      <c r="X128" t="s">
        <v>279</v>
      </c>
      <c r="Y128" t="s">
        <v>267</v>
      </c>
      <c r="BG128" t="s">
        <v>234</v>
      </c>
      <c r="BH128">
        <v>1155</v>
      </c>
      <c r="BI128">
        <f>($BH$142-$BH$139)/200</f>
        <v>0.185</v>
      </c>
    </row>
    <row r="129" spans="1:61" x14ac:dyDescent="0.25">
      <c r="A129">
        <v>128</v>
      </c>
      <c r="B129">
        <v>200.93825799999999</v>
      </c>
      <c r="C129" s="2">
        <v>1</v>
      </c>
      <c r="I129" s="5" t="s">
        <v>233</v>
      </c>
      <c r="N129">
        <v>212.06200999999999</v>
      </c>
      <c r="P129">
        <v>2</v>
      </c>
      <c r="Q129" t="str">
        <f t="shared" si="2"/>
        <v>14D</v>
      </c>
      <c r="R129">
        <v>2</v>
      </c>
      <c r="X129" t="s">
        <v>278</v>
      </c>
      <c r="Y129">
        <v>1324</v>
      </c>
      <c r="BG129">
        <v>2</v>
      </c>
      <c r="BH129">
        <v>1168</v>
      </c>
      <c r="BI129">
        <f>($BH$143-$BH$140)/200</f>
        <v>0.115</v>
      </c>
    </row>
    <row r="130" spans="1:61" x14ac:dyDescent="0.25">
      <c r="A130">
        <v>129</v>
      </c>
      <c r="B130">
        <v>200.93825799999999</v>
      </c>
      <c r="C130" s="2">
        <v>1</v>
      </c>
      <c r="I130" s="5" t="s">
        <v>233</v>
      </c>
      <c r="N130">
        <v>212.06200999999999</v>
      </c>
      <c r="P130">
        <v>2</v>
      </c>
      <c r="Q130" t="str">
        <f t="shared" ref="Q130:Q193" si="3">CONCATENATE(C130,E130,G130,I130)</f>
        <v>14D</v>
      </c>
      <c r="R130" t="s">
        <v>233</v>
      </c>
      <c r="X130" t="s">
        <v>278</v>
      </c>
      <c r="Y130">
        <v>3241</v>
      </c>
      <c r="BG130" t="s">
        <v>233</v>
      </c>
      <c r="BH130">
        <v>1178</v>
      </c>
      <c r="BI130">
        <f>($BH$144-$BH$141)/200</f>
        <v>0.17499999999999999</v>
      </c>
    </row>
    <row r="131" spans="1:61" x14ac:dyDescent="0.25">
      <c r="A131">
        <v>130</v>
      </c>
      <c r="B131">
        <v>200.93825799999999</v>
      </c>
      <c r="C131" s="2">
        <v>1</v>
      </c>
      <c r="I131" s="5" t="s">
        <v>233</v>
      </c>
      <c r="N131">
        <v>212.06200999999999</v>
      </c>
      <c r="P131">
        <v>2</v>
      </c>
      <c r="Q131" t="str">
        <f t="shared" si="3"/>
        <v>14D</v>
      </c>
      <c r="R131" t="s">
        <v>234</v>
      </c>
      <c r="X131" t="s">
        <v>278</v>
      </c>
      <c r="Y131">
        <v>2413</v>
      </c>
      <c r="BG131" t="s">
        <v>234</v>
      </c>
      <c r="BH131">
        <v>1183</v>
      </c>
      <c r="BI131">
        <f>($BH$145-$BH$142)/200</f>
        <v>0.14000000000000001</v>
      </c>
    </row>
    <row r="132" spans="1:61" x14ac:dyDescent="0.25">
      <c r="A132">
        <v>131</v>
      </c>
      <c r="B132">
        <v>200.93825799999999</v>
      </c>
      <c r="C132" s="2">
        <v>1</v>
      </c>
      <c r="I132" s="5" t="s">
        <v>233</v>
      </c>
      <c r="N132">
        <v>212.06200999999999</v>
      </c>
      <c r="P132">
        <v>2</v>
      </c>
      <c r="Q132" t="str">
        <f t="shared" si="3"/>
        <v>14D</v>
      </c>
      <c r="R132">
        <v>1</v>
      </c>
      <c r="X132" t="s">
        <v>278</v>
      </c>
      <c r="Y132">
        <v>4132</v>
      </c>
      <c r="BG132">
        <v>1</v>
      </c>
      <c r="BH132">
        <v>1188</v>
      </c>
      <c r="BI132">
        <f>($BH$146-$BH$143)/200</f>
        <v>0.14000000000000001</v>
      </c>
    </row>
    <row r="133" spans="1:61" x14ac:dyDescent="0.25">
      <c r="A133">
        <v>132</v>
      </c>
      <c r="B133">
        <v>200.93825799999999</v>
      </c>
      <c r="C133" s="2">
        <v>1</v>
      </c>
      <c r="D133">
        <v>193.78893500000001</v>
      </c>
      <c r="E133" s="4">
        <v>2</v>
      </c>
      <c r="I133" s="5" t="s">
        <v>233</v>
      </c>
      <c r="N133">
        <v>212.06200999999999</v>
      </c>
      <c r="P133">
        <v>3</v>
      </c>
      <c r="Q133" t="str">
        <f t="shared" si="3"/>
        <v>124D</v>
      </c>
      <c r="R133" t="s">
        <v>233</v>
      </c>
      <c r="X133" t="s">
        <v>279</v>
      </c>
      <c r="Y133" t="s">
        <v>261</v>
      </c>
      <c r="BG133" t="s">
        <v>233</v>
      </c>
      <c r="BH133">
        <v>1199</v>
      </c>
      <c r="BI133">
        <f>($BH$147-$BH$144)/200</f>
        <v>0.18</v>
      </c>
    </row>
    <row r="134" spans="1:61" x14ac:dyDescent="0.25">
      <c r="A134">
        <v>133</v>
      </c>
      <c r="B134">
        <v>200.93825799999999</v>
      </c>
      <c r="C134" s="2">
        <v>1</v>
      </c>
      <c r="D134">
        <v>193.67077900000001</v>
      </c>
      <c r="E134" s="4">
        <v>2</v>
      </c>
      <c r="F134">
        <v>205.120082</v>
      </c>
      <c r="G134" s="3">
        <v>3</v>
      </c>
      <c r="I134" s="5" t="s">
        <v>233</v>
      </c>
      <c r="N134">
        <v>212.06200999999999</v>
      </c>
      <c r="P134">
        <v>4</v>
      </c>
      <c r="Q134" t="str">
        <f t="shared" si="3"/>
        <v>1234D</v>
      </c>
      <c r="R134">
        <v>2</v>
      </c>
      <c r="X134" t="s">
        <v>279</v>
      </c>
      <c r="Y134">
        <v>3213</v>
      </c>
      <c r="BG134">
        <v>2</v>
      </c>
      <c r="BH134">
        <v>1213</v>
      </c>
      <c r="BI134">
        <f>($BH$148-$BH$145)/200</f>
        <v>0.19</v>
      </c>
    </row>
    <row r="135" spans="1:61" x14ac:dyDescent="0.25">
      <c r="A135">
        <v>134</v>
      </c>
      <c r="B135">
        <v>200.92718400000001</v>
      </c>
      <c r="C135" s="2">
        <v>1</v>
      </c>
      <c r="D135">
        <v>193.67077900000001</v>
      </c>
      <c r="E135" s="4">
        <v>2</v>
      </c>
      <c r="F135">
        <v>205.120082</v>
      </c>
      <c r="G135" s="3">
        <v>3</v>
      </c>
      <c r="I135" s="5" t="s">
        <v>233</v>
      </c>
      <c r="N135">
        <v>212.06200999999999</v>
      </c>
      <c r="P135">
        <v>4</v>
      </c>
      <c r="Q135" t="str">
        <f t="shared" si="3"/>
        <v>1234D</v>
      </c>
      <c r="R135" t="s">
        <v>22</v>
      </c>
      <c r="X135" t="s">
        <v>282</v>
      </c>
      <c r="Y135">
        <v>2134</v>
      </c>
      <c r="BG135" t="s">
        <v>22</v>
      </c>
      <c r="BH135">
        <v>1221</v>
      </c>
      <c r="BI135">
        <f>($BH$149-$BH$146)/200</f>
        <v>0.16500000000000001</v>
      </c>
    </row>
    <row r="136" spans="1:61" x14ac:dyDescent="0.25">
      <c r="A136">
        <v>135</v>
      </c>
      <c r="B136">
        <v>200.92718400000001</v>
      </c>
      <c r="C136" s="2">
        <v>1</v>
      </c>
      <c r="D136">
        <v>193.67077900000001</v>
      </c>
      <c r="E136" s="4">
        <v>2</v>
      </c>
      <c r="F136">
        <v>205.120082</v>
      </c>
      <c r="G136" s="3">
        <v>3</v>
      </c>
      <c r="I136" s="5" t="s">
        <v>233</v>
      </c>
      <c r="N136">
        <v>212.06200999999999</v>
      </c>
      <c r="P136">
        <v>4</v>
      </c>
      <c r="Q136" t="str">
        <f t="shared" si="3"/>
        <v>1234D</v>
      </c>
      <c r="R136" t="s">
        <v>22</v>
      </c>
      <c r="X136" t="s">
        <v>282</v>
      </c>
      <c r="Y136">
        <v>1342</v>
      </c>
      <c r="BG136" t="s">
        <v>22</v>
      </c>
      <c r="BH136">
        <v>1224</v>
      </c>
      <c r="BI136">
        <f>($BH$150-$BH$147)/200</f>
        <v>0.09</v>
      </c>
    </row>
    <row r="137" spans="1:61" x14ac:dyDescent="0.25">
      <c r="A137">
        <v>136</v>
      </c>
      <c r="D137">
        <v>193.67077900000001</v>
      </c>
      <c r="E137" s="4">
        <v>2</v>
      </c>
      <c r="F137">
        <v>205.120082</v>
      </c>
      <c r="G137" s="3">
        <v>3</v>
      </c>
      <c r="I137" s="5" t="s">
        <v>233</v>
      </c>
      <c r="N137">
        <v>212.06200999999999</v>
      </c>
      <c r="P137">
        <v>3</v>
      </c>
      <c r="Q137" t="str">
        <f t="shared" si="3"/>
        <v>234D</v>
      </c>
      <c r="R137">
        <v>1</v>
      </c>
      <c r="X137" t="s">
        <v>279</v>
      </c>
      <c r="Y137">
        <v>3423</v>
      </c>
      <c r="BG137">
        <v>1</v>
      </c>
      <c r="BH137">
        <v>1225</v>
      </c>
      <c r="BI137">
        <f>($BH$151-$BH$148)/200</f>
        <v>0.16</v>
      </c>
    </row>
    <row r="138" spans="1:61" x14ac:dyDescent="0.25">
      <c r="A138">
        <v>137</v>
      </c>
      <c r="D138">
        <v>193.67077900000001</v>
      </c>
      <c r="E138" s="4">
        <v>2</v>
      </c>
      <c r="F138">
        <v>205.120082</v>
      </c>
      <c r="G138" s="3">
        <v>3</v>
      </c>
      <c r="I138" s="5" t="s">
        <v>233</v>
      </c>
      <c r="N138">
        <v>212.06200999999999</v>
      </c>
      <c r="O138">
        <v>137</v>
      </c>
      <c r="P138">
        <v>3</v>
      </c>
      <c r="Q138" t="str">
        <f t="shared" si="3"/>
        <v>234D</v>
      </c>
      <c r="R138">
        <v>4</v>
      </c>
      <c r="X138" t="s">
        <v>281</v>
      </c>
      <c r="Y138">
        <v>4231</v>
      </c>
      <c r="AB138" t="s">
        <v>282</v>
      </c>
      <c r="AC138" t="str">
        <f>CONCATENATE($R138,$R139,$R140,$R141)</f>
        <v>4213</v>
      </c>
      <c r="BG138">
        <v>4</v>
      </c>
      <c r="BH138">
        <v>1241</v>
      </c>
      <c r="BI138">
        <f>($BH$152-$BH$149)/200</f>
        <v>0.16</v>
      </c>
    </row>
    <row r="139" spans="1:61" x14ac:dyDescent="0.25">
      <c r="A139">
        <v>138</v>
      </c>
      <c r="D139">
        <v>193.67077900000001</v>
      </c>
      <c r="E139" s="4">
        <v>2</v>
      </c>
      <c r="F139">
        <v>205.120082</v>
      </c>
      <c r="G139" s="3">
        <v>3</v>
      </c>
      <c r="P139">
        <v>2</v>
      </c>
      <c r="Q139" t="str">
        <f t="shared" si="3"/>
        <v>23</v>
      </c>
      <c r="R139">
        <v>2</v>
      </c>
      <c r="X139" t="s">
        <v>281</v>
      </c>
      <c r="Y139">
        <v>2314</v>
      </c>
      <c r="BG139">
        <v>2</v>
      </c>
      <c r="BH139">
        <v>1244</v>
      </c>
      <c r="BI139">
        <f>($BH$153-$BH$150)/200</f>
        <v>0.22</v>
      </c>
    </row>
    <row r="140" spans="1:61" x14ac:dyDescent="0.25">
      <c r="A140">
        <v>139</v>
      </c>
      <c r="D140">
        <v>193.67077900000001</v>
      </c>
      <c r="E140" s="4">
        <v>2</v>
      </c>
      <c r="F140">
        <v>205.120082</v>
      </c>
      <c r="G140" s="3">
        <v>3</v>
      </c>
      <c r="P140">
        <v>2</v>
      </c>
      <c r="Q140" t="str">
        <f t="shared" si="3"/>
        <v>23</v>
      </c>
      <c r="R140">
        <v>1</v>
      </c>
      <c r="X140" t="s">
        <v>281</v>
      </c>
      <c r="Y140">
        <v>3142</v>
      </c>
      <c r="BG140">
        <v>1</v>
      </c>
      <c r="BH140">
        <v>1265</v>
      </c>
      <c r="BI140">
        <f>($BH$154-$BH$151)/200</f>
        <v>0.12</v>
      </c>
    </row>
    <row r="141" spans="1:61" x14ac:dyDescent="0.25">
      <c r="A141">
        <v>140</v>
      </c>
      <c r="D141">
        <v>193.67077900000001</v>
      </c>
      <c r="E141" s="4">
        <v>2</v>
      </c>
      <c r="F141">
        <v>205.120082</v>
      </c>
      <c r="G141" s="3">
        <v>3</v>
      </c>
      <c r="P141">
        <v>2</v>
      </c>
      <c r="Q141" t="str">
        <f t="shared" si="3"/>
        <v>23</v>
      </c>
      <c r="R141">
        <v>3</v>
      </c>
      <c r="X141" t="s">
        <v>279</v>
      </c>
      <c r="Y141">
        <v>1421</v>
      </c>
      <c r="BG141">
        <v>3</v>
      </c>
      <c r="BH141">
        <v>1268</v>
      </c>
      <c r="BI141">
        <f>($BH$155-$BH$152)/200</f>
        <v>0.22</v>
      </c>
    </row>
    <row r="142" spans="1:61" x14ac:dyDescent="0.25">
      <c r="A142">
        <v>141</v>
      </c>
      <c r="D142">
        <v>193.67077900000001</v>
      </c>
      <c r="E142" s="4">
        <v>2</v>
      </c>
      <c r="F142">
        <v>205.120082</v>
      </c>
      <c r="G142" s="3">
        <v>3</v>
      </c>
      <c r="P142">
        <v>2</v>
      </c>
      <c r="Q142" t="str">
        <f t="shared" si="3"/>
        <v>23</v>
      </c>
      <c r="R142">
        <v>2</v>
      </c>
      <c r="X142" t="s">
        <v>282</v>
      </c>
      <c r="Y142">
        <v>4213</v>
      </c>
      <c r="BG142">
        <v>2</v>
      </c>
      <c r="BH142">
        <v>1281</v>
      </c>
      <c r="BI142">
        <f>($BH$156-$BH$153)/200</f>
        <v>0.13500000000000001</v>
      </c>
    </row>
    <row r="143" spans="1:61" x14ac:dyDescent="0.25">
      <c r="A143">
        <v>142</v>
      </c>
      <c r="D143">
        <v>193.67077900000001</v>
      </c>
      <c r="E143" s="4">
        <v>2</v>
      </c>
      <c r="F143">
        <v>205.120082</v>
      </c>
      <c r="G143" s="3">
        <v>3</v>
      </c>
      <c r="P143">
        <v>2</v>
      </c>
      <c r="Q143" t="str">
        <f t="shared" si="3"/>
        <v>23</v>
      </c>
      <c r="R143" t="s">
        <v>233</v>
      </c>
      <c r="X143" t="s">
        <v>279</v>
      </c>
      <c r="Y143" t="s">
        <v>267</v>
      </c>
      <c r="BG143" t="s">
        <v>233</v>
      </c>
      <c r="BH143">
        <v>1288</v>
      </c>
      <c r="BI143">
        <f>($BH$157-$BH$154)/200</f>
        <v>0.19</v>
      </c>
    </row>
    <row r="144" spans="1:61" x14ac:dyDescent="0.25">
      <c r="A144">
        <v>143</v>
      </c>
      <c r="D144">
        <v>193.67077900000001</v>
      </c>
      <c r="E144" s="4">
        <v>2</v>
      </c>
      <c r="F144">
        <v>205.120082</v>
      </c>
      <c r="G144" s="3">
        <v>3</v>
      </c>
      <c r="P144">
        <v>2</v>
      </c>
      <c r="Q144" t="str">
        <f t="shared" si="3"/>
        <v>23</v>
      </c>
      <c r="R144">
        <v>1</v>
      </c>
      <c r="X144" t="s">
        <v>279</v>
      </c>
      <c r="Y144" t="s">
        <v>261</v>
      </c>
      <c r="BG144">
        <v>1</v>
      </c>
      <c r="BH144">
        <v>1303</v>
      </c>
      <c r="BI144">
        <f>($BH$158-$BH$155)/200</f>
        <v>0.18</v>
      </c>
    </row>
    <row r="145" spans="1:61" x14ac:dyDescent="0.25">
      <c r="A145">
        <v>144</v>
      </c>
      <c r="D145">
        <v>193.67077900000001</v>
      </c>
      <c r="E145" s="4">
        <v>2</v>
      </c>
      <c r="F145">
        <v>205.120082</v>
      </c>
      <c r="G145" s="3">
        <v>3</v>
      </c>
      <c r="P145">
        <v>2</v>
      </c>
      <c r="Q145" t="str">
        <f t="shared" si="3"/>
        <v>23</v>
      </c>
      <c r="R145">
        <v>3</v>
      </c>
      <c r="X145" t="s">
        <v>280</v>
      </c>
      <c r="Y145">
        <v>3214</v>
      </c>
      <c r="BG145">
        <v>3</v>
      </c>
      <c r="BH145">
        <v>1309</v>
      </c>
      <c r="BI145">
        <f>($BH$159-$BH$156)/200</f>
        <v>0.16500000000000001</v>
      </c>
    </row>
    <row r="146" spans="1:61" x14ac:dyDescent="0.25">
      <c r="A146">
        <v>145</v>
      </c>
      <c r="D146">
        <v>193.67077900000001</v>
      </c>
      <c r="E146" s="4">
        <v>2</v>
      </c>
      <c r="F146">
        <v>205.120082</v>
      </c>
      <c r="G146" s="3">
        <v>3</v>
      </c>
      <c r="P146">
        <v>2</v>
      </c>
      <c r="Q146" t="str">
        <f t="shared" si="3"/>
        <v>23</v>
      </c>
      <c r="R146">
        <v>2</v>
      </c>
      <c r="X146" t="s">
        <v>280</v>
      </c>
      <c r="Y146">
        <v>2143</v>
      </c>
      <c r="BG146">
        <v>2</v>
      </c>
      <c r="BH146">
        <v>1316</v>
      </c>
      <c r="BI146">
        <f>($BH$160-$BH$157)/200</f>
        <v>0.17499999999999999</v>
      </c>
    </row>
    <row r="147" spans="1:61" x14ac:dyDescent="0.25">
      <c r="A147">
        <v>146</v>
      </c>
      <c r="D147">
        <v>193.67077900000001</v>
      </c>
      <c r="E147" s="4">
        <v>2</v>
      </c>
      <c r="F147">
        <v>205.120082</v>
      </c>
      <c r="G147" s="3">
        <v>3</v>
      </c>
      <c r="P147">
        <v>2</v>
      </c>
      <c r="Q147" t="str">
        <f t="shared" si="3"/>
        <v>23</v>
      </c>
      <c r="R147">
        <v>1</v>
      </c>
      <c r="X147" t="s">
        <v>280</v>
      </c>
      <c r="Y147">
        <v>1432</v>
      </c>
      <c r="BG147">
        <v>1</v>
      </c>
      <c r="BH147">
        <v>1339</v>
      </c>
      <c r="BI147">
        <f>($BH$161-$BH$158)/200</f>
        <v>9.5000000000000001E-2</v>
      </c>
    </row>
    <row r="148" spans="1:61" x14ac:dyDescent="0.25">
      <c r="A148">
        <v>147</v>
      </c>
      <c r="D148">
        <v>193.67077900000001</v>
      </c>
      <c r="E148" s="4">
        <v>2</v>
      </c>
      <c r="F148">
        <v>205.120082</v>
      </c>
      <c r="G148" s="3">
        <v>3</v>
      </c>
      <c r="P148">
        <v>2</v>
      </c>
      <c r="Q148" t="str">
        <f t="shared" si="3"/>
        <v>23</v>
      </c>
      <c r="R148" t="s">
        <v>234</v>
      </c>
      <c r="X148" t="s">
        <v>279</v>
      </c>
      <c r="Y148">
        <v>4324</v>
      </c>
      <c r="BG148" t="s">
        <v>234</v>
      </c>
      <c r="BH148">
        <v>1347</v>
      </c>
      <c r="BI148">
        <f>($BH$162-$BH$159)/200</f>
        <v>0.2</v>
      </c>
    </row>
    <row r="149" spans="1:61" x14ac:dyDescent="0.25">
      <c r="A149">
        <v>148</v>
      </c>
      <c r="D149">
        <v>193.67077900000001</v>
      </c>
      <c r="E149" s="4">
        <v>2</v>
      </c>
      <c r="F149">
        <v>205.120082</v>
      </c>
      <c r="G149" s="3">
        <v>3</v>
      </c>
      <c r="P149">
        <v>2</v>
      </c>
      <c r="Q149" t="str">
        <f t="shared" si="3"/>
        <v>23</v>
      </c>
      <c r="R149" t="s">
        <v>233</v>
      </c>
      <c r="X149" t="s">
        <v>278</v>
      </c>
      <c r="Y149">
        <v>3241</v>
      </c>
      <c r="BG149" t="s">
        <v>233</v>
      </c>
      <c r="BH149">
        <v>1349</v>
      </c>
      <c r="BI149">
        <f>($BH$163-$BH$160)/200</f>
        <v>0.18</v>
      </c>
    </row>
    <row r="150" spans="1:61" x14ac:dyDescent="0.25">
      <c r="A150">
        <v>149</v>
      </c>
      <c r="D150">
        <v>193.67077900000001</v>
      </c>
      <c r="E150" s="4">
        <v>2</v>
      </c>
      <c r="F150">
        <v>205.120082</v>
      </c>
      <c r="G150" s="3">
        <v>3</v>
      </c>
      <c r="P150">
        <v>2</v>
      </c>
      <c r="Q150" t="str">
        <f t="shared" si="3"/>
        <v>23</v>
      </c>
      <c r="R150">
        <v>2</v>
      </c>
      <c r="X150" t="s">
        <v>278</v>
      </c>
      <c r="Y150">
        <v>2413</v>
      </c>
      <c r="BG150">
        <v>2</v>
      </c>
      <c r="BH150">
        <v>1357</v>
      </c>
      <c r="BI150">
        <f>($BH$164-$BH$161)/200</f>
        <v>0.20499999999999999</v>
      </c>
    </row>
    <row r="151" spans="1:61" x14ac:dyDescent="0.25">
      <c r="A151">
        <v>150</v>
      </c>
      <c r="D151">
        <v>193.67077900000001</v>
      </c>
      <c r="E151" s="4">
        <v>2</v>
      </c>
      <c r="F151">
        <v>205.120082</v>
      </c>
      <c r="G151" s="3">
        <v>3</v>
      </c>
      <c r="P151">
        <v>2</v>
      </c>
      <c r="Q151" t="str">
        <f t="shared" si="3"/>
        <v>23</v>
      </c>
      <c r="R151">
        <v>3</v>
      </c>
      <c r="X151" t="s">
        <v>278</v>
      </c>
      <c r="Y151">
        <v>4132</v>
      </c>
      <c r="BG151">
        <v>3</v>
      </c>
      <c r="BH151">
        <v>1379</v>
      </c>
      <c r="BI151">
        <f>($BH$165-$BH$162)/200</f>
        <v>0.155</v>
      </c>
    </row>
    <row r="152" spans="1:61" x14ac:dyDescent="0.25">
      <c r="A152">
        <v>151</v>
      </c>
      <c r="B152">
        <v>185.08305999999999</v>
      </c>
      <c r="C152" s="2">
        <v>1</v>
      </c>
      <c r="D152">
        <v>193.67077900000001</v>
      </c>
      <c r="E152" s="4">
        <v>2</v>
      </c>
      <c r="F152">
        <v>205.120082</v>
      </c>
      <c r="G152" s="3">
        <v>3</v>
      </c>
      <c r="H152">
        <v>198.353137</v>
      </c>
      <c r="I152" s="5">
        <v>4</v>
      </c>
      <c r="P152">
        <v>4</v>
      </c>
      <c r="Q152" t="str">
        <f t="shared" si="3"/>
        <v>1234</v>
      </c>
      <c r="R152">
        <v>1</v>
      </c>
      <c r="X152" t="s">
        <v>278</v>
      </c>
      <c r="Y152">
        <v>1324</v>
      </c>
      <c r="BG152">
        <v>1</v>
      </c>
      <c r="BH152">
        <v>1381</v>
      </c>
      <c r="BI152">
        <f>($BH$166-$BH$163)/200</f>
        <v>0.19500000000000001</v>
      </c>
    </row>
    <row r="153" spans="1:61" x14ac:dyDescent="0.25">
      <c r="A153">
        <v>152</v>
      </c>
      <c r="B153">
        <v>185.08305999999999</v>
      </c>
      <c r="C153" s="2">
        <v>1</v>
      </c>
      <c r="D153">
        <v>193.67077900000001</v>
      </c>
      <c r="E153" s="4">
        <v>2</v>
      </c>
      <c r="F153">
        <v>205.120082</v>
      </c>
      <c r="G153" s="3">
        <v>3</v>
      </c>
      <c r="H153">
        <v>198.317984</v>
      </c>
      <c r="I153" s="5">
        <v>4</v>
      </c>
      <c r="P153">
        <v>4</v>
      </c>
      <c r="Q153" t="str">
        <f t="shared" si="3"/>
        <v>1234</v>
      </c>
      <c r="R153" t="s">
        <v>233</v>
      </c>
      <c r="X153" t="s">
        <v>278</v>
      </c>
      <c r="Y153">
        <v>3241</v>
      </c>
      <c r="BG153" t="s">
        <v>233</v>
      </c>
      <c r="BH153">
        <v>1401</v>
      </c>
      <c r="BI153">
        <f>($BH$167-$BH$164)/200</f>
        <v>0.155</v>
      </c>
    </row>
    <row r="154" spans="1:61" x14ac:dyDescent="0.25">
      <c r="A154">
        <v>153</v>
      </c>
      <c r="B154">
        <v>185.08305999999999</v>
      </c>
      <c r="C154" s="2">
        <v>1</v>
      </c>
      <c r="D154">
        <v>193.78893500000001</v>
      </c>
      <c r="E154" s="4">
        <v>2</v>
      </c>
      <c r="F154">
        <v>205.120082</v>
      </c>
      <c r="G154" s="3">
        <v>3</v>
      </c>
      <c r="H154">
        <v>198.317984</v>
      </c>
      <c r="I154" s="5">
        <v>4</v>
      </c>
      <c r="P154">
        <v>4</v>
      </c>
      <c r="Q154" t="str">
        <f t="shared" si="3"/>
        <v>1234</v>
      </c>
      <c r="R154">
        <v>2</v>
      </c>
      <c r="X154" t="s">
        <v>278</v>
      </c>
      <c r="Y154">
        <v>2413</v>
      </c>
      <c r="BG154">
        <v>2</v>
      </c>
      <c r="BH154">
        <v>1403</v>
      </c>
      <c r="BI154">
        <f>($BH$168-$BH$165)/200</f>
        <v>0.2</v>
      </c>
    </row>
    <row r="155" spans="1:61" x14ac:dyDescent="0.25">
      <c r="A155">
        <v>154</v>
      </c>
      <c r="B155">
        <v>185.08305999999999</v>
      </c>
      <c r="C155" s="2">
        <v>1</v>
      </c>
      <c r="F155">
        <v>205.120082</v>
      </c>
      <c r="G155" s="3">
        <v>3</v>
      </c>
      <c r="H155">
        <v>198.317984</v>
      </c>
      <c r="I155" s="5">
        <v>4</v>
      </c>
      <c r="P155">
        <v>3</v>
      </c>
      <c r="Q155" t="str">
        <f t="shared" si="3"/>
        <v>134</v>
      </c>
      <c r="R155">
        <v>1</v>
      </c>
      <c r="X155" t="s">
        <v>278</v>
      </c>
      <c r="Y155">
        <v>4132</v>
      </c>
      <c r="BG155">
        <v>1</v>
      </c>
      <c r="BH155">
        <v>1425</v>
      </c>
      <c r="BI155">
        <f>($BH$169-$BH$166)/200</f>
        <v>0.12</v>
      </c>
    </row>
    <row r="156" spans="1:61" x14ac:dyDescent="0.25">
      <c r="A156">
        <v>155</v>
      </c>
      <c r="B156">
        <v>185.08305999999999</v>
      </c>
      <c r="C156" s="2">
        <v>1</v>
      </c>
      <c r="F156">
        <v>205.120082</v>
      </c>
      <c r="G156" s="3">
        <v>3</v>
      </c>
      <c r="H156">
        <v>198.317984</v>
      </c>
      <c r="I156" s="5">
        <v>4</v>
      </c>
      <c r="P156">
        <v>3</v>
      </c>
      <c r="Q156" t="str">
        <f t="shared" si="3"/>
        <v>134</v>
      </c>
      <c r="R156">
        <v>3</v>
      </c>
      <c r="X156" t="s">
        <v>279</v>
      </c>
      <c r="Y156">
        <v>1321</v>
      </c>
      <c r="BG156">
        <v>3</v>
      </c>
      <c r="BH156">
        <v>1428</v>
      </c>
      <c r="BI156">
        <f>($BH$170-$BH$167)/200</f>
        <v>0.23499999999999999</v>
      </c>
    </row>
    <row r="157" spans="1:61" x14ac:dyDescent="0.25">
      <c r="A157">
        <v>156</v>
      </c>
      <c r="B157">
        <v>185.08305999999999</v>
      </c>
      <c r="C157" s="2">
        <v>1</v>
      </c>
      <c r="F157">
        <v>205.120082</v>
      </c>
      <c r="G157" s="3">
        <v>3</v>
      </c>
      <c r="H157">
        <v>198.317984</v>
      </c>
      <c r="I157" s="5">
        <v>4</v>
      </c>
      <c r="P157">
        <v>3</v>
      </c>
      <c r="Q157" t="str">
        <f t="shared" si="3"/>
        <v>134</v>
      </c>
      <c r="R157">
        <v>2</v>
      </c>
      <c r="X157" t="s">
        <v>280</v>
      </c>
      <c r="Y157">
        <v>3214</v>
      </c>
      <c r="BG157">
        <v>2</v>
      </c>
      <c r="BH157">
        <v>1441</v>
      </c>
      <c r="BI157">
        <f>($BH$171-$BH$168)/200</f>
        <v>0.17</v>
      </c>
    </row>
    <row r="158" spans="1:61" x14ac:dyDescent="0.25">
      <c r="A158">
        <v>157</v>
      </c>
      <c r="B158">
        <v>185.08305999999999</v>
      </c>
      <c r="C158" s="2">
        <v>1</v>
      </c>
      <c r="H158">
        <v>198.317984</v>
      </c>
      <c r="I158" s="5">
        <v>4</v>
      </c>
      <c r="P158">
        <v>2</v>
      </c>
      <c r="Q158" t="str">
        <f t="shared" si="3"/>
        <v>14</v>
      </c>
      <c r="R158">
        <v>1</v>
      </c>
      <c r="X158" t="s">
        <v>279</v>
      </c>
      <c r="Y158">
        <v>2142</v>
      </c>
      <c r="BG158">
        <v>1</v>
      </c>
      <c r="BH158">
        <v>1461</v>
      </c>
      <c r="BI158">
        <f>($BH$172-$BH$169)/200</f>
        <v>0.23499999999999999</v>
      </c>
    </row>
    <row r="159" spans="1:61" x14ac:dyDescent="0.25">
      <c r="A159">
        <v>158</v>
      </c>
      <c r="B159">
        <v>185.08305999999999</v>
      </c>
      <c r="C159" s="2">
        <v>1</v>
      </c>
      <c r="H159">
        <v>198.317984</v>
      </c>
      <c r="I159" s="5">
        <v>4</v>
      </c>
      <c r="P159">
        <v>2</v>
      </c>
      <c r="Q159" t="str">
        <f t="shared" si="3"/>
        <v>14</v>
      </c>
      <c r="R159" t="s">
        <v>233</v>
      </c>
      <c r="X159" t="s">
        <v>281</v>
      </c>
      <c r="Y159">
        <v>1423</v>
      </c>
      <c r="BG159" t="s">
        <v>233</v>
      </c>
      <c r="BH159">
        <v>1461</v>
      </c>
      <c r="BI159">
        <f>($BH$173-$BH$170)/200</f>
        <v>0.16</v>
      </c>
    </row>
    <row r="160" spans="1:61" x14ac:dyDescent="0.25">
      <c r="A160">
        <v>159</v>
      </c>
      <c r="B160">
        <v>185.08305999999999</v>
      </c>
      <c r="C160" s="2">
        <v>1</v>
      </c>
      <c r="H160">
        <v>198.317984</v>
      </c>
      <c r="I160" s="5">
        <v>4</v>
      </c>
      <c r="P160">
        <v>2</v>
      </c>
      <c r="Q160" t="str">
        <f t="shared" si="3"/>
        <v>14</v>
      </c>
      <c r="R160" t="s">
        <v>234</v>
      </c>
      <c r="X160" t="s">
        <v>281</v>
      </c>
      <c r="Y160">
        <v>4231</v>
      </c>
      <c r="BG160" t="s">
        <v>234</v>
      </c>
      <c r="BH160">
        <v>1476</v>
      </c>
      <c r="BI160">
        <f>($BH$174-$BH$171)/200</f>
        <v>0.245</v>
      </c>
    </row>
    <row r="161" spans="1:61" x14ac:dyDescent="0.25">
      <c r="A161">
        <v>160</v>
      </c>
      <c r="B161">
        <v>185.08305999999999</v>
      </c>
      <c r="C161" s="2">
        <v>1</v>
      </c>
      <c r="H161">
        <v>198.317984</v>
      </c>
      <c r="I161" s="5">
        <v>4</v>
      </c>
      <c r="P161">
        <v>2</v>
      </c>
      <c r="Q161" t="str">
        <f t="shared" si="3"/>
        <v>14</v>
      </c>
      <c r="R161">
        <v>2</v>
      </c>
      <c r="X161" t="s">
        <v>281</v>
      </c>
      <c r="Y161" t="s">
        <v>263</v>
      </c>
      <c r="BG161">
        <v>2</v>
      </c>
      <c r="BH161">
        <v>1480</v>
      </c>
      <c r="BI161">
        <f>($BH$175-$BH$172)/200</f>
        <v>0.20499999999999999</v>
      </c>
    </row>
    <row r="162" spans="1:61" x14ac:dyDescent="0.25">
      <c r="A162">
        <v>161</v>
      </c>
      <c r="B162">
        <v>185.08305999999999</v>
      </c>
      <c r="C162" s="2">
        <v>1</v>
      </c>
      <c r="H162">
        <v>198.317984</v>
      </c>
      <c r="I162" s="5">
        <v>4</v>
      </c>
      <c r="P162">
        <v>2</v>
      </c>
      <c r="Q162" t="str">
        <f t="shared" si="3"/>
        <v>14</v>
      </c>
      <c r="R162" t="s">
        <v>233</v>
      </c>
      <c r="X162" t="s">
        <v>281</v>
      </c>
      <c r="Y162" t="s">
        <v>264</v>
      </c>
      <c r="BG162" t="s">
        <v>233</v>
      </c>
      <c r="BH162">
        <v>1501</v>
      </c>
      <c r="BI162">
        <f>($BH$176-$BH$173)/200</f>
        <v>0.22500000000000001</v>
      </c>
    </row>
    <row r="163" spans="1:61" x14ac:dyDescent="0.25">
      <c r="A163">
        <v>162</v>
      </c>
      <c r="B163">
        <v>185.08305999999999</v>
      </c>
      <c r="C163" s="2">
        <v>1</v>
      </c>
      <c r="H163">
        <v>198.317984</v>
      </c>
      <c r="I163" s="5">
        <v>4</v>
      </c>
      <c r="P163">
        <v>2</v>
      </c>
      <c r="Q163" t="str">
        <f t="shared" si="3"/>
        <v>14</v>
      </c>
      <c r="R163">
        <v>1</v>
      </c>
      <c r="X163" t="s">
        <v>281</v>
      </c>
      <c r="Y163" t="s">
        <v>265</v>
      </c>
      <c r="BG163">
        <v>1</v>
      </c>
      <c r="BH163">
        <v>1512</v>
      </c>
      <c r="BI163">
        <f>($BH$177-$BH$174)/200</f>
        <v>0.17499999999999999</v>
      </c>
    </row>
    <row r="164" spans="1:61" x14ac:dyDescent="0.25">
      <c r="A164">
        <v>163</v>
      </c>
      <c r="B164">
        <v>185.08305999999999</v>
      </c>
      <c r="C164" s="2">
        <v>1</v>
      </c>
      <c r="H164">
        <v>198.317984</v>
      </c>
      <c r="I164" s="5">
        <v>4</v>
      </c>
      <c r="P164">
        <v>2</v>
      </c>
      <c r="Q164" t="str">
        <f t="shared" si="3"/>
        <v>14</v>
      </c>
      <c r="R164">
        <v>3</v>
      </c>
      <c r="X164" t="s">
        <v>281</v>
      </c>
      <c r="Y164" t="s">
        <v>266</v>
      </c>
      <c r="BG164">
        <v>3</v>
      </c>
      <c r="BH164">
        <v>1521</v>
      </c>
      <c r="BI164">
        <f>($BH$178-$BH$175)/200</f>
        <v>0.155</v>
      </c>
    </row>
    <row r="165" spans="1:61" x14ac:dyDescent="0.25">
      <c r="A165">
        <v>164</v>
      </c>
      <c r="B165">
        <v>185.08305999999999</v>
      </c>
      <c r="C165" s="2">
        <v>1</v>
      </c>
      <c r="H165">
        <v>198.317984</v>
      </c>
      <c r="I165" s="5">
        <v>4</v>
      </c>
      <c r="P165">
        <v>2</v>
      </c>
      <c r="Q165" t="str">
        <f t="shared" si="3"/>
        <v>14</v>
      </c>
      <c r="R165">
        <v>2</v>
      </c>
      <c r="X165" t="s">
        <v>281</v>
      </c>
      <c r="Y165" t="s">
        <v>263</v>
      </c>
      <c r="BG165">
        <v>2</v>
      </c>
      <c r="BH165">
        <v>1532</v>
      </c>
      <c r="BI165">
        <f>($BH$179-$BH$176)/200</f>
        <v>0.17499999999999999</v>
      </c>
    </row>
    <row r="166" spans="1:61" x14ac:dyDescent="0.25">
      <c r="A166">
        <v>165</v>
      </c>
      <c r="B166">
        <v>185.08305999999999</v>
      </c>
      <c r="C166" s="2">
        <v>1</v>
      </c>
      <c r="H166">
        <v>198.317984</v>
      </c>
      <c r="I166" s="5">
        <v>4</v>
      </c>
      <c r="P166">
        <v>2</v>
      </c>
      <c r="Q166" t="str">
        <f t="shared" si="3"/>
        <v>14</v>
      </c>
      <c r="R166" t="s">
        <v>233</v>
      </c>
      <c r="X166" t="s">
        <v>281</v>
      </c>
      <c r="Y166" t="s">
        <v>264</v>
      </c>
      <c r="BG166" t="s">
        <v>233</v>
      </c>
      <c r="BH166">
        <v>1551</v>
      </c>
      <c r="BI166">
        <f>($BH$180-$BH$177)/200</f>
        <v>0.11</v>
      </c>
    </row>
    <row r="167" spans="1:61" x14ac:dyDescent="0.25">
      <c r="A167">
        <v>166</v>
      </c>
      <c r="B167">
        <v>185.08305999999999</v>
      </c>
      <c r="C167" s="2">
        <v>1</v>
      </c>
      <c r="H167">
        <v>198.317984</v>
      </c>
      <c r="I167" s="5">
        <v>4</v>
      </c>
      <c r="P167">
        <v>2</v>
      </c>
      <c r="Q167" t="str">
        <f t="shared" si="3"/>
        <v>14</v>
      </c>
      <c r="R167">
        <v>1</v>
      </c>
      <c r="X167" t="s">
        <v>279</v>
      </c>
      <c r="Y167" t="s">
        <v>273</v>
      </c>
      <c r="BG167">
        <v>1</v>
      </c>
      <c r="BH167">
        <v>1552</v>
      </c>
      <c r="BI167">
        <f>($BH$181-$BH$178)/200</f>
        <v>0.16500000000000001</v>
      </c>
    </row>
    <row r="168" spans="1:61" x14ac:dyDescent="0.25">
      <c r="A168">
        <v>167</v>
      </c>
      <c r="B168">
        <v>185.08305999999999</v>
      </c>
      <c r="C168" s="2">
        <v>1</v>
      </c>
      <c r="H168">
        <v>198.317984</v>
      </c>
      <c r="I168" s="5">
        <v>4</v>
      </c>
      <c r="P168">
        <v>2</v>
      </c>
      <c r="Q168" t="str">
        <f t="shared" si="3"/>
        <v>14</v>
      </c>
      <c r="R168" t="s">
        <v>234</v>
      </c>
      <c r="X168" t="s">
        <v>282</v>
      </c>
      <c r="Y168" t="s">
        <v>274</v>
      </c>
      <c r="BG168" t="s">
        <v>234</v>
      </c>
      <c r="BH168">
        <v>1572</v>
      </c>
      <c r="BI168">
        <f>($BH$182-$BH$179)/200</f>
        <v>0.105</v>
      </c>
    </row>
    <row r="169" spans="1:61" x14ac:dyDescent="0.25">
      <c r="A169">
        <v>168</v>
      </c>
      <c r="B169">
        <v>185.08305999999999</v>
      </c>
      <c r="C169" s="2">
        <v>1</v>
      </c>
      <c r="H169">
        <v>198.317984</v>
      </c>
      <c r="I169" s="5">
        <v>4</v>
      </c>
      <c r="P169">
        <v>2</v>
      </c>
      <c r="Q169" t="str">
        <f t="shared" si="3"/>
        <v>14</v>
      </c>
      <c r="R169">
        <v>2</v>
      </c>
      <c r="X169" t="s">
        <v>279</v>
      </c>
      <c r="Y169" t="s">
        <v>267</v>
      </c>
      <c r="BG169">
        <v>2</v>
      </c>
      <c r="BH169">
        <v>1575</v>
      </c>
      <c r="BI169">
        <f>($BH$183-$BH$180)/200</f>
        <v>0.155</v>
      </c>
    </row>
    <row r="170" spans="1:61" x14ac:dyDescent="0.25">
      <c r="A170">
        <v>169</v>
      </c>
      <c r="B170">
        <v>185.08305999999999</v>
      </c>
      <c r="C170" s="2">
        <v>1</v>
      </c>
      <c r="H170">
        <v>198.317984</v>
      </c>
      <c r="I170" s="5">
        <v>4</v>
      </c>
      <c r="P170">
        <v>2</v>
      </c>
      <c r="Q170" t="str">
        <f t="shared" si="3"/>
        <v>14</v>
      </c>
      <c r="R170">
        <v>1</v>
      </c>
      <c r="X170" t="s">
        <v>278</v>
      </c>
      <c r="Y170" t="s">
        <v>275</v>
      </c>
      <c r="BG170">
        <v>1</v>
      </c>
      <c r="BH170">
        <v>1599</v>
      </c>
      <c r="BI170">
        <f>($BH$184-$BH$181)/200</f>
        <v>0.12</v>
      </c>
    </row>
    <row r="171" spans="1:61" x14ac:dyDescent="0.25">
      <c r="A171">
        <v>170</v>
      </c>
      <c r="B171">
        <v>185.08305999999999</v>
      </c>
      <c r="C171" s="2">
        <v>1</v>
      </c>
      <c r="D171">
        <v>176.72635500000001</v>
      </c>
      <c r="E171" s="4">
        <v>2</v>
      </c>
      <c r="H171">
        <v>198.317984</v>
      </c>
      <c r="I171" s="5">
        <v>4</v>
      </c>
      <c r="P171">
        <v>3</v>
      </c>
      <c r="Q171" t="str">
        <f t="shared" si="3"/>
        <v>124</v>
      </c>
      <c r="R171" t="s">
        <v>233</v>
      </c>
      <c r="X171" t="s">
        <v>278</v>
      </c>
      <c r="Y171" t="s">
        <v>276</v>
      </c>
      <c r="BG171" t="s">
        <v>233</v>
      </c>
      <c r="BH171">
        <v>1606</v>
      </c>
      <c r="BI171">
        <f>($BH$185-$BH$182)/200</f>
        <v>0.14000000000000001</v>
      </c>
    </row>
    <row r="172" spans="1:61" x14ac:dyDescent="0.25">
      <c r="A172">
        <v>171</v>
      </c>
      <c r="B172">
        <v>185.08305999999999</v>
      </c>
      <c r="C172" s="2">
        <v>1</v>
      </c>
      <c r="D172">
        <v>176.66395800000001</v>
      </c>
      <c r="E172" s="4">
        <v>2</v>
      </c>
      <c r="H172">
        <v>198.317984</v>
      </c>
      <c r="I172" s="5">
        <v>4</v>
      </c>
      <c r="P172">
        <v>3</v>
      </c>
      <c r="Q172" t="str">
        <f t="shared" si="3"/>
        <v>124</v>
      </c>
      <c r="R172">
        <v>2</v>
      </c>
      <c r="X172" t="s">
        <v>278</v>
      </c>
      <c r="Y172" t="s">
        <v>271</v>
      </c>
      <c r="AB172" t="s">
        <v>281</v>
      </c>
      <c r="AC172" t="str">
        <f>CONCATENATE($R172,$R173,$R174,$R175)</f>
        <v>2314</v>
      </c>
      <c r="BG172">
        <v>2</v>
      </c>
      <c r="BH172">
        <v>1622</v>
      </c>
      <c r="BI172">
        <f>($BH$186-$BH$183)/200</f>
        <v>0.14499999999999999</v>
      </c>
    </row>
    <row r="173" spans="1:61" x14ac:dyDescent="0.25">
      <c r="A173">
        <v>172</v>
      </c>
      <c r="D173">
        <v>176.66395800000001</v>
      </c>
      <c r="E173" s="4">
        <v>2</v>
      </c>
      <c r="F173">
        <v>187.728026</v>
      </c>
      <c r="G173" s="3">
        <v>3</v>
      </c>
      <c r="H173">
        <v>198.353137</v>
      </c>
      <c r="I173" s="5">
        <v>4</v>
      </c>
      <c r="P173">
        <v>3</v>
      </c>
      <c r="Q173" t="str">
        <f t="shared" si="3"/>
        <v>234</v>
      </c>
      <c r="R173">
        <v>3</v>
      </c>
      <c r="X173" t="s">
        <v>278</v>
      </c>
      <c r="Y173" t="s">
        <v>272</v>
      </c>
      <c r="BG173">
        <v>3</v>
      </c>
      <c r="BH173">
        <v>1631</v>
      </c>
      <c r="BI173">
        <f>($BH$187-$BH$184)/200</f>
        <v>0.12</v>
      </c>
    </row>
    <row r="174" spans="1:61" x14ac:dyDescent="0.25">
      <c r="A174">
        <v>173</v>
      </c>
      <c r="D174">
        <v>176.66395800000001</v>
      </c>
      <c r="E174" s="4">
        <v>2</v>
      </c>
      <c r="F174">
        <v>187.728026</v>
      </c>
      <c r="G174" s="3">
        <v>3</v>
      </c>
      <c r="P174">
        <v>2</v>
      </c>
      <c r="Q174" t="str">
        <f t="shared" si="3"/>
        <v>23</v>
      </c>
      <c r="R174">
        <v>1</v>
      </c>
      <c r="X174" t="s">
        <v>279</v>
      </c>
      <c r="Y174" t="s">
        <v>261</v>
      </c>
      <c r="BG174">
        <v>1</v>
      </c>
      <c r="BH174">
        <v>1655</v>
      </c>
      <c r="BI174">
        <f>($BH$188-$BH$185)/200</f>
        <v>0.16</v>
      </c>
    </row>
    <row r="175" spans="1:61" x14ac:dyDescent="0.25">
      <c r="A175">
        <v>174</v>
      </c>
      <c r="D175">
        <v>176.66395800000001</v>
      </c>
      <c r="E175" s="4">
        <v>2</v>
      </c>
      <c r="F175">
        <v>187.728026</v>
      </c>
      <c r="G175" s="3">
        <v>3</v>
      </c>
      <c r="P175">
        <v>2</v>
      </c>
      <c r="Q175" t="str">
        <f t="shared" si="3"/>
        <v>23</v>
      </c>
      <c r="R175">
        <v>4</v>
      </c>
      <c r="X175" t="s">
        <v>280</v>
      </c>
      <c r="Y175">
        <v>3214</v>
      </c>
      <c r="BG175">
        <v>4</v>
      </c>
      <c r="BH175">
        <v>1663</v>
      </c>
      <c r="BI175">
        <f>($BH$189-$BH$186)/200</f>
        <v>0.13</v>
      </c>
    </row>
    <row r="176" spans="1:61" x14ac:dyDescent="0.25">
      <c r="A176">
        <v>175</v>
      </c>
      <c r="D176">
        <v>176.66395800000001</v>
      </c>
      <c r="E176" s="4">
        <v>2</v>
      </c>
      <c r="F176">
        <v>187.68874199999999</v>
      </c>
      <c r="G176" s="3">
        <v>3</v>
      </c>
      <c r="P176">
        <v>2</v>
      </c>
      <c r="Q176" t="str">
        <f t="shared" si="3"/>
        <v>23</v>
      </c>
      <c r="R176">
        <v>2</v>
      </c>
      <c r="X176" t="s">
        <v>279</v>
      </c>
      <c r="Y176">
        <v>2142</v>
      </c>
      <c r="AB176" t="s">
        <v>281</v>
      </c>
      <c r="AC176" t="str">
        <f>CONCATENATE($R176,$R177,$R178,$R179)</f>
        <v>2314</v>
      </c>
      <c r="BG176">
        <v>2</v>
      </c>
      <c r="BH176">
        <v>1676</v>
      </c>
      <c r="BI176">
        <f>($BH$190-$BH$187)/200</f>
        <v>0.20499999999999999</v>
      </c>
    </row>
    <row r="177" spans="1:61" x14ac:dyDescent="0.25">
      <c r="A177">
        <v>176</v>
      </c>
      <c r="D177">
        <v>176.66395800000001</v>
      </c>
      <c r="E177" s="4">
        <v>2</v>
      </c>
      <c r="F177">
        <v>187.68874199999999</v>
      </c>
      <c r="G177" s="3">
        <v>3</v>
      </c>
      <c r="P177">
        <v>2</v>
      </c>
      <c r="Q177" t="str">
        <f t="shared" si="3"/>
        <v>23</v>
      </c>
      <c r="R177">
        <v>3</v>
      </c>
      <c r="X177" t="s">
        <v>281</v>
      </c>
      <c r="Y177">
        <v>1423</v>
      </c>
      <c r="BG177">
        <v>3</v>
      </c>
      <c r="BH177">
        <v>1690</v>
      </c>
      <c r="BI177">
        <f>($BH$191-$BH$188)/200</f>
        <v>0.125</v>
      </c>
    </row>
    <row r="178" spans="1:61" x14ac:dyDescent="0.25">
      <c r="A178">
        <v>177</v>
      </c>
      <c r="D178">
        <v>176.66395800000001</v>
      </c>
      <c r="E178" s="4">
        <v>2</v>
      </c>
      <c r="F178">
        <v>187.68874199999999</v>
      </c>
      <c r="G178" s="3">
        <v>3</v>
      </c>
      <c r="P178">
        <v>2</v>
      </c>
      <c r="Q178" t="str">
        <f t="shared" si="3"/>
        <v>23</v>
      </c>
      <c r="R178">
        <v>1</v>
      </c>
      <c r="X178" t="s">
        <v>281</v>
      </c>
      <c r="Y178">
        <v>4231</v>
      </c>
      <c r="BG178">
        <v>1</v>
      </c>
      <c r="BH178">
        <v>1694</v>
      </c>
      <c r="BI178">
        <f>($BH$192-$BH$189)/200</f>
        <v>0.16</v>
      </c>
    </row>
    <row r="179" spans="1:61" x14ac:dyDescent="0.25">
      <c r="A179">
        <v>178</v>
      </c>
      <c r="D179">
        <v>176.66395800000001</v>
      </c>
      <c r="E179" s="4">
        <v>2</v>
      </c>
      <c r="F179">
        <v>187.68874199999999</v>
      </c>
      <c r="G179" s="3">
        <v>3</v>
      </c>
      <c r="P179">
        <v>2</v>
      </c>
      <c r="Q179" t="str">
        <f t="shared" si="3"/>
        <v>23</v>
      </c>
      <c r="R179">
        <v>4</v>
      </c>
      <c r="X179" t="s">
        <v>281</v>
      </c>
      <c r="Y179">
        <v>2314</v>
      </c>
      <c r="BG179">
        <v>4</v>
      </c>
      <c r="BH179">
        <v>1711</v>
      </c>
      <c r="BI179">
        <f>($BH$193-$BH$190)/200</f>
        <v>8.5000000000000006E-2</v>
      </c>
    </row>
    <row r="180" spans="1:61" x14ac:dyDescent="0.25">
      <c r="A180">
        <v>179</v>
      </c>
      <c r="D180">
        <v>176.66395800000001</v>
      </c>
      <c r="E180" s="4">
        <v>2</v>
      </c>
      <c r="F180">
        <v>187.68874199999999</v>
      </c>
      <c r="G180" s="3">
        <v>3</v>
      </c>
      <c r="P180">
        <v>2</v>
      </c>
      <c r="Q180" t="str">
        <f t="shared" si="3"/>
        <v>23</v>
      </c>
      <c r="R180">
        <v>2</v>
      </c>
      <c r="X180" t="s">
        <v>281</v>
      </c>
      <c r="Y180">
        <v>3142</v>
      </c>
      <c r="BG180">
        <v>2</v>
      </c>
      <c r="BH180">
        <v>1712</v>
      </c>
      <c r="BI180">
        <f>($BH$194-$BH$191)/200</f>
        <v>0.18</v>
      </c>
    </row>
    <row r="181" spans="1:61" x14ac:dyDescent="0.25">
      <c r="A181">
        <v>180</v>
      </c>
      <c r="D181">
        <v>176.66395800000001</v>
      </c>
      <c r="E181" s="4">
        <v>2</v>
      </c>
      <c r="F181">
        <v>187.68874199999999</v>
      </c>
      <c r="G181" s="3">
        <v>3</v>
      </c>
      <c r="P181">
        <v>2</v>
      </c>
      <c r="Q181" t="str">
        <f t="shared" si="3"/>
        <v>23</v>
      </c>
      <c r="R181">
        <v>1</v>
      </c>
      <c r="X181" t="s">
        <v>281</v>
      </c>
      <c r="Y181">
        <v>1423</v>
      </c>
      <c r="AB181" t="s">
        <v>278</v>
      </c>
      <c r="AC181" t="str">
        <f>CONCATENATE($R181,$R182,$R183,$R184)</f>
        <v>1324</v>
      </c>
      <c r="BG181">
        <v>1</v>
      </c>
      <c r="BH181">
        <v>1727</v>
      </c>
      <c r="BI181">
        <f>($BH$195-$BH$192)/200</f>
        <v>0.14000000000000001</v>
      </c>
    </row>
    <row r="182" spans="1:61" x14ac:dyDescent="0.25">
      <c r="A182">
        <v>181</v>
      </c>
      <c r="D182">
        <v>176.66395800000001</v>
      </c>
      <c r="E182" s="4">
        <v>2</v>
      </c>
      <c r="F182">
        <v>187.68874199999999</v>
      </c>
      <c r="G182" s="3">
        <v>3</v>
      </c>
      <c r="P182">
        <v>2</v>
      </c>
      <c r="Q182" t="str">
        <f t="shared" si="3"/>
        <v>23</v>
      </c>
      <c r="R182">
        <v>3</v>
      </c>
      <c r="X182" t="s">
        <v>281</v>
      </c>
      <c r="Y182">
        <v>4231</v>
      </c>
      <c r="BG182">
        <v>3</v>
      </c>
      <c r="BH182">
        <v>1732</v>
      </c>
      <c r="BI182">
        <f>($BH$196-$BH$193)/200</f>
        <v>0.2</v>
      </c>
    </row>
    <row r="183" spans="1:61" x14ac:dyDescent="0.25">
      <c r="A183">
        <v>182</v>
      </c>
      <c r="D183">
        <v>176.66395800000001</v>
      </c>
      <c r="E183" s="4">
        <v>2</v>
      </c>
      <c r="F183">
        <v>187.68874199999999</v>
      </c>
      <c r="G183" s="3">
        <v>3</v>
      </c>
      <c r="P183">
        <v>2</v>
      </c>
      <c r="Q183" t="str">
        <f t="shared" si="3"/>
        <v>23</v>
      </c>
      <c r="R183">
        <v>2</v>
      </c>
      <c r="X183" t="s">
        <v>281</v>
      </c>
      <c r="Y183">
        <v>2314</v>
      </c>
      <c r="BG183">
        <v>2</v>
      </c>
      <c r="BH183">
        <v>1743</v>
      </c>
      <c r="BI183">
        <f>($BH$197-$BH$194)/200</f>
        <v>0.14000000000000001</v>
      </c>
    </row>
    <row r="184" spans="1:61" x14ac:dyDescent="0.25">
      <c r="A184">
        <v>183</v>
      </c>
      <c r="D184">
        <v>176.66395800000001</v>
      </c>
      <c r="E184" s="4">
        <v>2</v>
      </c>
      <c r="F184">
        <v>187.68874199999999</v>
      </c>
      <c r="G184" s="3">
        <v>3</v>
      </c>
      <c r="P184">
        <v>2</v>
      </c>
      <c r="Q184" t="str">
        <f t="shared" si="3"/>
        <v>23</v>
      </c>
      <c r="R184">
        <v>4</v>
      </c>
      <c r="X184" t="s">
        <v>281</v>
      </c>
      <c r="Y184">
        <v>3142</v>
      </c>
      <c r="BG184">
        <v>4</v>
      </c>
      <c r="BH184">
        <v>1751</v>
      </c>
      <c r="BI184">
        <f>($BH$198-$BH$195)/200</f>
        <v>0.17</v>
      </c>
    </row>
    <row r="185" spans="1:61" x14ac:dyDescent="0.25">
      <c r="A185">
        <v>184</v>
      </c>
      <c r="D185">
        <v>176.66395800000001</v>
      </c>
      <c r="E185" s="4">
        <v>2</v>
      </c>
      <c r="F185">
        <v>187.68874199999999</v>
      </c>
      <c r="G185" s="3">
        <v>3</v>
      </c>
      <c r="P185">
        <v>2</v>
      </c>
      <c r="Q185" t="str">
        <f t="shared" si="3"/>
        <v>23</v>
      </c>
      <c r="R185">
        <v>1</v>
      </c>
      <c r="X185" t="s">
        <v>281</v>
      </c>
      <c r="Y185">
        <v>1423</v>
      </c>
      <c r="BG185">
        <v>1</v>
      </c>
      <c r="BH185">
        <v>1760</v>
      </c>
      <c r="BI185">
        <f>($BH$199-$BH$196)/200</f>
        <v>0.15</v>
      </c>
    </row>
    <row r="186" spans="1:61" x14ac:dyDescent="0.25">
      <c r="A186">
        <v>185</v>
      </c>
      <c r="B186">
        <v>168.39949300000001</v>
      </c>
      <c r="C186" s="2">
        <v>1</v>
      </c>
      <c r="D186">
        <v>176.66395800000001</v>
      </c>
      <c r="E186" s="4">
        <v>2</v>
      </c>
      <c r="F186">
        <v>187.68874199999999</v>
      </c>
      <c r="G186" s="3">
        <v>3</v>
      </c>
      <c r="P186">
        <v>3</v>
      </c>
      <c r="Q186" t="str">
        <f t="shared" si="3"/>
        <v>123</v>
      </c>
      <c r="R186">
        <v>3</v>
      </c>
      <c r="X186" t="s">
        <v>281</v>
      </c>
      <c r="Y186">
        <v>4231</v>
      </c>
      <c r="BG186">
        <v>3</v>
      </c>
      <c r="BH186">
        <v>1772</v>
      </c>
      <c r="BI186">
        <f>($BH$200-$BH$197)/200</f>
        <v>0.13500000000000001</v>
      </c>
    </row>
    <row r="187" spans="1:61" x14ac:dyDescent="0.25">
      <c r="A187">
        <v>186</v>
      </c>
      <c r="B187">
        <v>168.30883299999999</v>
      </c>
      <c r="C187" s="2">
        <v>1</v>
      </c>
      <c r="D187">
        <v>176.66395800000001</v>
      </c>
      <c r="E187" s="4">
        <v>2</v>
      </c>
      <c r="F187">
        <v>187.68874199999999</v>
      </c>
      <c r="G187" s="3">
        <v>3</v>
      </c>
      <c r="P187">
        <v>3</v>
      </c>
      <c r="Q187" t="str">
        <f t="shared" si="3"/>
        <v>123</v>
      </c>
      <c r="R187">
        <v>2</v>
      </c>
      <c r="X187" t="s">
        <v>281</v>
      </c>
      <c r="Y187" t="s">
        <v>263</v>
      </c>
      <c r="BG187">
        <v>2</v>
      </c>
      <c r="BH187">
        <v>1775</v>
      </c>
      <c r="BI187">
        <f>($BH$201-$BH$198)/200</f>
        <v>0.155</v>
      </c>
    </row>
    <row r="188" spans="1:61" x14ac:dyDescent="0.25">
      <c r="A188">
        <v>187</v>
      </c>
      <c r="B188">
        <v>168.30883299999999</v>
      </c>
      <c r="C188" s="2">
        <v>1</v>
      </c>
      <c r="D188">
        <v>176.72635500000001</v>
      </c>
      <c r="E188" s="4">
        <v>2</v>
      </c>
      <c r="F188">
        <v>187.68874199999999</v>
      </c>
      <c r="G188" s="3">
        <v>3</v>
      </c>
      <c r="P188">
        <v>3</v>
      </c>
      <c r="Q188" t="str">
        <f t="shared" si="3"/>
        <v>123</v>
      </c>
      <c r="R188">
        <v>1</v>
      </c>
      <c r="X188" t="s">
        <v>281</v>
      </c>
      <c r="Y188" t="s">
        <v>264</v>
      </c>
      <c r="BG188">
        <v>1</v>
      </c>
      <c r="BH188">
        <v>1792</v>
      </c>
      <c r="BI188">
        <f>($BH$202-$BH$199)/200</f>
        <v>0.115</v>
      </c>
    </row>
    <row r="189" spans="1:61" x14ac:dyDescent="0.25">
      <c r="A189">
        <v>188</v>
      </c>
      <c r="B189">
        <v>168.30883299999999</v>
      </c>
      <c r="C189" s="2">
        <v>1</v>
      </c>
      <c r="F189">
        <v>187.68874199999999</v>
      </c>
      <c r="G189" s="3">
        <v>3</v>
      </c>
      <c r="P189">
        <v>2</v>
      </c>
      <c r="Q189" t="str">
        <f t="shared" si="3"/>
        <v>13</v>
      </c>
      <c r="R189" t="s">
        <v>233</v>
      </c>
      <c r="X189" t="s">
        <v>279</v>
      </c>
      <c r="Y189" t="s">
        <v>273</v>
      </c>
      <c r="BG189" t="s">
        <v>233</v>
      </c>
      <c r="BH189">
        <v>1798</v>
      </c>
      <c r="BI189">
        <f>($BH$203-$BH$200)/200</f>
        <v>0.16500000000000001</v>
      </c>
    </row>
    <row r="190" spans="1:61" x14ac:dyDescent="0.25">
      <c r="A190">
        <v>189</v>
      </c>
      <c r="B190">
        <v>168.30883299999999</v>
      </c>
      <c r="C190" s="2">
        <v>1</v>
      </c>
      <c r="F190">
        <v>187.68874199999999</v>
      </c>
      <c r="G190" s="3">
        <v>3</v>
      </c>
      <c r="H190">
        <v>179.78675699999999</v>
      </c>
      <c r="I190" s="5">
        <v>4</v>
      </c>
      <c r="P190">
        <v>3</v>
      </c>
      <c r="Q190" t="str">
        <f t="shared" si="3"/>
        <v>134</v>
      </c>
      <c r="R190">
        <v>2</v>
      </c>
      <c r="X190" t="s">
        <v>282</v>
      </c>
      <c r="Y190">
        <v>4213</v>
      </c>
      <c r="BG190">
        <v>2</v>
      </c>
      <c r="BH190">
        <v>1816</v>
      </c>
      <c r="BI190">
        <f>($BH$204-$BH$201)/200</f>
        <v>0.115</v>
      </c>
    </row>
    <row r="191" spans="1:61" x14ac:dyDescent="0.25">
      <c r="A191">
        <v>190</v>
      </c>
      <c r="B191">
        <v>168.30883299999999</v>
      </c>
      <c r="C191" s="2">
        <v>1</v>
      </c>
      <c r="F191">
        <v>187.68874199999999</v>
      </c>
      <c r="G191" s="3">
        <v>3</v>
      </c>
      <c r="H191">
        <v>179.72915499999999</v>
      </c>
      <c r="I191" s="5">
        <v>4</v>
      </c>
      <c r="P191">
        <v>3</v>
      </c>
      <c r="Q191" t="str">
        <f t="shared" si="3"/>
        <v>134</v>
      </c>
      <c r="R191" t="s">
        <v>234</v>
      </c>
      <c r="X191" t="s">
        <v>279</v>
      </c>
      <c r="Y191">
        <v>2132</v>
      </c>
      <c r="BG191" t="s">
        <v>234</v>
      </c>
      <c r="BH191">
        <v>1817</v>
      </c>
      <c r="BI191">
        <f>($BH$205-$BH$202)/200</f>
        <v>0.16500000000000001</v>
      </c>
    </row>
    <row r="192" spans="1:61" x14ac:dyDescent="0.25">
      <c r="A192">
        <v>191</v>
      </c>
      <c r="B192">
        <v>168.30883299999999</v>
      </c>
      <c r="C192" s="2">
        <v>1</v>
      </c>
      <c r="F192">
        <v>187.68874199999999</v>
      </c>
      <c r="G192" s="3">
        <v>3</v>
      </c>
      <c r="H192">
        <v>179.72915499999999</v>
      </c>
      <c r="I192" s="5">
        <v>4</v>
      </c>
      <c r="P192">
        <v>3</v>
      </c>
      <c r="Q192" t="str">
        <f t="shared" si="3"/>
        <v>134</v>
      </c>
      <c r="R192">
        <v>1</v>
      </c>
      <c r="X192" t="s">
        <v>278</v>
      </c>
      <c r="Y192">
        <v>1324</v>
      </c>
      <c r="BG192">
        <v>1</v>
      </c>
      <c r="BH192">
        <v>1830</v>
      </c>
      <c r="BI192">
        <f>($BH$206-$BH$203)/200</f>
        <v>0.14000000000000001</v>
      </c>
    </row>
    <row r="193" spans="1:61" x14ac:dyDescent="0.25">
      <c r="A193">
        <v>192</v>
      </c>
      <c r="B193">
        <v>168.30883299999999</v>
      </c>
      <c r="C193" s="2">
        <v>1</v>
      </c>
      <c r="F193">
        <v>187.728026</v>
      </c>
      <c r="G193" s="3">
        <v>3</v>
      </c>
      <c r="H193">
        <v>179.72915499999999</v>
      </c>
      <c r="I193" s="5">
        <v>4</v>
      </c>
      <c r="P193">
        <v>3</v>
      </c>
      <c r="Q193" t="str">
        <f t="shared" si="3"/>
        <v>134</v>
      </c>
      <c r="R193" t="s">
        <v>233</v>
      </c>
      <c r="X193" t="s">
        <v>278</v>
      </c>
      <c r="Y193">
        <v>3241</v>
      </c>
      <c r="BG193" t="s">
        <v>233</v>
      </c>
      <c r="BH193">
        <v>1833</v>
      </c>
      <c r="BI193">
        <f>($BH$207-$BH$204)/200</f>
        <v>0.20499999999999999</v>
      </c>
    </row>
    <row r="194" spans="1:61" x14ac:dyDescent="0.25">
      <c r="A194">
        <v>193</v>
      </c>
      <c r="B194">
        <v>168.30883299999999</v>
      </c>
      <c r="C194" s="2">
        <v>1</v>
      </c>
      <c r="H194">
        <v>179.72915499999999</v>
      </c>
      <c r="I194" s="5">
        <v>4</v>
      </c>
      <c r="P194">
        <v>2</v>
      </c>
      <c r="Q194" t="str">
        <f t="shared" ref="Q194:Q257" si="4">CONCATENATE(C194,E194,G194,I194)</f>
        <v>14</v>
      </c>
      <c r="R194">
        <v>2</v>
      </c>
      <c r="X194" t="s">
        <v>278</v>
      </c>
      <c r="Y194">
        <v>2413</v>
      </c>
      <c r="BG194">
        <v>2</v>
      </c>
      <c r="BH194">
        <v>1853</v>
      </c>
      <c r="BI194">
        <f>($BH$208-$BH$205)/200</f>
        <v>0.16</v>
      </c>
    </row>
    <row r="195" spans="1:61" x14ac:dyDescent="0.25">
      <c r="A195">
        <v>194</v>
      </c>
      <c r="B195">
        <v>168.30883299999999</v>
      </c>
      <c r="C195" s="2">
        <v>1</v>
      </c>
      <c r="H195">
        <v>179.72915499999999</v>
      </c>
      <c r="I195" s="5">
        <v>4</v>
      </c>
      <c r="P195">
        <v>2</v>
      </c>
      <c r="Q195" t="str">
        <f t="shared" si="4"/>
        <v>14</v>
      </c>
      <c r="R195">
        <v>3</v>
      </c>
      <c r="X195" t="s">
        <v>278</v>
      </c>
      <c r="Y195">
        <v>1324</v>
      </c>
      <c r="BG195">
        <v>3</v>
      </c>
      <c r="BH195">
        <v>1858</v>
      </c>
      <c r="BI195">
        <f>($BH$214-$BH$211)/200</f>
        <v>6.5000000000000002E-2</v>
      </c>
    </row>
    <row r="196" spans="1:61" x14ac:dyDescent="0.25">
      <c r="A196">
        <v>195</v>
      </c>
      <c r="B196">
        <v>168.30883299999999</v>
      </c>
      <c r="C196" s="2">
        <v>1</v>
      </c>
      <c r="H196">
        <v>179.72915499999999</v>
      </c>
      <c r="I196" s="5">
        <v>4</v>
      </c>
      <c r="P196">
        <v>2</v>
      </c>
      <c r="Q196" t="str">
        <f t="shared" si="4"/>
        <v>14</v>
      </c>
      <c r="R196">
        <v>1</v>
      </c>
      <c r="X196" t="s">
        <v>279</v>
      </c>
      <c r="Y196">
        <v>3243</v>
      </c>
      <c r="BG196">
        <v>1</v>
      </c>
      <c r="BH196">
        <v>1873</v>
      </c>
      <c r="BI196">
        <f>($BH$215-$BH$212)/200</f>
        <v>0.14499999999999999</v>
      </c>
    </row>
    <row r="197" spans="1:61" x14ac:dyDescent="0.25">
      <c r="A197">
        <v>196</v>
      </c>
      <c r="B197">
        <v>168.30883299999999</v>
      </c>
      <c r="C197" s="2">
        <v>1</v>
      </c>
      <c r="H197">
        <v>179.72915499999999</v>
      </c>
      <c r="I197" s="5">
        <v>4</v>
      </c>
      <c r="P197">
        <v>2</v>
      </c>
      <c r="Q197" t="str">
        <f t="shared" si="4"/>
        <v>14</v>
      </c>
      <c r="R197" t="s">
        <v>233</v>
      </c>
      <c r="X197" t="s">
        <v>283</v>
      </c>
      <c r="Y197">
        <v>2431</v>
      </c>
      <c r="BG197" t="s">
        <v>233</v>
      </c>
      <c r="BH197">
        <v>1881</v>
      </c>
      <c r="BI197">
        <f>($BH$216-$BH$213)/200</f>
        <v>0.115</v>
      </c>
    </row>
    <row r="198" spans="1:61" x14ac:dyDescent="0.25">
      <c r="A198">
        <v>197</v>
      </c>
      <c r="B198">
        <v>168.30883299999999</v>
      </c>
      <c r="C198" s="2">
        <v>1</v>
      </c>
      <c r="H198">
        <v>179.72915499999999</v>
      </c>
      <c r="I198" s="5">
        <v>4</v>
      </c>
      <c r="P198">
        <v>2</v>
      </c>
      <c r="Q198" t="str">
        <f t="shared" si="4"/>
        <v>14</v>
      </c>
      <c r="R198">
        <v>2</v>
      </c>
      <c r="X198" t="s">
        <v>279</v>
      </c>
      <c r="Y198">
        <v>4314</v>
      </c>
      <c r="AB198" t="s">
        <v>281</v>
      </c>
      <c r="AC198" t="str">
        <f>CONCATENATE($R198,$R199,$R200,$R201)</f>
        <v>2314</v>
      </c>
      <c r="BG198">
        <v>2</v>
      </c>
      <c r="BH198">
        <v>1892</v>
      </c>
      <c r="BI198">
        <f>($BH$217-$BH$214)/200</f>
        <v>0.16500000000000001</v>
      </c>
    </row>
    <row r="199" spans="1:61" x14ac:dyDescent="0.25">
      <c r="A199">
        <v>198</v>
      </c>
      <c r="B199">
        <v>168.30883299999999</v>
      </c>
      <c r="C199" s="2">
        <v>1</v>
      </c>
      <c r="H199">
        <v>179.72915499999999</v>
      </c>
      <c r="I199" s="5">
        <v>4</v>
      </c>
      <c r="P199">
        <v>2</v>
      </c>
      <c r="Q199" t="str">
        <f t="shared" si="4"/>
        <v>14</v>
      </c>
      <c r="R199">
        <v>3</v>
      </c>
      <c r="X199" t="s">
        <v>281</v>
      </c>
      <c r="Y199">
        <v>3142</v>
      </c>
      <c r="BG199">
        <v>3</v>
      </c>
      <c r="BH199">
        <v>1903</v>
      </c>
      <c r="BI199">
        <f>($BH$218-$BH$215)/200</f>
        <v>0.115</v>
      </c>
    </row>
    <row r="200" spans="1:61" x14ac:dyDescent="0.25">
      <c r="A200">
        <v>199</v>
      </c>
      <c r="B200">
        <v>168.30883299999999</v>
      </c>
      <c r="C200" s="2">
        <v>1</v>
      </c>
      <c r="H200">
        <v>179.72915499999999</v>
      </c>
      <c r="I200" s="5">
        <v>4</v>
      </c>
      <c r="P200">
        <v>2</v>
      </c>
      <c r="Q200" t="str">
        <f t="shared" si="4"/>
        <v>14</v>
      </c>
      <c r="R200">
        <v>1</v>
      </c>
      <c r="X200" t="s">
        <v>281</v>
      </c>
      <c r="Y200">
        <v>1423</v>
      </c>
      <c r="BG200">
        <v>1</v>
      </c>
      <c r="BH200">
        <v>1908</v>
      </c>
      <c r="BI200">
        <f>($BH$219-$BH$216)/200</f>
        <v>0.16</v>
      </c>
    </row>
    <row r="201" spans="1:61" x14ac:dyDescent="0.25">
      <c r="A201">
        <v>200</v>
      </c>
      <c r="B201">
        <v>168.30883299999999</v>
      </c>
      <c r="C201" s="2">
        <v>1</v>
      </c>
      <c r="H201">
        <v>179.72915499999999</v>
      </c>
      <c r="I201" s="5">
        <v>4</v>
      </c>
      <c r="P201">
        <v>2</v>
      </c>
      <c r="Q201" t="str">
        <f t="shared" si="4"/>
        <v>14</v>
      </c>
      <c r="R201">
        <v>4</v>
      </c>
      <c r="X201" t="s">
        <v>281</v>
      </c>
      <c r="Y201">
        <v>4231</v>
      </c>
      <c r="BG201">
        <v>4</v>
      </c>
      <c r="BH201">
        <v>1923</v>
      </c>
      <c r="BI201">
        <f>($BH$220-$BH$217)/200</f>
        <v>0.14499999999999999</v>
      </c>
    </row>
    <row r="202" spans="1:61" x14ac:dyDescent="0.25">
      <c r="A202">
        <v>201</v>
      </c>
      <c r="B202">
        <v>168.30883299999999</v>
      </c>
      <c r="C202" s="2">
        <v>1</v>
      </c>
      <c r="D202">
        <v>161.710657</v>
      </c>
      <c r="E202" s="4">
        <v>2</v>
      </c>
      <c r="H202">
        <v>179.72915499999999</v>
      </c>
      <c r="I202" s="5">
        <v>4</v>
      </c>
      <c r="P202">
        <v>3</v>
      </c>
      <c r="Q202" t="str">
        <f t="shared" si="4"/>
        <v>124</v>
      </c>
      <c r="R202">
        <v>2</v>
      </c>
      <c r="X202" t="s">
        <v>281</v>
      </c>
      <c r="Y202" t="s">
        <v>263</v>
      </c>
      <c r="BG202">
        <v>2</v>
      </c>
      <c r="BH202">
        <v>1926</v>
      </c>
      <c r="BI202">
        <f>($BH$221-$BH$218)/200</f>
        <v>0.14499999999999999</v>
      </c>
    </row>
    <row r="203" spans="1:61" x14ac:dyDescent="0.25">
      <c r="A203">
        <v>202</v>
      </c>
      <c r="B203">
        <v>168.30883299999999</v>
      </c>
      <c r="C203" s="2">
        <v>1</v>
      </c>
      <c r="D203">
        <v>161.63463899999999</v>
      </c>
      <c r="E203" s="4">
        <v>2</v>
      </c>
      <c r="H203">
        <v>179.72915499999999</v>
      </c>
      <c r="I203" s="5">
        <v>4</v>
      </c>
      <c r="P203">
        <v>3</v>
      </c>
      <c r="Q203" t="str">
        <f t="shared" si="4"/>
        <v>124</v>
      </c>
      <c r="R203">
        <v>1</v>
      </c>
      <c r="X203" t="s">
        <v>281</v>
      </c>
      <c r="Y203" t="s">
        <v>264</v>
      </c>
      <c r="BG203">
        <v>1</v>
      </c>
      <c r="BH203">
        <v>1941</v>
      </c>
      <c r="BI203">
        <f>($BH$222-$BH$219)/200</f>
        <v>0.12</v>
      </c>
    </row>
    <row r="204" spans="1:61" x14ac:dyDescent="0.25">
      <c r="A204">
        <v>203</v>
      </c>
      <c r="B204">
        <v>168.30883299999999</v>
      </c>
      <c r="C204" s="2">
        <v>1</v>
      </c>
      <c r="D204">
        <v>161.63463899999999</v>
      </c>
      <c r="E204" s="4">
        <v>2</v>
      </c>
      <c r="H204">
        <v>179.72915499999999</v>
      </c>
      <c r="I204" s="5">
        <v>4</v>
      </c>
      <c r="P204">
        <v>3</v>
      </c>
      <c r="Q204" t="str">
        <f t="shared" si="4"/>
        <v>124</v>
      </c>
      <c r="R204" t="s">
        <v>234</v>
      </c>
      <c r="X204" t="s">
        <v>281</v>
      </c>
      <c r="Y204" t="s">
        <v>265</v>
      </c>
      <c r="BG204" t="s">
        <v>234</v>
      </c>
      <c r="BH204">
        <v>1946</v>
      </c>
      <c r="BI204">
        <f>($BH$223-$BH$220)/200</f>
        <v>0.15</v>
      </c>
    </row>
    <row r="205" spans="1:61" x14ac:dyDescent="0.25">
      <c r="A205">
        <v>204</v>
      </c>
      <c r="B205">
        <v>168.39949300000001</v>
      </c>
      <c r="C205" s="2">
        <v>1</v>
      </c>
      <c r="D205">
        <v>161.63463899999999</v>
      </c>
      <c r="E205" s="4">
        <v>2</v>
      </c>
      <c r="H205">
        <v>179.72915499999999</v>
      </c>
      <c r="I205" s="5">
        <v>4</v>
      </c>
      <c r="P205">
        <v>3</v>
      </c>
      <c r="Q205" t="str">
        <f t="shared" si="4"/>
        <v>124</v>
      </c>
      <c r="R205">
        <v>2</v>
      </c>
      <c r="X205" t="s">
        <v>281</v>
      </c>
      <c r="Y205" t="s">
        <v>266</v>
      </c>
      <c r="BG205">
        <v>2</v>
      </c>
      <c r="BH205">
        <v>1959</v>
      </c>
      <c r="BI205">
        <f>($BH$224-$BH$221)/200</f>
        <v>0.115</v>
      </c>
    </row>
    <row r="206" spans="1:61" x14ac:dyDescent="0.25">
      <c r="A206">
        <v>205</v>
      </c>
      <c r="D206">
        <v>161.63463899999999</v>
      </c>
      <c r="E206" s="4">
        <v>2</v>
      </c>
      <c r="H206">
        <v>179.72915499999999</v>
      </c>
      <c r="I206" s="5">
        <v>4</v>
      </c>
      <c r="P206">
        <v>2</v>
      </c>
      <c r="Q206" t="str">
        <f t="shared" si="4"/>
        <v>24</v>
      </c>
      <c r="R206" t="s">
        <v>233</v>
      </c>
      <c r="X206" t="s">
        <v>279</v>
      </c>
      <c r="Y206" t="s">
        <v>268</v>
      </c>
      <c r="BG206" t="s">
        <v>233</v>
      </c>
      <c r="BH206">
        <v>1969</v>
      </c>
      <c r="BI206">
        <f>($BH$225-$BH$222)/200</f>
        <v>0.155</v>
      </c>
    </row>
    <row r="207" spans="1:61" x14ac:dyDescent="0.25">
      <c r="A207">
        <v>206</v>
      </c>
      <c r="D207">
        <v>161.63463899999999</v>
      </c>
      <c r="E207" s="4">
        <v>2</v>
      </c>
      <c r="H207">
        <v>179.78675699999999</v>
      </c>
      <c r="I207" s="5">
        <v>4</v>
      </c>
      <c r="P207">
        <v>2</v>
      </c>
      <c r="Q207" t="str">
        <f t="shared" si="4"/>
        <v>24</v>
      </c>
      <c r="R207">
        <v>1</v>
      </c>
      <c r="X207" t="s">
        <v>283</v>
      </c>
      <c r="Y207">
        <v>3124</v>
      </c>
      <c r="BG207">
        <v>1</v>
      </c>
      <c r="BH207">
        <v>1987</v>
      </c>
      <c r="BI207">
        <f>($BH$226-$BH$223)/200</f>
        <v>0.125</v>
      </c>
    </row>
    <row r="208" spans="1:61" x14ac:dyDescent="0.25">
      <c r="A208">
        <v>207</v>
      </c>
      <c r="D208">
        <v>161.63463899999999</v>
      </c>
      <c r="E208" s="4">
        <v>2</v>
      </c>
      <c r="H208">
        <v>179.78675699999999</v>
      </c>
      <c r="I208" s="5">
        <v>4</v>
      </c>
      <c r="P208">
        <v>2</v>
      </c>
      <c r="Q208" t="str">
        <f t="shared" si="4"/>
        <v>24</v>
      </c>
      <c r="R208">
        <v>3</v>
      </c>
      <c r="X208" t="s">
        <v>279</v>
      </c>
      <c r="Y208">
        <v>1241</v>
      </c>
      <c r="BG208">
        <v>3</v>
      </c>
      <c r="BH208">
        <v>1991</v>
      </c>
      <c r="BI208">
        <f>($BH$227-$BH$224)/200</f>
        <v>0.15</v>
      </c>
    </row>
    <row r="209" spans="1:61" x14ac:dyDescent="0.25">
      <c r="A209">
        <v>208</v>
      </c>
      <c r="D209">
        <v>161.63463899999999</v>
      </c>
      <c r="E209" s="4">
        <v>2</v>
      </c>
      <c r="H209">
        <v>179.78675699999999</v>
      </c>
      <c r="I209" s="5">
        <v>4</v>
      </c>
      <c r="P209">
        <v>2</v>
      </c>
      <c r="Q209" t="str">
        <f t="shared" si="4"/>
        <v>24</v>
      </c>
      <c r="R209" t="s">
        <v>22</v>
      </c>
      <c r="X209" t="s">
        <v>278</v>
      </c>
      <c r="Y209">
        <v>2413</v>
      </c>
      <c r="BG209" t="s">
        <v>22</v>
      </c>
      <c r="BH209">
        <v>1998</v>
      </c>
      <c r="BI209">
        <f>($BH$228-$BH$225)/200</f>
        <v>0.115</v>
      </c>
    </row>
    <row r="210" spans="1:61" x14ac:dyDescent="0.25">
      <c r="A210">
        <v>209</v>
      </c>
      <c r="D210">
        <v>161.63463899999999</v>
      </c>
      <c r="E210" s="4">
        <v>2</v>
      </c>
      <c r="F210">
        <v>169.68968100000001</v>
      </c>
      <c r="G210" s="3">
        <v>3</v>
      </c>
      <c r="H210">
        <v>179.78675699999999</v>
      </c>
      <c r="I210" s="5">
        <v>4</v>
      </c>
      <c r="P210">
        <v>3</v>
      </c>
      <c r="Q210" t="str">
        <f t="shared" si="4"/>
        <v>234</v>
      </c>
      <c r="R210" t="s">
        <v>22</v>
      </c>
      <c r="X210" t="s">
        <v>278</v>
      </c>
      <c r="Y210">
        <v>4132</v>
      </c>
      <c r="BG210" t="s">
        <v>22</v>
      </c>
      <c r="BH210">
        <v>2000</v>
      </c>
      <c r="BI210">
        <f>($BH$229-$BH$226)/200</f>
        <v>0.15</v>
      </c>
    </row>
    <row r="211" spans="1:61" x14ac:dyDescent="0.25">
      <c r="A211">
        <v>210</v>
      </c>
      <c r="D211">
        <v>161.63463899999999</v>
      </c>
      <c r="E211" s="4">
        <v>2</v>
      </c>
      <c r="F211">
        <v>169.64366200000001</v>
      </c>
      <c r="G211" s="3">
        <v>3</v>
      </c>
      <c r="P211">
        <v>2</v>
      </c>
      <c r="Q211" t="str">
        <f t="shared" si="4"/>
        <v>23</v>
      </c>
      <c r="R211">
        <v>1</v>
      </c>
      <c r="X211" t="s">
        <v>278</v>
      </c>
      <c r="Y211">
        <v>1324</v>
      </c>
      <c r="BG211">
        <v>1</v>
      </c>
      <c r="BH211">
        <v>2001</v>
      </c>
      <c r="BI211">
        <f>($BH$230-$BH$227)/200</f>
        <v>0.15</v>
      </c>
    </row>
    <row r="212" spans="1:61" x14ac:dyDescent="0.25">
      <c r="A212">
        <v>211</v>
      </c>
      <c r="D212">
        <v>161.63463899999999</v>
      </c>
      <c r="E212" s="4">
        <v>2</v>
      </c>
      <c r="F212">
        <v>169.64366200000001</v>
      </c>
      <c r="G212" s="3">
        <v>3</v>
      </c>
      <c r="P212">
        <v>2</v>
      </c>
      <c r="Q212" t="str">
        <f t="shared" si="4"/>
        <v>23</v>
      </c>
      <c r="R212" t="s">
        <v>234</v>
      </c>
      <c r="X212" t="s">
        <v>278</v>
      </c>
      <c r="Y212">
        <v>3241</v>
      </c>
      <c r="BG212" t="s">
        <v>234</v>
      </c>
      <c r="BH212">
        <v>2005</v>
      </c>
      <c r="BI212">
        <f>($BH$231-$BH$228)/200</f>
        <v>0.18</v>
      </c>
    </row>
    <row r="213" spans="1:61" x14ac:dyDescent="0.25">
      <c r="A213">
        <v>212</v>
      </c>
      <c r="D213">
        <v>161.63463899999999</v>
      </c>
      <c r="E213" s="4">
        <v>2</v>
      </c>
      <c r="F213">
        <v>169.64366200000001</v>
      </c>
      <c r="G213" s="3">
        <v>3</v>
      </c>
      <c r="P213">
        <v>2</v>
      </c>
      <c r="Q213" t="str">
        <f t="shared" si="4"/>
        <v>23</v>
      </c>
      <c r="R213">
        <v>2</v>
      </c>
      <c r="X213" t="s">
        <v>278</v>
      </c>
      <c r="Y213">
        <v>2413</v>
      </c>
      <c r="BG213">
        <v>2</v>
      </c>
      <c r="BH213">
        <v>2013</v>
      </c>
      <c r="BI213">
        <f>($BH$232-$BH$229)/200</f>
        <v>0.12</v>
      </c>
    </row>
    <row r="214" spans="1:61" x14ac:dyDescent="0.25">
      <c r="A214">
        <v>213</v>
      </c>
      <c r="D214">
        <v>161.63463899999999</v>
      </c>
      <c r="E214" s="4">
        <v>2</v>
      </c>
      <c r="F214">
        <v>169.64366200000001</v>
      </c>
      <c r="G214" s="3">
        <v>3</v>
      </c>
      <c r="P214">
        <v>2</v>
      </c>
      <c r="Q214" t="str">
        <f t="shared" si="4"/>
        <v>23</v>
      </c>
      <c r="R214" t="s">
        <v>233</v>
      </c>
      <c r="X214" t="s">
        <v>278</v>
      </c>
      <c r="Y214">
        <v>4132</v>
      </c>
      <c r="BG214" t="s">
        <v>233</v>
      </c>
      <c r="BH214">
        <v>2014</v>
      </c>
      <c r="BI214">
        <f>($BH$233-$BH$230)/200</f>
        <v>0.17</v>
      </c>
    </row>
    <row r="215" spans="1:61" x14ac:dyDescent="0.25">
      <c r="A215">
        <v>214</v>
      </c>
      <c r="D215">
        <v>161.63463899999999</v>
      </c>
      <c r="E215" s="4">
        <v>2</v>
      </c>
      <c r="F215">
        <v>169.64366200000001</v>
      </c>
      <c r="G215" s="3">
        <v>3</v>
      </c>
      <c r="P215">
        <v>2</v>
      </c>
      <c r="Q215" t="str">
        <f t="shared" si="4"/>
        <v>23</v>
      </c>
      <c r="R215" t="s">
        <v>234</v>
      </c>
      <c r="X215" t="s">
        <v>278</v>
      </c>
      <c r="Y215">
        <v>1324</v>
      </c>
      <c r="BG215" t="s">
        <v>234</v>
      </c>
      <c r="BH215">
        <v>2034</v>
      </c>
      <c r="BI215">
        <f>($BH$234-$BH$231)/200</f>
        <v>0.13</v>
      </c>
    </row>
    <row r="216" spans="1:61" x14ac:dyDescent="0.25">
      <c r="A216">
        <v>215</v>
      </c>
      <c r="D216">
        <v>161.63463899999999</v>
      </c>
      <c r="E216" s="4">
        <v>2</v>
      </c>
      <c r="F216">
        <v>169.64366200000001</v>
      </c>
      <c r="G216" s="3">
        <v>3</v>
      </c>
      <c r="P216">
        <v>2</v>
      </c>
      <c r="Q216" t="str">
        <f t="shared" si="4"/>
        <v>23</v>
      </c>
      <c r="R216">
        <v>1</v>
      </c>
      <c r="X216" t="s">
        <v>278</v>
      </c>
      <c r="Y216">
        <v>3241</v>
      </c>
      <c r="BG216">
        <v>1</v>
      </c>
      <c r="BH216">
        <v>2036</v>
      </c>
      <c r="BI216">
        <f>($BH$235-$BH$232)/200</f>
        <v>0.18</v>
      </c>
    </row>
    <row r="217" spans="1:61" x14ac:dyDescent="0.25">
      <c r="A217">
        <v>216</v>
      </c>
      <c r="D217">
        <v>161.63463899999999</v>
      </c>
      <c r="E217" s="4">
        <v>2</v>
      </c>
      <c r="F217">
        <v>169.64366200000001</v>
      </c>
      <c r="G217" s="3">
        <v>3</v>
      </c>
      <c r="P217">
        <v>2</v>
      </c>
      <c r="Q217" t="str">
        <f t="shared" si="4"/>
        <v>23</v>
      </c>
      <c r="R217" t="s">
        <v>233</v>
      </c>
      <c r="X217" t="s">
        <v>278</v>
      </c>
      <c r="Y217">
        <v>2413</v>
      </c>
      <c r="BG217" t="s">
        <v>233</v>
      </c>
      <c r="BH217">
        <v>2047</v>
      </c>
      <c r="BI217">
        <f>($BH$236-$BH$233)/200</f>
        <v>0.13500000000000001</v>
      </c>
    </row>
    <row r="218" spans="1:61" x14ac:dyDescent="0.25">
      <c r="A218">
        <v>217</v>
      </c>
      <c r="B218">
        <v>155.178956</v>
      </c>
      <c r="C218" s="2">
        <v>1</v>
      </c>
      <c r="D218">
        <v>161.63463899999999</v>
      </c>
      <c r="E218" s="4">
        <v>2</v>
      </c>
      <c r="F218">
        <v>169.64366200000001</v>
      </c>
      <c r="G218" s="3">
        <v>3</v>
      </c>
      <c r="P218">
        <v>3</v>
      </c>
      <c r="Q218" t="str">
        <f t="shared" si="4"/>
        <v>123</v>
      </c>
      <c r="R218">
        <v>2</v>
      </c>
      <c r="X218" t="s">
        <v>278</v>
      </c>
      <c r="Y218">
        <v>4132</v>
      </c>
      <c r="AB218" t="s">
        <v>281</v>
      </c>
      <c r="AC218" t="str">
        <f>CONCATENATE($R218,$R219,$R220,$R221)</f>
        <v>2314</v>
      </c>
      <c r="BG218">
        <v>2</v>
      </c>
      <c r="BH218">
        <v>2057</v>
      </c>
      <c r="BI218">
        <f>($BH$237-$BH$234)/200</f>
        <v>0.15</v>
      </c>
    </row>
    <row r="219" spans="1:61" x14ac:dyDescent="0.25">
      <c r="A219">
        <v>218</v>
      </c>
      <c r="B219">
        <v>155.05931900000002</v>
      </c>
      <c r="C219" s="2">
        <v>1</v>
      </c>
      <c r="D219">
        <v>161.63463899999999</v>
      </c>
      <c r="E219" s="4">
        <v>2</v>
      </c>
      <c r="F219">
        <v>169.64366200000001</v>
      </c>
      <c r="G219" s="3">
        <v>3</v>
      </c>
      <c r="P219">
        <v>3</v>
      </c>
      <c r="Q219" t="str">
        <f t="shared" si="4"/>
        <v>123</v>
      </c>
      <c r="R219">
        <v>3</v>
      </c>
      <c r="X219" t="s">
        <v>279</v>
      </c>
      <c r="Y219" t="s">
        <v>261</v>
      </c>
      <c r="BG219">
        <v>3</v>
      </c>
      <c r="BH219">
        <v>2068</v>
      </c>
      <c r="BI219">
        <f>($BH$238-$BH$235)/200</f>
        <v>0.185</v>
      </c>
    </row>
    <row r="220" spans="1:61" x14ac:dyDescent="0.25">
      <c r="A220">
        <v>219</v>
      </c>
      <c r="B220">
        <v>155.05931900000002</v>
      </c>
      <c r="C220" s="2">
        <v>1</v>
      </c>
      <c r="D220">
        <v>161.63463899999999</v>
      </c>
      <c r="E220" s="4">
        <v>2</v>
      </c>
      <c r="F220">
        <v>169.64366200000001</v>
      </c>
      <c r="G220" s="3">
        <v>3</v>
      </c>
      <c r="P220">
        <v>3</v>
      </c>
      <c r="Q220" t="str">
        <f t="shared" si="4"/>
        <v>123</v>
      </c>
      <c r="R220">
        <v>1</v>
      </c>
      <c r="X220" t="s">
        <v>280</v>
      </c>
      <c r="Y220">
        <v>3214</v>
      </c>
      <c r="BG220">
        <v>1</v>
      </c>
      <c r="BH220">
        <v>2076</v>
      </c>
      <c r="BI220">
        <f>($BH$239-$BH$236)/200</f>
        <v>0.17499999999999999</v>
      </c>
    </row>
    <row r="221" spans="1:61" x14ac:dyDescent="0.25">
      <c r="A221">
        <v>220</v>
      </c>
      <c r="B221">
        <v>155.05931900000002</v>
      </c>
      <c r="C221" s="2">
        <v>1</v>
      </c>
      <c r="D221">
        <v>161.710657</v>
      </c>
      <c r="E221" s="4">
        <v>2</v>
      </c>
      <c r="F221">
        <v>169.64366200000001</v>
      </c>
      <c r="G221" s="3">
        <v>3</v>
      </c>
      <c r="P221">
        <v>3</v>
      </c>
      <c r="Q221" t="str">
        <f t="shared" si="4"/>
        <v>123</v>
      </c>
      <c r="R221">
        <v>4</v>
      </c>
      <c r="X221" t="s">
        <v>279</v>
      </c>
      <c r="Y221">
        <v>2142</v>
      </c>
      <c r="BG221">
        <v>4</v>
      </c>
      <c r="BH221">
        <v>2086</v>
      </c>
      <c r="BI221">
        <f>($BH$240-$BH$237)/200</f>
        <v>0.2</v>
      </c>
    </row>
    <row r="222" spans="1:61" x14ac:dyDescent="0.25">
      <c r="A222">
        <v>221</v>
      </c>
      <c r="B222">
        <v>155.05931900000002</v>
      </c>
      <c r="C222" s="2">
        <v>1</v>
      </c>
      <c r="F222">
        <v>169.64366200000001</v>
      </c>
      <c r="G222" s="3">
        <v>3</v>
      </c>
      <c r="P222">
        <v>2</v>
      </c>
      <c r="Q222" t="str">
        <f t="shared" si="4"/>
        <v>13</v>
      </c>
      <c r="R222">
        <v>2</v>
      </c>
      <c r="X222" t="s">
        <v>281</v>
      </c>
      <c r="Y222">
        <v>1423</v>
      </c>
      <c r="BG222">
        <v>2</v>
      </c>
      <c r="BH222">
        <v>2092</v>
      </c>
      <c r="BI222">
        <f>($BH$241-$BH$238)/200</f>
        <v>0.17</v>
      </c>
    </row>
    <row r="223" spans="1:61" x14ac:dyDescent="0.25">
      <c r="A223">
        <v>222</v>
      </c>
      <c r="B223">
        <v>155.05931900000002</v>
      </c>
      <c r="C223" s="2">
        <v>1</v>
      </c>
      <c r="F223">
        <v>169.64366200000001</v>
      </c>
      <c r="G223" s="3">
        <v>3</v>
      </c>
      <c r="P223">
        <v>2</v>
      </c>
      <c r="Q223" t="str">
        <f t="shared" si="4"/>
        <v>13</v>
      </c>
      <c r="R223">
        <v>3</v>
      </c>
      <c r="X223" t="s">
        <v>281</v>
      </c>
      <c r="Y223">
        <v>4231</v>
      </c>
      <c r="BG223">
        <v>3</v>
      </c>
      <c r="BH223">
        <v>2106</v>
      </c>
      <c r="BI223">
        <f>($BH$242-$BH$239)/200</f>
        <v>0.2</v>
      </c>
    </row>
    <row r="224" spans="1:61" x14ac:dyDescent="0.25">
      <c r="A224">
        <v>223</v>
      </c>
      <c r="B224">
        <v>155.05931900000002</v>
      </c>
      <c r="C224" s="2">
        <v>1</v>
      </c>
      <c r="F224">
        <v>169.64366200000001</v>
      </c>
      <c r="G224" s="3">
        <v>3</v>
      </c>
      <c r="P224">
        <v>2</v>
      </c>
      <c r="Q224" t="str">
        <f t="shared" si="4"/>
        <v>13</v>
      </c>
      <c r="R224">
        <v>1</v>
      </c>
      <c r="X224" t="s">
        <v>281</v>
      </c>
      <c r="Y224">
        <v>2314</v>
      </c>
      <c r="BG224">
        <v>1</v>
      </c>
      <c r="BH224">
        <v>2109</v>
      </c>
      <c r="BI224">
        <f>($BH$243-$BH$240)/200</f>
        <v>0.20499999999999999</v>
      </c>
    </row>
    <row r="225" spans="1:61" x14ac:dyDescent="0.25">
      <c r="A225">
        <v>224</v>
      </c>
      <c r="B225">
        <v>155.05931900000002</v>
      </c>
      <c r="C225" s="2">
        <v>1</v>
      </c>
      <c r="F225">
        <v>169.64366200000001</v>
      </c>
      <c r="G225" s="3">
        <v>3</v>
      </c>
      <c r="P225">
        <v>2</v>
      </c>
      <c r="Q225" t="str">
        <f t="shared" si="4"/>
        <v>13</v>
      </c>
      <c r="R225">
        <v>2</v>
      </c>
      <c r="X225" t="s">
        <v>281</v>
      </c>
      <c r="Y225">
        <v>3142</v>
      </c>
      <c r="BG225">
        <v>2</v>
      </c>
      <c r="BH225">
        <v>2123</v>
      </c>
      <c r="BI225">
        <f>($BH$244-$BH$241)/200</f>
        <v>0.185</v>
      </c>
    </row>
    <row r="226" spans="1:61" x14ac:dyDescent="0.25">
      <c r="A226">
        <v>225</v>
      </c>
      <c r="B226">
        <v>155.05931900000002</v>
      </c>
      <c r="C226" s="2">
        <v>1</v>
      </c>
      <c r="F226">
        <v>169.64366200000001</v>
      </c>
      <c r="G226" s="3">
        <v>3</v>
      </c>
      <c r="P226">
        <v>2</v>
      </c>
      <c r="Q226" t="str">
        <f t="shared" si="4"/>
        <v>13</v>
      </c>
      <c r="R226" t="s">
        <v>233</v>
      </c>
      <c r="X226" t="s">
        <v>281</v>
      </c>
      <c r="Y226" t="s">
        <v>265</v>
      </c>
      <c r="BG226" t="s">
        <v>233</v>
      </c>
      <c r="BH226">
        <v>2131</v>
      </c>
      <c r="BI226">
        <f>($BH$245-$BH$242)/200</f>
        <v>0.19500000000000001</v>
      </c>
    </row>
    <row r="227" spans="1:61" x14ac:dyDescent="0.25">
      <c r="A227">
        <v>226</v>
      </c>
      <c r="B227">
        <v>155.05931900000002</v>
      </c>
      <c r="C227" s="2">
        <v>1</v>
      </c>
      <c r="F227">
        <v>169.64366200000001</v>
      </c>
      <c r="G227" s="3">
        <v>3</v>
      </c>
      <c r="I227" s="5" t="s">
        <v>233</v>
      </c>
      <c r="N227">
        <v>162.98125299999998</v>
      </c>
      <c r="O227">
        <v>226</v>
      </c>
      <c r="P227">
        <v>3</v>
      </c>
      <c r="Q227" t="str">
        <f t="shared" si="4"/>
        <v>134D</v>
      </c>
      <c r="R227">
        <v>1</v>
      </c>
      <c r="X227" t="s">
        <v>281</v>
      </c>
      <c r="Y227" t="s">
        <v>266</v>
      </c>
      <c r="BG227">
        <v>1</v>
      </c>
      <c r="BH227">
        <v>2139</v>
      </c>
      <c r="BI227">
        <f>($BH$246-$BH$243)/200</f>
        <v>0.14000000000000001</v>
      </c>
    </row>
    <row r="228" spans="1:61" x14ac:dyDescent="0.25">
      <c r="A228">
        <v>227</v>
      </c>
      <c r="B228">
        <v>155.05931900000002</v>
      </c>
      <c r="C228" s="2">
        <v>1</v>
      </c>
      <c r="F228">
        <v>169.64366200000001</v>
      </c>
      <c r="G228" s="3">
        <v>3</v>
      </c>
      <c r="I228" s="5" t="s">
        <v>233</v>
      </c>
      <c r="N228">
        <v>162.98125299999998</v>
      </c>
      <c r="P228">
        <v>3</v>
      </c>
      <c r="Q228" t="str">
        <f t="shared" si="4"/>
        <v>134D</v>
      </c>
      <c r="R228" t="s">
        <v>234</v>
      </c>
      <c r="X228" t="s">
        <v>279</v>
      </c>
      <c r="Y228" t="s">
        <v>268</v>
      </c>
      <c r="BG228" t="s">
        <v>234</v>
      </c>
      <c r="BH228">
        <v>2146</v>
      </c>
      <c r="BI228">
        <f>($BH$247-$BH$244)/200</f>
        <v>0.17499999999999999</v>
      </c>
    </row>
    <row r="229" spans="1:61" x14ac:dyDescent="0.25">
      <c r="A229">
        <v>228</v>
      </c>
      <c r="B229">
        <v>155.05931900000002</v>
      </c>
      <c r="C229" s="2">
        <v>1</v>
      </c>
      <c r="F229">
        <v>169.64366200000001</v>
      </c>
      <c r="G229" s="3">
        <v>3</v>
      </c>
      <c r="I229" s="5" t="s">
        <v>233</v>
      </c>
      <c r="N229">
        <v>162.98125299999998</v>
      </c>
      <c r="P229">
        <v>3</v>
      </c>
      <c r="Q229" t="str">
        <f t="shared" si="4"/>
        <v>134D</v>
      </c>
      <c r="R229">
        <v>2</v>
      </c>
      <c r="X229" t="s">
        <v>283</v>
      </c>
      <c r="Y229">
        <v>3124</v>
      </c>
      <c r="BG229">
        <v>2</v>
      </c>
      <c r="BH229">
        <v>2161</v>
      </c>
      <c r="BI229">
        <f>($BH$248-$BH$245)/200</f>
        <v>0.125</v>
      </c>
    </row>
    <row r="230" spans="1:61" x14ac:dyDescent="0.25">
      <c r="A230">
        <v>229</v>
      </c>
      <c r="B230">
        <v>155.05931900000002</v>
      </c>
      <c r="C230" s="2">
        <v>1</v>
      </c>
      <c r="F230">
        <v>169.64366200000001</v>
      </c>
      <c r="G230" s="3">
        <v>3</v>
      </c>
      <c r="I230" s="5" t="s">
        <v>233</v>
      </c>
      <c r="N230">
        <v>162.98125299999998</v>
      </c>
      <c r="P230">
        <v>3</v>
      </c>
      <c r="Q230" t="str">
        <f t="shared" si="4"/>
        <v>134D</v>
      </c>
      <c r="R230" t="s">
        <v>233</v>
      </c>
      <c r="X230" t="s">
        <v>279</v>
      </c>
      <c r="Y230">
        <v>1241</v>
      </c>
      <c r="BG230" t="s">
        <v>233</v>
      </c>
      <c r="BH230">
        <v>2169</v>
      </c>
      <c r="BI230">
        <f>($BH$249-$BH$246)/200</f>
        <v>0.185</v>
      </c>
    </row>
    <row r="231" spans="1:61" x14ac:dyDescent="0.25">
      <c r="A231">
        <v>230</v>
      </c>
      <c r="B231">
        <v>155.05931900000002</v>
      </c>
      <c r="C231" s="2">
        <v>1</v>
      </c>
      <c r="F231">
        <v>169.68968100000001</v>
      </c>
      <c r="G231" s="3">
        <v>3</v>
      </c>
      <c r="I231" s="5" t="s">
        <v>233</v>
      </c>
      <c r="N231">
        <v>162.98125299999998</v>
      </c>
      <c r="P231">
        <v>3</v>
      </c>
      <c r="Q231" t="str">
        <f t="shared" si="4"/>
        <v>134D</v>
      </c>
      <c r="R231">
        <v>1</v>
      </c>
      <c r="X231" t="s">
        <v>278</v>
      </c>
      <c r="Y231">
        <v>2413</v>
      </c>
      <c r="BG231">
        <v>1</v>
      </c>
      <c r="BH231">
        <v>2182</v>
      </c>
      <c r="BI231">
        <f>($BH$250-$BH$247)/200</f>
        <v>0.13500000000000001</v>
      </c>
    </row>
    <row r="232" spans="1:61" x14ac:dyDescent="0.25">
      <c r="A232">
        <v>231</v>
      </c>
      <c r="B232">
        <v>155.05931900000002</v>
      </c>
      <c r="C232" s="2">
        <v>1</v>
      </c>
      <c r="I232" s="5" t="s">
        <v>233</v>
      </c>
      <c r="N232">
        <v>162.98125299999998</v>
      </c>
      <c r="P232">
        <v>2</v>
      </c>
      <c r="Q232" t="str">
        <f t="shared" si="4"/>
        <v>14D</v>
      </c>
      <c r="R232">
        <v>3</v>
      </c>
      <c r="X232" t="s">
        <v>278</v>
      </c>
      <c r="Y232">
        <v>4132</v>
      </c>
      <c r="BG232">
        <v>3</v>
      </c>
      <c r="BH232">
        <v>2185</v>
      </c>
      <c r="BI232">
        <f>($BH$251-$BH$248)/200</f>
        <v>0.185</v>
      </c>
    </row>
    <row r="233" spans="1:61" x14ac:dyDescent="0.25">
      <c r="A233">
        <v>232</v>
      </c>
      <c r="B233">
        <v>155.05931900000002</v>
      </c>
      <c r="C233" s="2">
        <v>1</v>
      </c>
      <c r="D233">
        <v>151.28063900000001</v>
      </c>
      <c r="E233" s="4">
        <v>2</v>
      </c>
      <c r="I233" s="5" t="s">
        <v>233</v>
      </c>
      <c r="N233">
        <v>162.98125299999998</v>
      </c>
      <c r="P233">
        <v>3</v>
      </c>
      <c r="Q233" t="str">
        <f t="shared" si="4"/>
        <v>124D</v>
      </c>
      <c r="R233">
        <v>2</v>
      </c>
      <c r="X233" t="s">
        <v>278</v>
      </c>
      <c r="Y233">
        <v>1324</v>
      </c>
      <c r="BG233">
        <v>2</v>
      </c>
      <c r="BH233">
        <v>2203</v>
      </c>
      <c r="BI233">
        <f>($BH$252-$BH$249)/200</f>
        <v>0.16</v>
      </c>
    </row>
    <row r="234" spans="1:61" x14ac:dyDescent="0.25">
      <c r="A234">
        <v>233</v>
      </c>
      <c r="B234">
        <v>155.05931900000002</v>
      </c>
      <c r="C234" s="2">
        <v>1</v>
      </c>
      <c r="D234">
        <v>151.252579</v>
      </c>
      <c r="E234" s="4">
        <v>2</v>
      </c>
      <c r="I234" s="5" t="s">
        <v>233</v>
      </c>
      <c r="N234">
        <v>162.98125299999998</v>
      </c>
      <c r="P234">
        <v>3</v>
      </c>
      <c r="Q234" t="str">
        <f t="shared" si="4"/>
        <v>124D</v>
      </c>
      <c r="R234" t="s">
        <v>233</v>
      </c>
      <c r="X234" t="s">
        <v>278</v>
      </c>
      <c r="Y234">
        <v>3241</v>
      </c>
      <c r="BG234" t="s">
        <v>233</v>
      </c>
      <c r="BH234">
        <v>2208</v>
      </c>
      <c r="BI234">
        <f>($BH$253-$BH$250)/200</f>
        <v>0.18</v>
      </c>
    </row>
    <row r="235" spans="1:61" x14ac:dyDescent="0.25">
      <c r="A235">
        <v>234</v>
      </c>
      <c r="B235">
        <v>155.05931900000002</v>
      </c>
      <c r="C235" s="2">
        <v>1</v>
      </c>
      <c r="D235">
        <v>151.252579</v>
      </c>
      <c r="E235" s="4">
        <v>2</v>
      </c>
      <c r="I235" s="5" t="s">
        <v>233</v>
      </c>
      <c r="N235">
        <v>162.98125299999998</v>
      </c>
      <c r="P235">
        <v>3</v>
      </c>
      <c r="Q235" t="str">
        <f t="shared" si="4"/>
        <v>124D</v>
      </c>
      <c r="R235">
        <v>1</v>
      </c>
      <c r="X235" t="s">
        <v>278</v>
      </c>
      <c r="Y235">
        <v>2413</v>
      </c>
      <c r="BG235">
        <v>1</v>
      </c>
      <c r="BH235">
        <v>2221</v>
      </c>
      <c r="BI235">
        <f>($BH$254-$BH$251)/200</f>
        <v>0.13500000000000001</v>
      </c>
    </row>
    <row r="236" spans="1:61" x14ac:dyDescent="0.25">
      <c r="A236">
        <v>235</v>
      </c>
      <c r="B236">
        <v>155.05931900000002</v>
      </c>
      <c r="C236" s="2">
        <v>1</v>
      </c>
      <c r="D236">
        <v>151.252579</v>
      </c>
      <c r="E236" s="4">
        <v>2</v>
      </c>
      <c r="I236" s="5" t="s">
        <v>233</v>
      </c>
      <c r="N236">
        <v>162.98125299999998</v>
      </c>
      <c r="P236">
        <v>3</v>
      </c>
      <c r="Q236" t="str">
        <f t="shared" si="4"/>
        <v>124D</v>
      </c>
      <c r="R236">
        <v>3</v>
      </c>
      <c r="X236" t="s">
        <v>278</v>
      </c>
      <c r="Y236">
        <v>4132</v>
      </c>
      <c r="BG236">
        <v>3</v>
      </c>
      <c r="BH236">
        <v>2230</v>
      </c>
      <c r="BI236">
        <f>($BH$255-$BH$252)/200</f>
        <v>0.14000000000000001</v>
      </c>
    </row>
    <row r="237" spans="1:61" x14ac:dyDescent="0.25">
      <c r="A237">
        <v>236</v>
      </c>
      <c r="B237">
        <v>155.05931900000002</v>
      </c>
      <c r="C237" s="2">
        <v>1</v>
      </c>
      <c r="D237">
        <v>151.252579</v>
      </c>
      <c r="E237" s="4">
        <v>2</v>
      </c>
      <c r="I237" s="5" t="s">
        <v>233</v>
      </c>
      <c r="N237">
        <v>162.98125299999998</v>
      </c>
      <c r="P237">
        <v>3</v>
      </c>
      <c r="Q237" t="str">
        <f t="shared" si="4"/>
        <v>124D</v>
      </c>
      <c r="R237">
        <v>2</v>
      </c>
      <c r="X237" t="s">
        <v>278</v>
      </c>
      <c r="Y237">
        <v>1324</v>
      </c>
      <c r="BG237">
        <v>2</v>
      </c>
      <c r="BH237">
        <v>2238</v>
      </c>
      <c r="BI237">
        <f>($BH$256-$BH$253)/200</f>
        <v>0.13</v>
      </c>
    </row>
    <row r="238" spans="1:61" x14ac:dyDescent="0.25">
      <c r="A238">
        <v>237</v>
      </c>
      <c r="B238">
        <v>155.05931900000002</v>
      </c>
      <c r="C238" s="2">
        <v>1</v>
      </c>
      <c r="D238">
        <v>151.252579</v>
      </c>
      <c r="E238" s="4">
        <v>2</v>
      </c>
      <c r="I238" s="5" t="s">
        <v>233</v>
      </c>
      <c r="N238">
        <v>162.98125299999998</v>
      </c>
      <c r="P238">
        <v>3</v>
      </c>
      <c r="Q238" t="str">
        <f t="shared" si="4"/>
        <v>124D</v>
      </c>
      <c r="R238">
        <v>1</v>
      </c>
      <c r="X238" t="s">
        <v>278</v>
      </c>
      <c r="Y238">
        <v>3241</v>
      </c>
      <c r="BG238">
        <v>1</v>
      </c>
      <c r="BH238">
        <v>2258</v>
      </c>
      <c r="BI238">
        <f>($BH$257-$BH$254)/200</f>
        <v>0.17</v>
      </c>
    </row>
    <row r="239" spans="1:61" x14ac:dyDescent="0.25">
      <c r="A239">
        <v>238</v>
      </c>
      <c r="B239">
        <v>155.05931900000002</v>
      </c>
      <c r="C239" s="2">
        <v>1</v>
      </c>
      <c r="D239">
        <v>151.252579</v>
      </c>
      <c r="E239" s="4">
        <v>2</v>
      </c>
      <c r="I239" s="5" t="s">
        <v>233</v>
      </c>
      <c r="N239">
        <v>162.98125299999998</v>
      </c>
      <c r="P239">
        <v>3</v>
      </c>
      <c r="Q239" t="str">
        <f t="shared" si="4"/>
        <v>124D</v>
      </c>
      <c r="R239" t="s">
        <v>233</v>
      </c>
      <c r="X239" t="s">
        <v>278</v>
      </c>
      <c r="Y239">
        <v>2413</v>
      </c>
      <c r="BG239" t="s">
        <v>233</v>
      </c>
      <c r="BH239">
        <v>2265</v>
      </c>
      <c r="BI239">
        <f>($BH$258-$BH$255)/200</f>
        <v>0.14499999999999999</v>
      </c>
    </row>
    <row r="240" spans="1:61" x14ac:dyDescent="0.25">
      <c r="A240">
        <v>239</v>
      </c>
      <c r="B240">
        <v>155.05931900000002</v>
      </c>
      <c r="C240" s="2">
        <v>1</v>
      </c>
      <c r="D240">
        <v>151.252579</v>
      </c>
      <c r="E240" s="4">
        <v>2</v>
      </c>
      <c r="I240" s="5" t="s">
        <v>233</v>
      </c>
      <c r="N240">
        <v>162.98125299999998</v>
      </c>
      <c r="P240">
        <v>3</v>
      </c>
      <c r="Q240" t="str">
        <f t="shared" si="4"/>
        <v>124D</v>
      </c>
      <c r="R240">
        <v>2</v>
      </c>
      <c r="X240" t="s">
        <v>278</v>
      </c>
      <c r="Y240">
        <v>4132</v>
      </c>
      <c r="BG240">
        <v>2</v>
      </c>
      <c r="BH240">
        <v>2278</v>
      </c>
      <c r="BI240">
        <f>($BH$259-$BH$256)/200</f>
        <v>0.14499999999999999</v>
      </c>
    </row>
    <row r="241" spans="1:61" x14ac:dyDescent="0.25">
      <c r="A241">
        <v>240</v>
      </c>
      <c r="B241">
        <v>155.178956</v>
      </c>
      <c r="C241" s="2">
        <v>1</v>
      </c>
      <c r="D241">
        <v>151.252579</v>
      </c>
      <c r="E241" s="4">
        <v>2</v>
      </c>
      <c r="I241" s="5" t="s">
        <v>233</v>
      </c>
      <c r="N241">
        <v>162.98125299999998</v>
      </c>
      <c r="P241">
        <v>3</v>
      </c>
      <c r="Q241" t="str">
        <f t="shared" si="4"/>
        <v>124D</v>
      </c>
      <c r="R241" t="s">
        <v>234</v>
      </c>
      <c r="X241" t="s">
        <v>278</v>
      </c>
      <c r="Y241">
        <v>1324</v>
      </c>
      <c r="BG241" t="s">
        <v>234</v>
      </c>
      <c r="BH241">
        <v>2292</v>
      </c>
      <c r="BI241">
        <f>($BH$260-$BH$257)/200</f>
        <v>0.15</v>
      </c>
    </row>
    <row r="242" spans="1:61" x14ac:dyDescent="0.25">
      <c r="A242">
        <v>241</v>
      </c>
      <c r="D242">
        <v>151.252579</v>
      </c>
      <c r="E242" s="4">
        <v>2</v>
      </c>
      <c r="I242" s="5" t="s">
        <v>233</v>
      </c>
      <c r="N242">
        <v>162.98125299999998</v>
      </c>
      <c r="P242">
        <v>2</v>
      </c>
      <c r="Q242" t="str">
        <f t="shared" si="4"/>
        <v>24D</v>
      </c>
      <c r="R242">
        <v>1</v>
      </c>
      <c r="X242" t="s">
        <v>278</v>
      </c>
      <c r="Y242">
        <v>3241</v>
      </c>
      <c r="AB242" t="s">
        <v>281</v>
      </c>
      <c r="AC242" t="str">
        <f>CONCATENATE($R242,$R243,$R244,$R245)</f>
        <v>1423</v>
      </c>
      <c r="BG242">
        <v>1</v>
      </c>
      <c r="BH242">
        <v>2305</v>
      </c>
      <c r="BI242">
        <f>($BH$261-$BH$258)/200</f>
        <v>0.14499999999999999</v>
      </c>
    </row>
    <row r="243" spans="1:61" x14ac:dyDescent="0.25">
      <c r="A243">
        <v>242</v>
      </c>
      <c r="D243">
        <v>151.252579</v>
      </c>
      <c r="E243" s="4">
        <v>2</v>
      </c>
      <c r="I243" s="5" t="s">
        <v>233</v>
      </c>
      <c r="N243">
        <v>162.98125299999998</v>
      </c>
      <c r="P243">
        <v>2</v>
      </c>
      <c r="Q243" t="str">
        <f t="shared" si="4"/>
        <v>24D</v>
      </c>
      <c r="R243">
        <v>4</v>
      </c>
      <c r="X243" t="s">
        <v>278</v>
      </c>
      <c r="Y243">
        <v>2413</v>
      </c>
      <c r="BG243">
        <v>4</v>
      </c>
      <c r="BH243">
        <v>2319</v>
      </c>
      <c r="BI243">
        <f>($BH$262-$BH$259)/200</f>
        <v>0.13</v>
      </c>
    </row>
    <row r="244" spans="1:61" x14ac:dyDescent="0.25">
      <c r="A244">
        <v>243</v>
      </c>
      <c r="D244">
        <v>151.252579</v>
      </c>
      <c r="E244" s="4">
        <v>2</v>
      </c>
      <c r="I244" s="5" t="s">
        <v>233</v>
      </c>
      <c r="N244">
        <v>162.98125299999998</v>
      </c>
      <c r="P244">
        <v>2</v>
      </c>
      <c r="Q244" t="str">
        <f t="shared" si="4"/>
        <v>24D</v>
      </c>
      <c r="R244">
        <v>2</v>
      </c>
      <c r="X244" t="s">
        <v>278</v>
      </c>
      <c r="Y244">
        <v>4132</v>
      </c>
      <c r="BG244">
        <v>2</v>
      </c>
      <c r="BH244">
        <v>2329</v>
      </c>
      <c r="BI244">
        <f>($BH$263-$BH$260)/200</f>
        <v>0.12</v>
      </c>
    </row>
    <row r="245" spans="1:61" x14ac:dyDescent="0.25">
      <c r="A245">
        <v>244</v>
      </c>
      <c r="D245">
        <v>151.252579</v>
      </c>
      <c r="E245" s="4">
        <v>2</v>
      </c>
      <c r="G245" s="3" t="s">
        <v>234</v>
      </c>
      <c r="I245" s="5" t="s">
        <v>233</v>
      </c>
      <c r="L245">
        <v>157.84422599999999</v>
      </c>
      <c r="M245">
        <v>244</v>
      </c>
      <c r="N245">
        <v>162.98125299999998</v>
      </c>
      <c r="P245">
        <v>3</v>
      </c>
      <c r="Q245" t="str">
        <f t="shared" si="4"/>
        <v>23D4D</v>
      </c>
      <c r="R245">
        <v>3</v>
      </c>
      <c r="X245" t="s">
        <v>279</v>
      </c>
      <c r="Y245">
        <v>1323</v>
      </c>
      <c r="BG245">
        <v>3</v>
      </c>
      <c r="BH245">
        <v>2344</v>
      </c>
      <c r="BI245">
        <f>($BH$264-$BH$261)/200</f>
        <v>0.18</v>
      </c>
    </row>
    <row r="246" spans="1:61" x14ac:dyDescent="0.25">
      <c r="A246">
        <v>245</v>
      </c>
      <c r="D246">
        <v>151.252579</v>
      </c>
      <c r="E246" s="4">
        <v>2</v>
      </c>
      <c r="G246" s="3" t="s">
        <v>234</v>
      </c>
      <c r="I246" s="5" t="s">
        <v>233</v>
      </c>
      <c r="L246">
        <v>157.84422599999999</v>
      </c>
      <c r="N246">
        <v>162.98125299999998</v>
      </c>
      <c r="O246">
        <v>245</v>
      </c>
      <c r="P246">
        <v>3</v>
      </c>
      <c r="Q246" t="str">
        <f t="shared" si="4"/>
        <v>23D4D</v>
      </c>
      <c r="R246">
        <v>1</v>
      </c>
      <c r="X246" t="s">
        <v>279</v>
      </c>
      <c r="Y246">
        <v>3231</v>
      </c>
      <c r="BG246">
        <v>1</v>
      </c>
      <c r="BH246">
        <v>2347</v>
      </c>
      <c r="BI246">
        <f>($BH$265-$BH$262)/200</f>
        <v>0.21</v>
      </c>
    </row>
    <row r="247" spans="1:61" x14ac:dyDescent="0.25">
      <c r="A247">
        <v>246</v>
      </c>
      <c r="D247">
        <v>151.252579</v>
      </c>
      <c r="E247" s="4">
        <v>2</v>
      </c>
      <c r="G247" s="3" t="s">
        <v>234</v>
      </c>
      <c r="L247">
        <v>157.84422599999999</v>
      </c>
      <c r="P247">
        <v>2</v>
      </c>
      <c r="Q247" t="str">
        <f t="shared" si="4"/>
        <v>23D</v>
      </c>
      <c r="R247">
        <v>2</v>
      </c>
      <c r="X247" t="s">
        <v>281</v>
      </c>
      <c r="Y247">
        <v>2314</v>
      </c>
      <c r="BG247">
        <v>2</v>
      </c>
      <c r="BH247">
        <v>2364</v>
      </c>
      <c r="BI247">
        <f>($BH$266-$BH$263)/200</f>
        <v>0.19500000000000001</v>
      </c>
    </row>
    <row r="248" spans="1:61" x14ac:dyDescent="0.25">
      <c r="A248">
        <v>247</v>
      </c>
      <c r="D248">
        <v>151.252579</v>
      </c>
      <c r="E248" s="4">
        <v>2</v>
      </c>
      <c r="G248" s="3" t="s">
        <v>234</v>
      </c>
      <c r="L248">
        <v>157.84422599999999</v>
      </c>
      <c r="P248">
        <v>2</v>
      </c>
      <c r="Q248" t="str">
        <f t="shared" si="4"/>
        <v>23D</v>
      </c>
      <c r="R248" t="s">
        <v>233</v>
      </c>
      <c r="X248" t="s">
        <v>281</v>
      </c>
      <c r="Y248">
        <v>3142</v>
      </c>
      <c r="BG248" t="s">
        <v>233</v>
      </c>
      <c r="BH248">
        <v>2369</v>
      </c>
      <c r="BI248">
        <f>($BH$267-$BH$264)/200</f>
        <v>0.17499999999999999</v>
      </c>
    </row>
    <row r="249" spans="1:61" x14ac:dyDescent="0.25">
      <c r="A249">
        <v>248</v>
      </c>
      <c r="D249">
        <v>151.252579</v>
      </c>
      <c r="E249" s="4">
        <v>2</v>
      </c>
      <c r="G249" s="3" t="s">
        <v>234</v>
      </c>
      <c r="L249">
        <v>157.84422599999999</v>
      </c>
      <c r="P249">
        <v>2</v>
      </c>
      <c r="Q249" t="str">
        <f t="shared" si="4"/>
        <v>23D</v>
      </c>
      <c r="R249">
        <v>1</v>
      </c>
      <c r="X249" t="s">
        <v>281</v>
      </c>
      <c r="Y249">
        <v>1423</v>
      </c>
      <c r="BG249">
        <v>1</v>
      </c>
      <c r="BH249">
        <v>2384</v>
      </c>
      <c r="BI249">
        <f>($BH$268-$BH$265)/200</f>
        <v>0.17499999999999999</v>
      </c>
    </row>
    <row r="250" spans="1:61" x14ac:dyDescent="0.25">
      <c r="A250">
        <v>249</v>
      </c>
      <c r="D250">
        <v>151.252579</v>
      </c>
      <c r="E250" s="4">
        <v>2</v>
      </c>
      <c r="G250" s="3" t="s">
        <v>234</v>
      </c>
      <c r="L250">
        <v>157.84422599999999</v>
      </c>
      <c r="P250">
        <v>2</v>
      </c>
      <c r="Q250" t="str">
        <f t="shared" si="4"/>
        <v>23D</v>
      </c>
      <c r="R250" t="s">
        <v>234</v>
      </c>
      <c r="X250" t="s">
        <v>281</v>
      </c>
      <c r="Y250">
        <v>4231</v>
      </c>
      <c r="BG250" t="s">
        <v>234</v>
      </c>
      <c r="BH250">
        <v>2391</v>
      </c>
      <c r="BI250">
        <f>($BH$269-$BH$266)/200</f>
        <v>0.16</v>
      </c>
    </row>
    <row r="251" spans="1:61" x14ac:dyDescent="0.25">
      <c r="A251">
        <v>250</v>
      </c>
      <c r="D251">
        <v>151.252579</v>
      </c>
      <c r="E251" s="4">
        <v>2</v>
      </c>
      <c r="G251" s="3" t="s">
        <v>234</v>
      </c>
      <c r="L251">
        <v>157.84422599999999</v>
      </c>
      <c r="P251">
        <v>2</v>
      </c>
      <c r="Q251" t="str">
        <f t="shared" si="4"/>
        <v>23D</v>
      </c>
      <c r="R251">
        <v>2</v>
      </c>
      <c r="X251" t="s">
        <v>281</v>
      </c>
      <c r="Y251">
        <v>2314</v>
      </c>
      <c r="BG251">
        <v>2</v>
      </c>
      <c r="BH251">
        <v>2406</v>
      </c>
      <c r="BI251">
        <f>($BH$270-$BH$267)/200</f>
        <v>0.155</v>
      </c>
    </row>
    <row r="252" spans="1:61" x14ac:dyDescent="0.25">
      <c r="A252">
        <v>251</v>
      </c>
      <c r="D252">
        <v>151.252579</v>
      </c>
      <c r="E252" s="4">
        <v>2</v>
      </c>
      <c r="G252" s="3" t="s">
        <v>234</v>
      </c>
      <c r="L252">
        <v>157.84422599999999</v>
      </c>
      <c r="P252">
        <v>2</v>
      </c>
      <c r="Q252" t="str">
        <f t="shared" si="4"/>
        <v>23D</v>
      </c>
      <c r="R252" t="s">
        <v>233</v>
      </c>
      <c r="X252" t="s">
        <v>281</v>
      </c>
      <c r="Y252">
        <v>3142</v>
      </c>
      <c r="BG252" t="s">
        <v>233</v>
      </c>
      <c r="BH252">
        <v>2416</v>
      </c>
      <c r="BI252">
        <f>($BH$271-$BH$268)/200</f>
        <v>0.115</v>
      </c>
    </row>
    <row r="253" spans="1:61" x14ac:dyDescent="0.25">
      <c r="A253">
        <v>252</v>
      </c>
      <c r="D253">
        <v>151.252579</v>
      </c>
      <c r="E253" s="4">
        <v>2</v>
      </c>
      <c r="G253" s="3" t="s">
        <v>234</v>
      </c>
      <c r="L253">
        <v>157.84422599999999</v>
      </c>
      <c r="P253">
        <v>2</v>
      </c>
      <c r="Q253" t="str">
        <f t="shared" si="4"/>
        <v>23D</v>
      </c>
      <c r="R253">
        <v>1</v>
      </c>
      <c r="X253" t="s">
        <v>279</v>
      </c>
      <c r="Y253">
        <v>1421</v>
      </c>
      <c r="BG253">
        <v>1</v>
      </c>
      <c r="BH253">
        <v>2427</v>
      </c>
      <c r="BI253">
        <f>($BH$272-$BH$269)/200</f>
        <v>0.19500000000000001</v>
      </c>
    </row>
    <row r="254" spans="1:61" x14ac:dyDescent="0.25">
      <c r="A254">
        <v>253</v>
      </c>
      <c r="B254">
        <v>135.25469200000001</v>
      </c>
      <c r="C254" s="2">
        <v>1</v>
      </c>
      <c r="D254">
        <v>151.252579</v>
      </c>
      <c r="E254" s="4">
        <v>2</v>
      </c>
      <c r="G254" s="3" t="s">
        <v>234</v>
      </c>
      <c r="L254">
        <v>157.84422599999999</v>
      </c>
      <c r="P254">
        <v>3</v>
      </c>
      <c r="Q254" t="str">
        <f t="shared" si="4"/>
        <v>123D</v>
      </c>
      <c r="R254" t="s">
        <v>234</v>
      </c>
      <c r="X254" t="s">
        <v>282</v>
      </c>
      <c r="Y254">
        <v>4213</v>
      </c>
      <c r="BG254" t="s">
        <v>234</v>
      </c>
      <c r="BH254">
        <v>2433</v>
      </c>
      <c r="BI254">
        <f>($BH$273-$BH$270)/200</f>
        <v>0.14499999999999999</v>
      </c>
    </row>
    <row r="255" spans="1:61" x14ac:dyDescent="0.25">
      <c r="A255">
        <v>254</v>
      </c>
      <c r="B255">
        <v>135.25469200000001</v>
      </c>
      <c r="C255" s="2">
        <v>1</v>
      </c>
      <c r="D255">
        <v>151.252579</v>
      </c>
      <c r="E255" s="4">
        <v>2</v>
      </c>
      <c r="G255" s="3" t="s">
        <v>234</v>
      </c>
      <c r="L255">
        <v>157.84422599999999</v>
      </c>
      <c r="P255">
        <v>3</v>
      </c>
      <c r="Q255" t="str">
        <f t="shared" si="4"/>
        <v>123D</v>
      </c>
      <c r="R255">
        <v>2</v>
      </c>
      <c r="X255" t="s">
        <v>279</v>
      </c>
      <c r="Y255">
        <v>2132</v>
      </c>
      <c r="BG255">
        <v>2</v>
      </c>
      <c r="BH255">
        <v>2444</v>
      </c>
      <c r="BI255">
        <f>($BH$274-$BH$271)/200</f>
        <v>0.20499999999999999</v>
      </c>
    </row>
    <row r="256" spans="1:61" x14ac:dyDescent="0.25">
      <c r="A256">
        <v>255</v>
      </c>
      <c r="B256">
        <v>135.25469200000001</v>
      </c>
      <c r="C256" s="2">
        <v>1</v>
      </c>
      <c r="D256">
        <v>151.252579</v>
      </c>
      <c r="E256" s="4">
        <v>2</v>
      </c>
      <c r="G256" s="3" t="s">
        <v>234</v>
      </c>
      <c r="L256">
        <v>157.84422599999999</v>
      </c>
      <c r="P256">
        <v>3</v>
      </c>
      <c r="Q256" t="str">
        <f t="shared" si="4"/>
        <v>123D</v>
      </c>
      <c r="R256" t="s">
        <v>233</v>
      </c>
      <c r="X256" t="s">
        <v>279</v>
      </c>
      <c r="Y256">
        <v>1323</v>
      </c>
      <c r="BG256" t="s">
        <v>233</v>
      </c>
      <c r="BH256">
        <v>2453</v>
      </c>
      <c r="BI256">
        <f>($BH$275-$BH$272)/200</f>
        <v>0.20499999999999999</v>
      </c>
    </row>
    <row r="257" spans="1:61" x14ac:dyDescent="0.25">
      <c r="A257">
        <v>256</v>
      </c>
      <c r="B257">
        <v>135.25469200000001</v>
      </c>
      <c r="C257" s="2">
        <v>1</v>
      </c>
      <c r="D257">
        <v>151.252579</v>
      </c>
      <c r="E257" s="4">
        <v>2</v>
      </c>
      <c r="G257" s="3" t="s">
        <v>234</v>
      </c>
      <c r="L257">
        <v>157.84422599999999</v>
      </c>
      <c r="P257">
        <v>3</v>
      </c>
      <c r="Q257" t="str">
        <f t="shared" si="4"/>
        <v>123D</v>
      </c>
      <c r="R257">
        <v>1</v>
      </c>
      <c r="X257" t="s">
        <v>279</v>
      </c>
      <c r="Y257">
        <v>3231</v>
      </c>
      <c r="BG257">
        <v>1</v>
      </c>
      <c r="BH257">
        <v>2467</v>
      </c>
      <c r="BI257">
        <f>($BH$276-$BH$273)/200</f>
        <v>0.22</v>
      </c>
    </row>
    <row r="258" spans="1:61" x14ac:dyDescent="0.25">
      <c r="A258">
        <v>257</v>
      </c>
      <c r="B258">
        <v>135.25469200000001</v>
      </c>
      <c r="C258" s="2">
        <v>1</v>
      </c>
      <c r="D258">
        <v>151.252579</v>
      </c>
      <c r="E258" s="4">
        <v>2</v>
      </c>
      <c r="G258" s="3" t="s">
        <v>234</v>
      </c>
      <c r="L258">
        <v>157.84422599999999</v>
      </c>
      <c r="P258">
        <v>3</v>
      </c>
      <c r="Q258" t="str">
        <f t="shared" ref="Q258:Q321" si="5">CONCATENATE(C258,E258,G258,I258)</f>
        <v>123D</v>
      </c>
      <c r="R258">
        <v>3</v>
      </c>
      <c r="X258" t="s">
        <v>281</v>
      </c>
      <c r="Y258">
        <v>2314</v>
      </c>
      <c r="BG258">
        <v>3</v>
      </c>
      <c r="BH258">
        <v>2473</v>
      </c>
      <c r="BI258">
        <f>($BH$277-$BH$274)/200</f>
        <v>0.19500000000000001</v>
      </c>
    </row>
    <row r="259" spans="1:61" x14ac:dyDescent="0.25">
      <c r="A259">
        <v>258</v>
      </c>
      <c r="B259">
        <v>135.25469200000001</v>
      </c>
      <c r="C259" s="2">
        <v>1</v>
      </c>
      <c r="D259">
        <v>151.252579</v>
      </c>
      <c r="E259" s="4">
        <v>2</v>
      </c>
      <c r="G259" s="3" t="s">
        <v>234</v>
      </c>
      <c r="L259">
        <v>157.84422599999999</v>
      </c>
      <c r="P259">
        <v>3</v>
      </c>
      <c r="Q259" t="str">
        <f t="shared" si="5"/>
        <v>123D</v>
      </c>
      <c r="R259">
        <v>2</v>
      </c>
      <c r="X259" t="s">
        <v>281</v>
      </c>
      <c r="Y259">
        <v>3142</v>
      </c>
      <c r="BG259">
        <v>2</v>
      </c>
      <c r="BH259">
        <v>2482</v>
      </c>
      <c r="BI259">
        <f>($BH$278-$BH$275)/200</f>
        <v>0.18</v>
      </c>
    </row>
    <row r="260" spans="1:61" x14ac:dyDescent="0.25">
      <c r="A260">
        <v>259</v>
      </c>
      <c r="B260">
        <v>135.25469200000001</v>
      </c>
      <c r="C260" s="2">
        <v>1</v>
      </c>
      <c r="D260">
        <v>151.252579</v>
      </c>
      <c r="E260" s="4">
        <v>2</v>
      </c>
      <c r="G260" s="3" t="s">
        <v>234</v>
      </c>
      <c r="L260">
        <v>157.84422599999999</v>
      </c>
      <c r="P260">
        <v>3</v>
      </c>
      <c r="Q260" t="str">
        <f t="shared" si="5"/>
        <v>123D</v>
      </c>
      <c r="R260" t="s">
        <v>233</v>
      </c>
      <c r="X260" t="s">
        <v>281</v>
      </c>
      <c r="Y260">
        <v>1423</v>
      </c>
      <c r="BG260" t="s">
        <v>233</v>
      </c>
      <c r="BH260">
        <v>2497</v>
      </c>
      <c r="BI260">
        <f>($BH$279-$BH$276)/200</f>
        <v>0.20499999999999999</v>
      </c>
    </row>
    <row r="261" spans="1:61" x14ac:dyDescent="0.25">
      <c r="A261">
        <v>260</v>
      </c>
      <c r="B261">
        <v>135.25469200000001</v>
      </c>
      <c r="C261" s="2">
        <v>1</v>
      </c>
      <c r="D261">
        <v>151.252579</v>
      </c>
      <c r="E261" s="4">
        <v>2</v>
      </c>
      <c r="G261" s="3" t="s">
        <v>234</v>
      </c>
      <c r="L261">
        <v>157.84422599999999</v>
      </c>
      <c r="P261">
        <v>3</v>
      </c>
      <c r="Q261" t="str">
        <f t="shared" si="5"/>
        <v>123D</v>
      </c>
      <c r="R261">
        <v>1</v>
      </c>
      <c r="X261" t="s">
        <v>281</v>
      </c>
      <c r="Y261">
        <v>4231</v>
      </c>
      <c r="BG261">
        <v>1</v>
      </c>
      <c r="BH261">
        <v>2502</v>
      </c>
      <c r="BI261">
        <f>($BH$280-$BH$277)/200</f>
        <v>0.2</v>
      </c>
    </row>
    <row r="262" spans="1:61" x14ac:dyDescent="0.25">
      <c r="A262">
        <v>261</v>
      </c>
      <c r="B262">
        <v>135.25469200000001</v>
      </c>
      <c r="C262" s="2">
        <v>1</v>
      </c>
      <c r="D262">
        <v>151.28063900000001</v>
      </c>
      <c r="E262" s="4">
        <v>2</v>
      </c>
      <c r="G262" s="3" t="s">
        <v>234</v>
      </c>
      <c r="L262">
        <v>157.84422599999999</v>
      </c>
      <c r="P262">
        <v>3</v>
      </c>
      <c r="Q262" t="str">
        <f t="shared" si="5"/>
        <v>123D</v>
      </c>
      <c r="R262" t="s">
        <v>234</v>
      </c>
      <c r="X262" t="s">
        <v>281</v>
      </c>
      <c r="Y262">
        <v>2314</v>
      </c>
      <c r="BG262" t="s">
        <v>234</v>
      </c>
      <c r="BH262">
        <v>2508</v>
      </c>
      <c r="BI262">
        <f>($BH$281-$BH$278)/200</f>
        <v>0.20499999999999999</v>
      </c>
    </row>
    <row r="263" spans="1:61" x14ac:dyDescent="0.25">
      <c r="A263">
        <v>262</v>
      </c>
      <c r="B263">
        <v>135.25469200000001</v>
      </c>
      <c r="C263" s="2">
        <v>1</v>
      </c>
      <c r="G263" s="3" t="s">
        <v>234</v>
      </c>
      <c r="L263">
        <v>157.84422599999999</v>
      </c>
      <c r="P263">
        <v>2</v>
      </c>
      <c r="Q263" t="str">
        <f t="shared" si="5"/>
        <v>13D</v>
      </c>
      <c r="R263">
        <v>2</v>
      </c>
      <c r="X263" t="s">
        <v>281</v>
      </c>
      <c r="Y263">
        <v>3142</v>
      </c>
      <c r="BG263">
        <v>2</v>
      </c>
      <c r="BH263">
        <v>2521</v>
      </c>
      <c r="BI263">
        <f>($BH$282-$BH$279)/200</f>
        <v>0.16</v>
      </c>
    </row>
    <row r="264" spans="1:61" x14ac:dyDescent="0.25">
      <c r="A264">
        <v>263</v>
      </c>
      <c r="B264">
        <v>135.25469200000001</v>
      </c>
      <c r="C264" s="2">
        <v>1</v>
      </c>
      <c r="G264" s="3" t="s">
        <v>234</v>
      </c>
      <c r="H264">
        <v>154.08687</v>
      </c>
      <c r="I264" s="5">
        <v>4</v>
      </c>
      <c r="L264">
        <v>157.84422599999999</v>
      </c>
      <c r="P264">
        <v>3</v>
      </c>
      <c r="Q264" t="str">
        <f t="shared" si="5"/>
        <v>13D4</v>
      </c>
      <c r="R264" t="s">
        <v>234</v>
      </c>
      <c r="X264" t="s">
        <v>281</v>
      </c>
      <c r="Y264">
        <v>1423</v>
      </c>
      <c r="BG264" t="s">
        <v>234</v>
      </c>
      <c r="BH264">
        <v>2538</v>
      </c>
      <c r="BI264">
        <f>($BH$283-$BH$280)/200</f>
        <v>0.16</v>
      </c>
    </row>
    <row r="265" spans="1:61" x14ac:dyDescent="0.25">
      <c r="A265">
        <v>264</v>
      </c>
      <c r="B265">
        <v>135.25469200000001</v>
      </c>
      <c r="C265" s="2">
        <v>1</v>
      </c>
      <c r="G265" s="3" t="s">
        <v>234</v>
      </c>
      <c r="H265">
        <v>153.922236</v>
      </c>
      <c r="I265" s="5">
        <v>4</v>
      </c>
      <c r="L265">
        <v>157.84422599999999</v>
      </c>
      <c r="P265">
        <v>3</v>
      </c>
      <c r="Q265" t="str">
        <f t="shared" si="5"/>
        <v>13D4</v>
      </c>
      <c r="R265">
        <v>1</v>
      </c>
      <c r="X265" t="s">
        <v>281</v>
      </c>
      <c r="Y265">
        <v>4231</v>
      </c>
      <c r="BG265">
        <v>1</v>
      </c>
      <c r="BH265">
        <v>2550</v>
      </c>
      <c r="BI265">
        <f>($BH$284-$BH$281)/200</f>
        <v>0.14499999999999999</v>
      </c>
    </row>
    <row r="266" spans="1:61" x14ac:dyDescent="0.25">
      <c r="A266">
        <v>265</v>
      </c>
      <c r="B266">
        <v>135.25469200000001</v>
      </c>
      <c r="C266" s="2">
        <v>1</v>
      </c>
      <c r="G266" s="3" t="s">
        <v>234</v>
      </c>
      <c r="H266">
        <v>153.922236</v>
      </c>
      <c r="I266" s="5">
        <v>4</v>
      </c>
      <c r="L266">
        <v>157.84422599999999</v>
      </c>
      <c r="P266">
        <v>3</v>
      </c>
      <c r="Q266" t="str">
        <f t="shared" si="5"/>
        <v>13D4</v>
      </c>
      <c r="R266">
        <v>4</v>
      </c>
      <c r="X266" t="s">
        <v>281</v>
      </c>
      <c r="Y266">
        <v>2314</v>
      </c>
      <c r="BG266">
        <v>4</v>
      </c>
      <c r="BH266">
        <v>2560</v>
      </c>
      <c r="BI266">
        <f>($BH$285-$BH$282)/200</f>
        <v>0.20499999999999999</v>
      </c>
    </row>
    <row r="267" spans="1:61" x14ac:dyDescent="0.25">
      <c r="A267">
        <v>266</v>
      </c>
      <c r="B267">
        <v>135.25469200000001</v>
      </c>
      <c r="C267" s="2">
        <v>1</v>
      </c>
      <c r="G267" s="3" t="s">
        <v>234</v>
      </c>
      <c r="H267">
        <v>153.922236</v>
      </c>
      <c r="I267" s="5">
        <v>4</v>
      </c>
      <c r="L267">
        <v>157.84422599999999</v>
      </c>
      <c r="P267">
        <v>3</v>
      </c>
      <c r="Q267" t="str">
        <f t="shared" si="5"/>
        <v>13D4</v>
      </c>
      <c r="R267">
        <v>2</v>
      </c>
      <c r="X267" t="s">
        <v>281</v>
      </c>
      <c r="Y267">
        <v>3142</v>
      </c>
      <c r="BG267">
        <v>2</v>
      </c>
      <c r="BH267">
        <v>2573</v>
      </c>
      <c r="BI267">
        <f>($BH$286-$BH$283)/200</f>
        <v>0.2</v>
      </c>
    </row>
    <row r="268" spans="1:61" x14ac:dyDescent="0.25">
      <c r="A268">
        <v>267</v>
      </c>
      <c r="B268">
        <v>135.25469200000001</v>
      </c>
      <c r="C268" s="2">
        <v>1</v>
      </c>
      <c r="G268" s="3" t="s">
        <v>234</v>
      </c>
      <c r="H268">
        <v>153.922236</v>
      </c>
      <c r="I268" s="5">
        <v>4</v>
      </c>
      <c r="L268">
        <v>157.84422599999999</v>
      </c>
      <c r="P268">
        <v>3</v>
      </c>
      <c r="Q268" t="str">
        <f t="shared" si="5"/>
        <v>13D4</v>
      </c>
      <c r="R268" t="s">
        <v>234</v>
      </c>
      <c r="X268" t="s">
        <v>278</v>
      </c>
      <c r="Y268">
        <v>1324</v>
      </c>
      <c r="BG268" t="s">
        <v>234</v>
      </c>
      <c r="BH268">
        <v>2585</v>
      </c>
      <c r="BI268">
        <f>($BH$292-$BH$289)/200</f>
        <v>0.105</v>
      </c>
    </row>
    <row r="269" spans="1:61" x14ac:dyDescent="0.25">
      <c r="A269">
        <v>268</v>
      </c>
      <c r="B269">
        <v>135.25469200000001</v>
      </c>
      <c r="C269" s="2">
        <v>1</v>
      </c>
      <c r="G269" s="3" t="s">
        <v>234</v>
      </c>
      <c r="H269">
        <v>153.922236</v>
      </c>
      <c r="I269" s="5">
        <v>4</v>
      </c>
      <c r="L269">
        <v>157.84422599999999</v>
      </c>
      <c r="M269">
        <v>268</v>
      </c>
      <c r="P269">
        <v>3</v>
      </c>
      <c r="Q269" t="str">
        <f t="shared" si="5"/>
        <v>13D4</v>
      </c>
      <c r="R269">
        <v>1</v>
      </c>
      <c r="X269" t="s">
        <v>278</v>
      </c>
      <c r="Y269">
        <v>3241</v>
      </c>
      <c r="BG269">
        <v>1</v>
      </c>
      <c r="BH269">
        <v>2592</v>
      </c>
      <c r="BI269">
        <f>($BH$293-$BH$290)/200</f>
        <v>0.19</v>
      </c>
    </row>
    <row r="270" spans="1:61" x14ac:dyDescent="0.25">
      <c r="A270">
        <v>269</v>
      </c>
      <c r="B270">
        <v>135.25469200000001</v>
      </c>
      <c r="C270" s="2">
        <v>1</v>
      </c>
      <c r="H270">
        <v>153.922236</v>
      </c>
      <c r="I270" s="5">
        <v>4</v>
      </c>
      <c r="P270">
        <v>2</v>
      </c>
      <c r="Q270" t="str">
        <f t="shared" si="5"/>
        <v>14</v>
      </c>
      <c r="R270" t="s">
        <v>233</v>
      </c>
      <c r="X270" t="s">
        <v>278</v>
      </c>
      <c r="Y270">
        <v>2413</v>
      </c>
      <c r="BG270" t="s">
        <v>233</v>
      </c>
      <c r="BH270">
        <v>2604</v>
      </c>
      <c r="BI270">
        <f>($BH$294-$BH$291)/200</f>
        <v>0.13</v>
      </c>
    </row>
    <row r="271" spans="1:61" x14ac:dyDescent="0.25">
      <c r="A271">
        <v>270</v>
      </c>
      <c r="B271">
        <v>135.25469200000001</v>
      </c>
      <c r="C271" s="2">
        <v>1</v>
      </c>
      <c r="H271">
        <v>153.922236</v>
      </c>
      <c r="I271" s="5">
        <v>4</v>
      </c>
      <c r="P271">
        <v>2</v>
      </c>
      <c r="Q271" t="str">
        <f t="shared" si="5"/>
        <v>14</v>
      </c>
      <c r="R271">
        <v>2</v>
      </c>
      <c r="X271" t="s">
        <v>278</v>
      </c>
      <c r="Y271">
        <v>4132</v>
      </c>
      <c r="BG271">
        <v>2</v>
      </c>
      <c r="BH271">
        <v>2608</v>
      </c>
      <c r="BI271">
        <f>($BH$295-$BH$292)/200</f>
        <v>0.22500000000000001</v>
      </c>
    </row>
    <row r="272" spans="1:61" x14ac:dyDescent="0.25">
      <c r="A272">
        <v>271</v>
      </c>
      <c r="B272">
        <v>135.25469200000001</v>
      </c>
      <c r="C272" s="2">
        <v>1</v>
      </c>
      <c r="H272">
        <v>153.922236</v>
      </c>
      <c r="I272" s="5">
        <v>4</v>
      </c>
      <c r="P272">
        <v>2</v>
      </c>
      <c r="Q272" t="str">
        <f t="shared" si="5"/>
        <v>14</v>
      </c>
      <c r="R272">
        <v>1</v>
      </c>
      <c r="X272" t="s">
        <v>278</v>
      </c>
      <c r="Y272">
        <v>1324</v>
      </c>
      <c r="BG272">
        <v>1</v>
      </c>
      <c r="BH272">
        <v>2631</v>
      </c>
      <c r="BI272">
        <f>($BH$296-$BH$293)/200</f>
        <v>0.13500000000000001</v>
      </c>
    </row>
    <row r="273" spans="1:61" x14ac:dyDescent="0.25">
      <c r="A273">
        <v>272</v>
      </c>
      <c r="B273">
        <v>135.25469200000001</v>
      </c>
      <c r="C273" s="2">
        <v>1</v>
      </c>
      <c r="H273">
        <v>153.922236</v>
      </c>
      <c r="I273" s="5">
        <v>4</v>
      </c>
      <c r="P273">
        <v>2</v>
      </c>
      <c r="Q273" t="str">
        <f t="shared" si="5"/>
        <v>14</v>
      </c>
      <c r="R273" t="s">
        <v>234</v>
      </c>
      <c r="X273" t="s">
        <v>278</v>
      </c>
      <c r="Y273">
        <v>3241</v>
      </c>
      <c r="BG273" t="s">
        <v>234</v>
      </c>
      <c r="BH273">
        <v>2633</v>
      </c>
      <c r="BI273">
        <f>($BH$297-$BH$294)/200</f>
        <v>0.2</v>
      </c>
    </row>
    <row r="274" spans="1:61" x14ac:dyDescent="0.25">
      <c r="A274">
        <v>273</v>
      </c>
      <c r="B274">
        <v>135.25469200000001</v>
      </c>
      <c r="C274" s="2">
        <v>1</v>
      </c>
      <c r="H274">
        <v>153.922236</v>
      </c>
      <c r="I274" s="5">
        <v>4</v>
      </c>
      <c r="P274">
        <v>2</v>
      </c>
      <c r="Q274" t="str">
        <f t="shared" si="5"/>
        <v>14</v>
      </c>
      <c r="R274">
        <v>2</v>
      </c>
      <c r="X274" t="s">
        <v>278</v>
      </c>
      <c r="Y274">
        <v>2413</v>
      </c>
      <c r="BG274">
        <v>2</v>
      </c>
      <c r="BH274">
        <v>2649</v>
      </c>
      <c r="BI274">
        <f>($BH$298-$BH$295)/200</f>
        <v>0.155</v>
      </c>
    </row>
    <row r="275" spans="1:61" x14ac:dyDescent="0.25">
      <c r="A275">
        <v>274</v>
      </c>
      <c r="B275">
        <v>135.25469200000001</v>
      </c>
      <c r="C275" s="2">
        <v>1</v>
      </c>
      <c r="H275">
        <v>153.922236</v>
      </c>
      <c r="I275" s="5">
        <v>4</v>
      </c>
      <c r="P275">
        <v>2</v>
      </c>
      <c r="Q275" t="str">
        <f t="shared" si="5"/>
        <v>14</v>
      </c>
      <c r="R275" t="s">
        <v>234</v>
      </c>
      <c r="X275" t="s">
        <v>278</v>
      </c>
      <c r="Y275">
        <v>4132</v>
      </c>
      <c r="BG275" t="s">
        <v>234</v>
      </c>
      <c r="BH275">
        <v>2672</v>
      </c>
      <c r="BI275">
        <f>($BH$299-$BH$296)/200</f>
        <v>0.18</v>
      </c>
    </row>
    <row r="276" spans="1:61" x14ac:dyDescent="0.25">
      <c r="A276">
        <v>275</v>
      </c>
      <c r="B276">
        <v>135.25469200000001</v>
      </c>
      <c r="C276" s="2">
        <v>1</v>
      </c>
      <c r="H276">
        <v>153.922236</v>
      </c>
      <c r="I276" s="5">
        <v>4</v>
      </c>
      <c r="P276">
        <v>2</v>
      </c>
      <c r="Q276" t="str">
        <f t="shared" si="5"/>
        <v>14</v>
      </c>
      <c r="R276">
        <v>1</v>
      </c>
      <c r="X276" t="s">
        <v>278</v>
      </c>
      <c r="Y276">
        <v>1324</v>
      </c>
      <c r="BG276">
        <v>1</v>
      </c>
      <c r="BH276">
        <v>2677</v>
      </c>
      <c r="BI276">
        <f>($BH$300-$BH$297)/200</f>
        <v>0.17</v>
      </c>
    </row>
    <row r="277" spans="1:61" x14ac:dyDescent="0.25">
      <c r="A277">
        <v>276</v>
      </c>
      <c r="B277">
        <v>135.25469200000001</v>
      </c>
      <c r="C277" s="2">
        <v>1</v>
      </c>
      <c r="D277">
        <v>128.10525899999999</v>
      </c>
      <c r="E277" s="4">
        <v>2</v>
      </c>
      <c r="H277">
        <v>153.922236</v>
      </c>
      <c r="I277" s="5">
        <v>4</v>
      </c>
      <c r="P277">
        <v>3</v>
      </c>
      <c r="Q277" t="str">
        <f t="shared" si="5"/>
        <v>124</v>
      </c>
      <c r="R277" t="s">
        <v>233</v>
      </c>
      <c r="X277" t="s">
        <v>278</v>
      </c>
      <c r="Y277">
        <v>3241</v>
      </c>
      <c r="BG277" t="s">
        <v>233</v>
      </c>
      <c r="BH277">
        <v>2688</v>
      </c>
      <c r="BI277">
        <f>($BH$301-$BH$298)/200</f>
        <v>0.19</v>
      </c>
    </row>
    <row r="278" spans="1:61" x14ac:dyDescent="0.25">
      <c r="A278">
        <v>277</v>
      </c>
      <c r="B278">
        <v>135.25469200000001</v>
      </c>
      <c r="C278" s="2">
        <v>1</v>
      </c>
      <c r="D278">
        <v>128.08132599999999</v>
      </c>
      <c r="E278" s="4">
        <v>2</v>
      </c>
      <c r="H278">
        <v>153.922236</v>
      </c>
      <c r="I278" s="5">
        <v>4</v>
      </c>
      <c r="P278">
        <v>3</v>
      </c>
      <c r="Q278" t="str">
        <f t="shared" si="5"/>
        <v>124</v>
      </c>
      <c r="R278">
        <v>2</v>
      </c>
      <c r="X278" t="s">
        <v>278</v>
      </c>
      <c r="Y278">
        <v>2413</v>
      </c>
      <c r="BG278">
        <v>2</v>
      </c>
      <c r="BH278">
        <v>2708</v>
      </c>
      <c r="BI278">
        <f>($BH$302-$BH$299)/200</f>
        <v>0.17499999999999999</v>
      </c>
    </row>
    <row r="279" spans="1:61" x14ac:dyDescent="0.25">
      <c r="A279">
        <v>278</v>
      </c>
      <c r="B279">
        <v>135.25469200000001</v>
      </c>
      <c r="C279" s="2">
        <v>1</v>
      </c>
      <c r="D279">
        <v>128.08132599999999</v>
      </c>
      <c r="E279" s="4">
        <v>2</v>
      </c>
      <c r="H279">
        <v>153.922236</v>
      </c>
      <c r="I279" s="5">
        <v>4</v>
      </c>
      <c r="P279">
        <v>3</v>
      </c>
      <c r="Q279" t="str">
        <f t="shared" si="5"/>
        <v>124</v>
      </c>
      <c r="R279" t="s">
        <v>234</v>
      </c>
      <c r="X279" t="s">
        <v>278</v>
      </c>
      <c r="Y279">
        <v>4132</v>
      </c>
      <c r="BG279" t="s">
        <v>234</v>
      </c>
      <c r="BH279">
        <v>2718</v>
      </c>
      <c r="BI279">
        <f>($BH$303-$BH$300)/200</f>
        <v>0.16</v>
      </c>
    </row>
    <row r="280" spans="1:61" x14ac:dyDescent="0.25">
      <c r="A280">
        <v>279</v>
      </c>
      <c r="D280">
        <v>128.08132599999999</v>
      </c>
      <c r="E280" s="4">
        <v>2</v>
      </c>
      <c r="H280">
        <v>153.922236</v>
      </c>
      <c r="I280" s="5">
        <v>4</v>
      </c>
      <c r="P280">
        <v>2</v>
      </c>
      <c r="Q280" t="str">
        <f t="shared" si="5"/>
        <v>24</v>
      </c>
      <c r="R280">
        <v>1</v>
      </c>
      <c r="X280" t="s">
        <v>278</v>
      </c>
      <c r="Y280">
        <v>1324</v>
      </c>
      <c r="BG280">
        <v>1</v>
      </c>
      <c r="BH280">
        <v>2728</v>
      </c>
      <c r="BI280">
        <f>($BH$304-$BH$301)/200</f>
        <v>0.17</v>
      </c>
    </row>
    <row r="281" spans="1:61" x14ac:dyDescent="0.25">
      <c r="A281">
        <v>280</v>
      </c>
      <c r="D281">
        <v>128.08132599999999</v>
      </c>
      <c r="E281" s="4">
        <v>2</v>
      </c>
      <c r="H281">
        <v>153.922236</v>
      </c>
      <c r="I281" s="5">
        <v>4</v>
      </c>
      <c r="P281">
        <v>2</v>
      </c>
      <c r="Q281" t="str">
        <f t="shared" si="5"/>
        <v>24</v>
      </c>
      <c r="R281" t="s">
        <v>233</v>
      </c>
      <c r="X281" t="s">
        <v>278</v>
      </c>
      <c r="Y281">
        <v>3241</v>
      </c>
      <c r="BG281" t="s">
        <v>233</v>
      </c>
      <c r="BH281">
        <v>2749</v>
      </c>
      <c r="BI281">
        <f>($BH$305-$BH$302)/200</f>
        <v>0.14000000000000001</v>
      </c>
    </row>
    <row r="282" spans="1:61" x14ac:dyDescent="0.25">
      <c r="A282">
        <v>281</v>
      </c>
      <c r="D282">
        <v>128.08132599999999</v>
      </c>
      <c r="E282" s="4">
        <v>2</v>
      </c>
      <c r="H282">
        <v>154.08687</v>
      </c>
      <c r="I282" s="5">
        <v>4</v>
      </c>
      <c r="P282">
        <v>2</v>
      </c>
      <c r="Q282" t="str">
        <f t="shared" si="5"/>
        <v>24</v>
      </c>
      <c r="R282">
        <v>2</v>
      </c>
      <c r="X282" t="s">
        <v>278</v>
      </c>
      <c r="Y282">
        <v>2413</v>
      </c>
      <c r="BG282">
        <v>2</v>
      </c>
      <c r="BH282">
        <v>2750</v>
      </c>
      <c r="BI282">
        <f>($BH$306-$BH$303)/200</f>
        <v>0.15</v>
      </c>
    </row>
    <row r="283" spans="1:61" x14ac:dyDescent="0.25">
      <c r="A283">
        <v>282</v>
      </c>
      <c r="D283">
        <v>128.08132599999999</v>
      </c>
      <c r="E283" s="4">
        <v>2</v>
      </c>
      <c r="H283">
        <v>154.08687</v>
      </c>
      <c r="I283" s="5">
        <v>4</v>
      </c>
      <c r="P283">
        <v>2</v>
      </c>
      <c r="Q283" t="str">
        <f t="shared" si="5"/>
        <v>24</v>
      </c>
      <c r="R283" t="s">
        <v>234</v>
      </c>
      <c r="X283" t="s">
        <v>278</v>
      </c>
      <c r="Y283">
        <v>4132</v>
      </c>
      <c r="BG283" t="s">
        <v>234</v>
      </c>
      <c r="BH283">
        <v>2760</v>
      </c>
      <c r="BI283">
        <f>($BH$307-$BH$304)/200</f>
        <v>0.125</v>
      </c>
    </row>
    <row r="284" spans="1:61" x14ac:dyDescent="0.25">
      <c r="A284">
        <v>283</v>
      </c>
      <c r="D284">
        <v>128.08132599999999</v>
      </c>
      <c r="E284" s="4">
        <v>2</v>
      </c>
      <c r="H284">
        <v>154.08687</v>
      </c>
      <c r="I284" s="5">
        <v>4</v>
      </c>
      <c r="P284">
        <v>2</v>
      </c>
      <c r="Q284" t="str">
        <f t="shared" si="5"/>
        <v>24</v>
      </c>
      <c r="R284">
        <v>1</v>
      </c>
      <c r="X284" t="s">
        <v>278</v>
      </c>
      <c r="Y284">
        <v>1324</v>
      </c>
      <c r="BG284">
        <v>1</v>
      </c>
      <c r="BH284">
        <v>2778</v>
      </c>
      <c r="BI284">
        <f>($BH$308-$BH$305)/200</f>
        <v>0.18</v>
      </c>
    </row>
    <row r="285" spans="1:61" x14ac:dyDescent="0.25">
      <c r="A285">
        <v>284</v>
      </c>
      <c r="D285">
        <v>128.08132599999999</v>
      </c>
      <c r="E285" s="4">
        <v>2</v>
      </c>
      <c r="F285">
        <v>136.416382</v>
      </c>
      <c r="G285" s="3">
        <v>3</v>
      </c>
      <c r="H285">
        <v>154.08687</v>
      </c>
      <c r="I285" s="5">
        <v>4</v>
      </c>
      <c r="P285">
        <v>3</v>
      </c>
      <c r="Q285" t="str">
        <f t="shared" si="5"/>
        <v>234</v>
      </c>
      <c r="R285">
        <v>4</v>
      </c>
      <c r="X285" t="s">
        <v>278</v>
      </c>
      <c r="Y285">
        <v>3241</v>
      </c>
      <c r="BG285">
        <v>4</v>
      </c>
      <c r="BH285">
        <v>2791</v>
      </c>
      <c r="BI285">
        <f>($BH$309-$BH$306)/200</f>
        <v>0.19500000000000001</v>
      </c>
    </row>
    <row r="286" spans="1:61" x14ac:dyDescent="0.25">
      <c r="A286">
        <v>285</v>
      </c>
      <c r="D286">
        <v>128.08132599999999</v>
      </c>
      <c r="E286" s="4">
        <v>2</v>
      </c>
      <c r="F286">
        <v>136.416382</v>
      </c>
      <c r="G286" s="3">
        <v>3</v>
      </c>
      <c r="P286">
        <v>2</v>
      </c>
      <c r="Q286" t="str">
        <f t="shared" si="5"/>
        <v>23</v>
      </c>
      <c r="R286">
        <v>2</v>
      </c>
      <c r="X286" t="s">
        <v>278</v>
      </c>
      <c r="Y286">
        <v>2413</v>
      </c>
      <c r="BG286">
        <v>2</v>
      </c>
      <c r="BH286">
        <v>2800</v>
      </c>
      <c r="BI286">
        <f>($BH$310-$BH$307)/200</f>
        <v>0.18</v>
      </c>
    </row>
    <row r="287" spans="1:61" x14ac:dyDescent="0.25">
      <c r="A287">
        <v>286</v>
      </c>
      <c r="D287">
        <v>128.08132599999999</v>
      </c>
      <c r="E287" s="4">
        <v>2</v>
      </c>
      <c r="F287">
        <v>136.416382</v>
      </c>
      <c r="G287" s="3">
        <v>3</v>
      </c>
      <c r="P287">
        <v>2</v>
      </c>
      <c r="Q287" t="str">
        <f t="shared" si="5"/>
        <v>23</v>
      </c>
      <c r="R287" t="s">
        <v>22</v>
      </c>
      <c r="X287" t="s">
        <v>278</v>
      </c>
      <c r="Y287">
        <v>4132</v>
      </c>
      <c r="BG287" t="s">
        <v>22</v>
      </c>
      <c r="BH287">
        <v>2813</v>
      </c>
      <c r="BI287">
        <f>($BH$311-$BH$308)/200</f>
        <v>0.17499999999999999</v>
      </c>
    </row>
    <row r="288" spans="1:61" x14ac:dyDescent="0.25">
      <c r="A288">
        <v>287</v>
      </c>
      <c r="D288">
        <v>128.08132599999999</v>
      </c>
      <c r="E288" s="4">
        <v>2</v>
      </c>
      <c r="F288">
        <v>136.416382</v>
      </c>
      <c r="G288" s="3">
        <v>3</v>
      </c>
      <c r="P288">
        <v>2</v>
      </c>
      <c r="Q288" t="str">
        <f t="shared" si="5"/>
        <v>23</v>
      </c>
      <c r="R288" t="s">
        <v>22</v>
      </c>
      <c r="X288" t="s">
        <v>278</v>
      </c>
      <c r="Y288">
        <v>1324</v>
      </c>
      <c r="BG288" t="s">
        <v>22</v>
      </c>
      <c r="BH288">
        <v>2815</v>
      </c>
      <c r="BI288">
        <f>($BH$312-$BH$309)/200</f>
        <v>0.15</v>
      </c>
    </row>
    <row r="289" spans="1:61" x14ac:dyDescent="0.25">
      <c r="A289">
        <v>288</v>
      </c>
      <c r="D289">
        <v>128.08132599999999</v>
      </c>
      <c r="E289" s="4">
        <v>2</v>
      </c>
      <c r="F289">
        <v>136.416382</v>
      </c>
      <c r="G289" s="3">
        <v>3</v>
      </c>
      <c r="P289">
        <v>2</v>
      </c>
      <c r="Q289" t="str">
        <f t="shared" si="5"/>
        <v>23</v>
      </c>
      <c r="R289">
        <v>1</v>
      </c>
      <c r="X289" t="s">
        <v>278</v>
      </c>
      <c r="Y289">
        <v>3241</v>
      </c>
      <c r="BG289">
        <v>1</v>
      </c>
      <c r="BH289">
        <v>2816</v>
      </c>
      <c r="BI289">
        <f>($BH$313-$BH$310)/200</f>
        <v>0.16</v>
      </c>
    </row>
    <row r="290" spans="1:61" x14ac:dyDescent="0.25">
      <c r="A290">
        <v>289</v>
      </c>
      <c r="D290">
        <v>128.08132599999999</v>
      </c>
      <c r="E290" s="4">
        <v>2</v>
      </c>
      <c r="F290">
        <v>136.416382</v>
      </c>
      <c r="G290" s="3">
        <v>3</v>
      </c>
      <c r="P290">
        <v>2</v>
      </c>
      <c r="Q290" t="str">
        <f t="shared" si="5"/>
        <v>23</v>
      </c>
      <c r="R290" t="s">
        <v>234</v>
      </c>
      <c r="X290" t="s">
        <v>278</v>
      </c>
      <c r="Y290">
        <v>2413</v>
      </c>
      <c r="BG290" t="s">
        <v>234</v>
      </c>
      <c r="BH290">
        <v>2823</v>
      </c>
      <c r="BI290">
        <f>($BH$314-$BH$311)/200</f>
        <v>0.16</v>
      </c>
    </row>
    <row r="291" spans="1:61" x14ac:dyDescent="0.25">
      <c r="A291">
        <v>290</v>
      </c>
      <c r="D291">
        <v>128.08132599999999</v>
      </c>
      <c r="E291" s="4">
        <v>2</v>
      </c>
      <c r="F291">
        <v>136.416382</v>
      </c>
      <c r="G291" s="3">
        <v>3</v>
      </c>
      <c r="P291">
        <v>2</v>
      </c>
      <c r="Q291" t="str">
        <f t="shared" si="5"/>
        <v>23</v>
      </c>
      <c r="R291">
        <v>2</v>
      </c>
      <c r="X291" t="s">
        <v>278</v>
      </c>
      <c r="Y291">
        <v>4132</v>
      </c>
      <c r="BG291">
        <v>2</v>
      </c>
      <c r="BH291">
        <v>2837</v>
      </c>
      <c r="BI291">
        <f>($BH$315-$BH$312)/200</f>
        <v>0.15</v>
      </c>
    </row>
    <row r="292" spans="1:61" x14ac:dyDescent="0.25">
      <c r="A292">
        <v>291</v>
      </c>
      <c r="D292">
        <v>128.08132599999999</v>
      </c>
      <c r="E292" s="4">
        <v>2</v>
      </c>
      <c r="F292">
        <v>136.416382</v>
      </c>
      <c r="G292" s="3">
        <v>3</v>
      </c>
      <c r="P292">
        <v>2</v>
      </c>
      <c r="Q292" t="str">
        <f t="shared" si="5"/>
        <v>23</v>
      </c>
      <c r="R292" t="s">
        <v>233</v>
      </c>
      <c r="X292" t="s">
        <v>278</v>
      </c>
      <c r="Y292">
        <v>1324</v>
      </c>
      <c r="BG292" t="s">
        <v>233</v>
      </c>
      <c r="BH292">
        <v>2837</v>
      </c>
      <c r="BI292">
        <f>($BH$316-$BH$313)/200</f>
        <v>0.16</v>
      </c>
    </row>
    <row r="293" spans="1:61" x14ac:dyDescent="0.25">
      <c r="A293">
        <v>292</v>
      </c>
      <c r="D293">
        <v>128.08132599999999</v>
      </c>
      <c r="E293" s="4">
        <v>2</v>
      </c>
      <c r="F293">
        <v>136.416382</v>
      </c>
      <c r="G293" s="3">
        <v>3</v>
      </c>
      <c r="P293">
        <v>2</v>
      </c>
      <c r="Q293" t="str">
        <f t="shared" si="5"/>
        <v>23</v>
      </c>
      <c r="R293">
        <v>1</v>
      </c>
      <c r="X293" t="s">
        <v>278</v>
      </c>
      <c r="Y293">
        <v>3241</v>
      </c>
      <c r="BG293">
        <v>1</v>
      </c>
      <c r="BH293">
        <v>2861</v>
      </c>
      <c r="BI293">
        <f>($BH$317-$BH$314)/200</f>
        <v>0.15</v>
      </c>
    </row>
    <row r="294" spans="1:61" x14ac:dyDescent="0.25">
      <c r="A294">
        <v>293</v>
      </c>
      <c r="D294">
        <v>128.08132599999999</v>
      </c>
      <c r="E294" s="4">
        <v>2</v>
      </c>
      <c r="F294">
        <v>136.416382</v>
      </c>
      <c r="G294" s="3">
        <v>3</v>
      </c>
      <c r="P294">
        <v>2</v>
      </c>
      <c r="Q294" t="str">
        <f t="shared" si="5"/>
        <v>23</v>
      </c>
      <c r="R294">
        <v>3</v>
      </c>
      <c r="X294" t="s">
        <v>278</v>
      </c>
      <c r="Y294">
        <v>2413</v>
      </c>
      <c r="BG294">
        <v>3</v>
      </c>
      <c r="BH294">
        <v>2863</v>
      </c>
      <c r="BI294">
        <f>($BH$318-$BH$315)/200</f>
        <v>0.17499999999999999</v>
      </c>
    </row>
    <row r="295" spans="1:61" x14ac:dyDescent="0.25">
      <c r="A295">
        <v>294</v>
      </c>
      <c r="D295">
        <v>128.10525899999999</v>
      </c>
      <c r="E295" s="4">
        <v>2</v>
      </c>
      <c r="F295">
        <v>136.416382</v>
      </c>
      <c r="G295" s="3">
        <v>3</v>
      </c>
      <c r="P295">
        <v>2</v>
      </c>
      <c r="Q295" t="str">
        <f t="shared" si="5"/>
        <v>23</v>
      </c>
      <c r="R295">
        <v>2</v>
      </c>
      <c r="X295" t="s">
        <v>278</v>
      </c>
      <c r="Y295">
        <v>4132</v>
      </c>
      <c r="BG295">
        <v>2</v>
      </c>
      <c r="BH295">
        <v>2882</v>
      </c>
      <c r="BI295">
        <f>($BH$319-$BH$316)/200</f>
        <v>0.155</v>
      </c>
    </row>
    <row r="296" spans="1:61" x14ac:dyDescent="0.25">
      <c r="A296">
        <v>295</v>
      </c>
      <c r="B296">
        <v>119.65530800000001</v>
      </c>
      <c r="C296" s="2">
        <v>1</v>
      </c>
      <c r="D296">
        <v>128.10525899999999</v>
      </c>
      <c r="E296" s="4">
        <v>2</v>
      </c>
      <c r="F296">
        <v>136.416382</v>
      </c>
      <c r="G296" s="3">
        <v>3</v>
      </c>
      <c r="P296">
        <v>3</v>
      </c>
      <c r="Q296" t="str">
        <f t="shared" si="5"/>
        <v>123</v>
      </c>
      <c r="R296" t="s">
        <v>233</v>
      </c>
      <c r="X296" t="s">
        <v>278</v>
      </c>
      <c r="Y296">
        <v>1324</v>
      </c>
      <c r="BG296" t="s">
        <v>233</v>
      </c>
      <c r="BH296">
        <v>2888</v>
      </c>
      <c r="BI296">
        <f>($BH$320-$BH$317)/200</f>
        <v>0.17</v>
      </c>
    </row>
    <row r="297" spans="1:61" x14ac:dyDescent="0.25">
      <c r="A297">
        <v>296</v>
      </c>
      <c r="B297">
        <v>119.528012</v>
      </c>
      <c r="C297" s="2">
        <v>1</v>
      </c>
      <c r="F297">
        <v>136.416382</v>
      </c>
      <c r="G297" s="3">
        <v>3</v>
      </c>
      <c r="P297">
        <v>2</v>
      </c>
      <c r="Q297" t="str">
        <f t="shared" si="5"/>
        <v>13</v>
      </c>
      <c r="R297">
        <v>1</v>
      </c>
      <c r="X297" t="s">
        <v>278</v>
      </c>
      <c r="Y297">
        <v>3241</v>
      </c>
      <c r="BG297">
        <v>1</v>
      </c>
      <c r="BH297">
        <v>2903</v>
      </c>
      <c r="BI297">
        <f>($BH$321-$BH$318)/200</f>
        <v>0.13</v>
      </c>
    </row>
    <row r="298" spans="1:61" x14ac:dyDescent="0.25">
      <c r="A298">
        <v>297</v>
      </c>
      <c r="B298">
        <v>119.528012</v>
      </c>
      <c r="C298" s="2">
        <v>1</v>
      </c>
      <c r="F298">
        <v>136.416382</v>
      </c>
      <c r="G298" s="3">
        <v>3</v>
      </c>
      <c r="P298">
        <v>2</v>
      </c>
      <c r="Q298" t="str">
        <f t="shared" si="5"/>
        <v>13</v>
      </c>
      <c r="R298" t="s">
        <v>234</v>
      </c>
      <c r="X298" t="s">
        <v>278</v>
      </c>
      <c r="Y298">
        <v>2413</v>
      </c>
      <c r="BG298" t="s">
        <v>234</v>
      </c>
      <c r="BH298">
        <v>2913</v>
      </c>
      <c r="BI298">
        <f>($BH$322-$BH$319)/200</f>
        <v>0.155</v>
      </c>
    </row>
    <row r="299" spans="1:61" x14ac:dyDescent="0.25">
      <c r="A299">
        <v>298</v>
      </c>
      <c r="B299">
        <v>119.528012</v>
      </c>
      <c r="C299" s="2">
        <v>1</v>
      </c>
      <c r="F299">
        <v>136.416382</v>
      </c>
      <c r="G299" s="3">
        <v>3</v>
      </c>
      <c r="P299">
        <v>2</v>
      </c>
      <c r="Q299" t="str">
        <f t="shared" si="5"/>
        <v>13</v>
      </c>
      <c r="R299">
        <v>2</v>
      </c>
      <c r="X299" t="s">
        <v>278</v>
      </c>
      <c r="Y299">
        <v>4132</v>
      </c>
      <c r="BG299">
        <v>2</v>
      </c>
      <c r="BH299">
        <v>2924</v>
      </c>
      <c r="BI299">
        <f>($BH$323-$BH$320)/200</f>
        <v>0.125</v>
      </c>
    </row>
    <row r="300" spans="1:61" x14ac:dyDescent="0.25">
      <c r="A300">
        <v>299</v>
      </c>
      <c r="B300">
        <v>119.528012</v>
      </c>
      <c r="C300" s="2">
        <v>1</v>
      </c>
      <c r="P300">
        <v>1</v>
      </c>
      <c r="Q300" t="str">
        <f t="shared" si="5"/>
        <v>1</v>
      </c>
      <c r="R300" t="s">
        <v>233</v>
      </c>
      <c r="X300" t="s">
        <v>278</v>
      </c>
      <c r="Y300">
        <v>1324</v>
      </c>
      <c r="BG300" t="s">
        <v>233</v>
      </c>
      <c r="BH300">
        <v>2937</v>
      </c>
      <c r="BI300">
        <f>($BH$324-$BH$321)/200</f>
        <v>0.17</v>
      </c>
    </row>
    <row r="301" spans="1:61" x14ac:dyDescent="0.25">
      <c r="A301">
        <v>300</v>
      </c>
      <c r="B301">
        <v>119.528012</v>
      </c>
      <c r="C301" s="2">
        <v>1</v>
      </c>
      <c r="H301">
        <v>129.73643100000001</v>
      </c>
      <c r="I301" s="5">
        <v>4</v>
      </c>
      <c r="P301">
        <v>2</v>
      </c>
      <c r="Q301" t="str">
        <f t="shared" si="5"/>
        <v>14</v>
      </c>
      <c r="R301">
        <v>1</v>
      </c>
      <c r="X301" t="s">
        <v>278</v>
      </c>
      <c r="Y301">
        <v>3241</v>
      </c>
      <c r="BG301">
        <v>1</v>
      </c>
      <c r="BH301">
        <v>2951</v>
      </c>
      <c r="BI301">
        <f>($BH$325-$BH$322)/200</f>
        <v>0.17499999999999999</v>
      </c>
    </row>
    <row r="302" spans="1:61" x14ac:dyDescent="0.25">
      <c r="A302">
        <v>301</v>
      </c>
      <c r="B302">
        <v>119.528012</v>
      </c>
      <c r="C302" s="2">
        <v>1</v>
      </c>
      <c r="H302">
        <v>129.73643100000001</v>
      </c>
      <c r="I302" s="5">
        <v>4</v>
      </c>
      <c r="P302">
        <v>2</v>
      </c>
      <c r="Q302" t="str">
        <f t="shared" si="5"/>
        <v>14</v>
      </c>
      <c r="R302">
        <v>3</v>
      </c>
      <c r="X302" t="s">
        <v>278</v>
      </c>
      <c r="Y302">
        <v>2413</v>
      </c>
      <c r="BG302">
        <v>3</v>
      </c>
      <c r="BH302">
        <v>2959</v>
      </c>
      <c r="BI302">
        <f>($BH$326-$BH$323)/200</f>
        <v>0.19500000000000001</v>
      </c>
    </row>
    <row r="303" spans="1:61" x14ac:dyDescent="0.25">
      <c r="A303">
        <v>302</v>
      </c>
      <c r="B303">
        <v>119.528012</v>
      </c>
      <c r="C303" s="2">
        <v>1</v>
      </c>
      <c r="H303">
        <v>129.73643100000001</v>
      </c>
      <c r="I303" s="5">
        <v>4</v>
      </c>
      <c r="P303">
        <v>2</v>
      </c>
      <c r="Q303" t="str">
        <f t="shared" si="5"/>
        <v>14</v>
      </c>
      <c r="R303">
        <v>2</v>
      </c>
      <c r="X303" t="s">
        <v>278</v>
      </c>
      <c r="Y303">
        <v>4132</v>
      </c>
      <c r="BG303">
        <v>2</v>
      </c>
      <c r="BH303">
        <v>2969</v>
      </c>
      <c r="BI303">
        <f>($BH$327-$BH$324)/200</f>
        <v>0.18</v>
      </c>
    </row>
    <row r="304" spans="1:61" x14ac:dyDescent="0.25">
      <c r="A304">
        <v>303</v>
      </c>
      <c r="B304">
        <v>119.528012</v>
      </c>
      <c r="C304" s="2">
        <v>1</v>
      </c>
      <c r="H304">
        <v>129.73643100000001</v>
      </c>
      <c r="I304" s="5">
        <v>4</v>
      </c>
      <c r="P304">
        <v>2</v>
      </c>
      <c r="Q304" t="str">
        <f t="shared" si="5"/>
        <v>14</v>
      </c>
      <c r="R304" t="s">
        <v>233</v>
      </c>
      <c r="X304" t="s">
        <v>278</v>
      </c>
      <c r="Y304" t="s">
        <v>275</v>
      </c>
      <c r="BG304" t="s">
        <v>233</v>
      </c>
      <c r="BH304">
        <v>2985</v>
      </c>
      <c r="BI304">
        <f>($BH$328-$BH$325)/200</f>
        <v>0.17</v>
      </c>
    </row>
    <row r="305" spans="1:61" x14ac:dyDescent="0.25">
      <c r="A305">
        <v>304</v>
      </c>
      <c r="B305">
        <v>119.528012</v>
      </c>
      <c r="C305" s="2">
        <v>1</v>
      </c>
      <c r="H305">
        <v>129.73643100000001</v>
      </c>
      <c r="I305" s="5">
        <v>4</v>
      </c>
      <c r="P305">
        <v>2</v>
      </c>
      <c r="Q305" t="str">
        <f t="shared" si="5"/>
        <v>14</v>
      </c>
      <c r="R305">
        <v>1</v>
      </c>
      <c r="X305" t="s">
        <v>278</v>
      </c>
      <c r="Y305" t="s">
        <v>276</v>
      </c>
      <c r="BG305">
        <v>1</v>
      </c>
      <c r="BH305">
        <v>2987</v>
      </c>
      <c r="BI305">
        <f>($BH$329-$BH$326)/200</f>
        <v>0.15</v>
      </c>
    </row>
    <row r="306" spans="1:61" x14ac:dyDescent="0.25">
      <c r="A306">
        <v>305</v>
      </c>
      <c r="B306">
        <v>119.528012</v>
      </c>
      <c r="C306" s="2">
        <v>1</v>
      </c>
      <c r="H306">
        <v>129.73643100000001</v>
      </c>
      <c r="I306" s="5">
        <v>4</v>
      </c>
      <c r="P306">
        <v>2</v>
      </c>
      <c r="Q306" t="str">
        <f t="shared" si="5"/>
        <v>14</v>
      </c>
      <c r="R306" t="s">
        <v>234</v>
      </c>
      <c r="X306" t="s">
        <v>278</v>
      </c>
      <c r="Y306">
        <v>2413</v>
      </c>
      <c r="BG306" t="s">
        <v>234</v>
      </c>
      <c r="BH306">
        <v>2999</v>
      </c>
      <c r="BI306">
        <f>($BH$330-$BH$327)/200</f>
        <v>0.18</v>
      </c>
    </row>
    <row r="307" spans="1:61" x14ac:dyDescent="0.25">
      <c r="A307">
        <v>306</v>
      </c>
      <c r="B307">
        <v>119.528012</v>
      </c>
      <c r="C307" s="2">
        <v>1</v>
      </c>
      <c r="H307">
        <v>129.73643100000001</v>
      </c>
      <c r="I307" s="5">
        <v>4</v>
      </c>
      <c r="P307">
        <v>2</v>
      </c>
      <c r="Q307" t="str">
        <f t="shared" si="5"/>
        <v>14</v>
      </c>
      <c r="R307">
        <v>2</v>
      </c>
      <c r="X307" t="s">
        <v>278</v>
      </c>
      <c r="Y307">
        <v>4132</v>
      </c>
      <c r="BG307">
        <v>2</v>
      </c>
      <c r="BH307">
        <v>3010</v>
      </c>
      <c r="BI307">
        <f>($BH$331-$BH$328)/200</f>
        <v>0.14499999999999999</v>
      </c>
    </row>
    <row r="308" spans="1:61" x14ac:dyDescent="0.25">
      <c r="A308">
        <v>307</v>
      </c>
      <c r="B308">
        <v>119.528012</v>
      </c>
      <c r="C308" s="2">
        <v>1</v>
      </c>
      <c r="D308">
        <v>113.329491</v>
      </c>
      <c r="E308" s="4">
        <v>2</v>
      </c>
      <c r="H308">
        <v>129.73643100000001</v>
      </c>
      <c r="I308" s="5">
        <v>4</v>
      </c>
      <c r="P308">
        <v>3</v>
      </c>
      <c r="Q308" t="str">
        <f t="shared" si="5"/>
        <v>124</v>
      </c>
      <c r="R308" t="s">
        <v>233</v>
      </c>
      <c r="X308" t="s">
        <v>279</v>
      </c>
      <c r="Y308">
        <v>1321</v>
      </c>
      <c r="BG308" t="s">
        <v>233</v>
      </c>
      <c r="BH308">
        <v>3023</v>
      </c>
      <c r="BI308">
        <f>($BH$332-$BH$329)/200</f>
        <v>0.185</v>
      </c>
    </row>
    <row r="309" spans="1:61" x14ac:dyDescent="0.25">
      <c r="A309">
        <v>308</v>
      </c>
      <c r="B309">
        <v>119.528012</v>
      </c>
      <c r="C309" s="2">
        <v>1</v>
      </c>
      <c r="D309">
        <v>113.19954300000001</v>
      </c>
      <c r="E309" s="4">
        <v>2</v>
      </c>
      <c r="H309">
        <v>129.73643100000001</v>
      </c>
      <c r="I309" s="5">
        <v>4</v>
      </c>
      <c r="P309">
        <v>3</v>
      </c>
      <c r="Q309" t="str">
        <f t="shared" si="5"/>
        <v>124</v>
      </c>
      <c r="R309">
        <v>1</v>
      </c>
      <c r="X309" t="s">
        <v>280</v>
      </c>
      <c r="Y309">
        <v>3214</v>
      </c>
      <c r="BG309">
        <v>1</v>
      </c>
      <c r="BH309">
        <v>3038</v>
      </c>
      <c r="BI309">
        <f>($BH$333-$BH$330)/200</f>
        <v>0.115</v>
      </c>
    </row>
    <row r="310" spans="1:61" x14ac:dyDescent="0.25">
      <c r="A310">
        <v>309</v>
      </c>
      <c r="B310">
        <v>119.528012</v>
      </c>
      <c r="C310" s="2">
        <v>1</v>
      </c>
      <c r="D310">
        <v>113.19954300000001</v>
      </c>
      <c r="E310" s="4">
        <v>2</v>
      </c>
      <c r="H310">
        <v>129.73643100000001</v>
      </c>
      <c r="I310" s="5">
        <v>4</v>
      </c>
      <c r="P310">
        <v>3</v>
      </c>
      <c r="Q310" t="str">
        <f t="shared" si="5"/>
        <v>124</v>
      </c>
      <c r="R310">
        <v>3</v>
      </c>
      <c r="X310" t="s">
        <v>279</v>
      </c>
      <c r="Y310">
        <v>2142</v>
      </c>
      <c r="BG310">
        <v>3</v>
      </c>
      <c r="BH310">
        <v>3046</v>
      </c>
      <c r="BI310">
        <f>($BH$334-$BH$331)/200</f>
        <v>0.16500000000000001</v>
      </c>
    </row>
    <row r="311" spans="1:61" x14ac:dyDescent="0.25">
      <c r="A311">
        <v>310</v>
      </c>
      <c r="B311">
        <v>119.65530800000001</v>
      </c>
      <c r="C311" s="2">
        <v>1</v>
      </c>
      <c r="D311">
        <v>113.19954300000001</v>
      </c>
      <c r="E311" s="4">
        <v>2</v>
      </c>
      <c r="H311">
        <v>129.73643100000001</v>
      </c>
      <c r="I311" s="5">
        <v>4</v>
      </c>
      <c r="P311">
        <v>3</v>
      </c>
      <c r="Q311" t="str">
        <f t="shared" si="5"/>
        <v>124</v>
      </c>
      <c r="R311">
        <v>2</v>
      </c>
      <c r="X311" t="s">
        <v>281</v>
      </c>
      <c r="Y311">
        <v>1423</v>
      </c>
      <c r="BG311">
        <v>2</v>
      </c>
      <c r="BH311">
        <v>3058</v>
      </c>
      <c r="BI311">
        <f>($BH$335-$BH$332)/200</f>
        <v>0.12</v>
      </c>
    </row>
    <row r="312" spans="1:61" x14ac:dyDescent="0.25">
      <c r="A312">
        <v>311</v>
      </c>
      <c r="D312">
        <v>113.19954300000001</v>
      </c>
      <c r="E312" s="4">
        <v>2</v>
      </c>
      <c r="H312">
        <v>129.73643100000001</v>
      </c>
      <c r="I312" s="5">
        <v>4</v>
      </c>
      <c r="P312">
        <v>2</v>
      </c>
      <c r="Q312" t="str">
        <f t="shared" si="5"/>
        <v>24</v>
      </c>
      <c r="R312" t="s">
        <v>233</v>
      </c>
      <c r="X312" t="s">
        <v>279</v>
      </c>
      <c r="Y312">
        <v>4234</v>
      </c>
      <c r="BG312" t="s">
        <v>233</v>
      </c>
      <c r="BH312">
        <v>3068</v>
      </c>
      <c r="BI312">
        <f>($BH$336-$BH$333)/200</f>
        <v>0.12</v>
      </c>
    </row>
    <row r="313" spans="1:61" x14ac:dyDescent="0.25">
      <c r="A313">
        <v>312</v>
      </c>
      <c r="D313">
        <v>113.19954300000001</v>
      </c>
      <c r="E313" s="4">
        <v>2</v>
      </c>
      <c r="H313">
        <v>129.73643100000001</v>
      </c>
      <c r="I313" s="5">
        <v>4</v>
      </c>
      <c r="P313">
        <v>2</v>
      </c>
      <c r="Q313" t="str">
        <f t="shared" si="5"/>
        <v>24</v>
      </c>
      <c r="R313">
        <v>1</v>
      </c>
      <c r="X313" t="s">
        <v>284</v>
      </c>
      <c r="Y313">
        <v>2341</v>
      </c>
      <c r="BG313">
        <v>1</v>
      </c>
      <c r="BH313">
        <v>3078</v>
      </c>
      <c r="BI313">
        <f>($BH$337-$BH$334)/200</f>
        <v>0.125</v>
      </c>
    </row>
    <row r="314" spans="1:61" x14ac:dyDescent="0.25">
      <c r="A314">
        <v>313</v>
      </c>
      <c r="D314">
        <v>113.19954300000001</v>
      </c>
      <c r="E314" s="4">
        <v>2</v>
      </c>
      <c r="H314">
        <v>129.73643100000001</v>
      </c>
      <c r="I314" s="5">
        <v>4</v>
      </c>
      <c r="P314">
        <v>2</v>
      </c>
      <c r="Q314" t="str">
        <f t="shared" si="5"/>
        <v>24</v>
      </c>
      <c r="R314" t="s">
        <v>234</v>
      </c>
      <c r="X314" t="s">
        <v>279</v>
      </c>
      <c r="Y314">
        <v>3414</v>
      </c>
      <c r="BG314" t="s">
        <v>234</v>
      </c>
      <c r="BH314">
        <v>3090</v>
      </c>
      <c r="BI314">
        <f>($BH$338-$BH$335)/200</f>
        <v>0.13500000000000001</v>
      </c>
    </row>
    <row r="315" spans="1:61" x14ac:dyDescent="0.25">
      <c r="A315">
        <v>314</v>
      </c>
      <c r="D315">
        <v>113.19954300000001</v>
      </c>
      <c r="E315" s="4">
        <v>2</v>
      </c>
      <c r="H315">
        <v>129.73643100000001</v>
      </c>
      <c r="I315" s="5">
        <v>4</v>
      </c>
      <c r="P315">
        <v>2</v>
      </c>
      <c r="Q315" t="str">
        <f t="shared" si="5"/>
        <v>24</v>
      </c>
      <c r="R315">
        <v>2</v>
      </c>
      <c r="X315" t="s">
        <v>279</v>
      </c>
      <c r="Y315">
        <v>4142</v>
      </c>
      <c r="BG315">
        <v>2</v>
      </c>
      <c r="BH315">
        <v>3098</v>
      </c>
      <c r="BI315">
        <f>($BH$339-$BH$336)/200</f>
        <v>0.17</v>
      </c>
    </row>
    <row r="316" spans="1:61" x14ac:dyDescent="0.25">
      <c r="A316">
        <v>315</v>
      </c>
      <c r="D316">
        <v>113.19954300000001</v>
      </c>
      <c r="E316" s="4">
        <v>2</v>
      </c>
      <c r="H316">
        <v>129.73643100000001</v>
      </c>
      <c r="I316" s="5">
        <v>4</v>
      </c>
      <c r="P316">
        <v>2</v>
      </c>
      <c r="Q316" t="str">
        <f t="shared" si="5"/>
        <v>24</v>
      </c>
      <c r="R316" t="s">
        <v>233</v>
      </c>
      <c r="X316" t="s">
        <v>281</v>
      </c>
      <c r="Y316" t="s">
        <v>265</v>
      </c>
      <c r="BG316" t="s">
        <v>233</v>
      </c>
      <c r="BH316">
        <v>3110</v>
      </c>
      <c r="BI316">
        <f>($BH$340-$BH$337)/200</f>
        <v>0.16500000000000001</v>
      </c>
    </row>
    <row r="317" spans="1:61" x14ac:dyDescent="0.25">
      <c r="A317">
        <v>316</v>
      </c>
      <c r="D317">
        <v>113.19954300000001</v>
      </c>
      <c r="E317" s="4">
        <v>2</v>
      </c>
      <c r="H317">
        <v>129.73643100000001</v>
      </c>
      <c r="I317" s="5">
        <v>4</v>
      </c>
      <c r="P317">
        <v>2</v>
      </c>
      <c r="Q317" t="str">
        <f t="shared" si="5"/>
        <v>24</v>
      </c>
      <c r="R317">
        <v>1</v>
      </c>
      <c r="X317" t="s">
        <v>281</v>
      </c>
      <c r="Y317" t="s">
        <v>266</v>
      </c>
      <c r="BG317">
        <v>1</v>
      </c>
      <c r="BH317">
        <v>3120</v>
      </c>
      <c r="BI317">
        <f>($BH$341-$BH$338)/200</f>
        <v>0.14499999999999999</v>
      </c>
    </row>
    <row r="318" spans="1:61" x14ac:dyDescent="0.25">
      <c r="A318">
        <v>317</v>
      </c>
      <c r="D318">
        <v>113.19954300000001</v>
      </c>
      <c r="E318" s="4">
        <v>2</v>
      </c>
      <c r="P318">
        <v>1</v>
      </c>
      <c r="Q318" t="str">
        <f t="shared" si="5"/>
        <v>2</v>
      </c>
      <c r="R318">
        <v>3</v>
      </c>
      <c r="X318" t="s">
        <v>279</v>
      </c>
      <c r="Y318" t="s">
        <v>268</v>
      </c>
      <c r="BG318">
        <v>3</v>
      </c>
      <c r="BH318">
        <v>3133</v>
      </c>
      <c r="BI318">
        <f>($BH$342-$BH$339)/200</f>
        <v>0.18</v>
      </c>
    </row>
    <row r="319" spans="1:61" x14ac:dyDescent="0.25">
      <c r="A319">
        <v>318</v>
      </c>
      <c r="D319">
        <v>113.19954300000001</v>
      </c>
      <c r="E319" s="4">
        <v>2</v>
      </c>
      <c r="P319">
        <v>1</v>
      </c>
      <c r="Q319" t="str">
        <f t="shared" si="5"/>
        <v>2</v>
      </c>
      <c r="R319">
        <v>2</v>
      </c>
      <c r="X319" t="s">
        <v>283</v>
      </c>
      <c r="Y319" t="s">
        <v>269</v>
      </c>
      <c r="BG319">
        <v>2</v>
      </c>
      <c r="BH319">
        <v>3141</v>
      </c>
      <c r="BI319">
        <f>($BH$343-$BH$340)/200</f>
        <v>0.105</v>
      </c>
    </row>
    <row r="320" spans="1:61" x14ac:dyDescent="0.25">
      <c r="A320">
        <v>319</v>
      </c>
      <c r="D320">
        <v>113.19954300000001</v>
      </c>
      <c r="E320" s="4">
        <v>2</v>
      </c>
      <c r="P320">
        <v>1</v>
      </c>
      <c r="Q320" t="str">
        <f t="shared" si="5"/>
        <v>2</v>
      </c>
      <c r="R320" t="s">
        <v>233</v>
      </c>
      <c r="X320" t="s">
        <v>279</v>
      </c>
      <c r="Y320" t="s">
        <v>270</v>
      </c>
      <c r="BG320" t="s">
        <v>233</v>
      </c>
      <c r="BH320">
        <v>3154</v>
      </c>
      <c r="BI320">
        <f>($BH$344-$BH$341)/200</f>
        <v>0.17</v>
      </c>
    </row>
    <row r="321" spans="1:61" x14ac:dyDescent="0.25">
      <c r="A321">
        <v>320</v>
      </c>
      <c r="D321">
        <v>113.19954300000001</v>
      </c>
      <c r="E321" s="4">
        <v>2</v>
      </c>
      <c r="F321">
        <v>120.752758</v>
      </c>
      <c r="G321" s="3">
        <v>3</v>
      </c>
      <c r="P321">
        <v>2</v>
      </c>
      <c r="Q321" t="str">
        <f t="shared" si="5"/>
        <v>23</v>
      </c>
      <c r="R321">
        <v>1</v>
      </c>
      <c r="X321" t="s">
        <v>278</v>
      </c>
      <c r="Y321" t="s">
        <v>271</v>
      </c>
      <c r="BG321">
        <v>1</v>
      </c>
      <c r="BH321">
        <v>3159</v>
      </c>
      <c r="BI321">
        <f>($BH$345-$BH$342)/200</f>
        <v>0.11</v>
      </c>
    </row>
    <row r="322" spans="1:61" x14ac:dyDescent="0.25">
      <c r="A322">
        <v>321</v>
      </c>
      <c r="D322">
        <v>113.19954300000001</v>
      </c>
      <c r="E322" s="4">
        <v>2</v>
      </c>
      <c r="F322">
        <v>120.764031</v>
      </c>
      <c r="G322" s="3">
        <v>3</v>
      </c>
      <c r="P322">
        <v>2</v>
      </c>
      <c r="Q322" t="str">
        <f t="shared" ref="Q322:Q385" si="6">CONCATENATE(C322,E322,G322,I322)</f>
        <v>23</v>
      </c>
      <c r="R322" t="s">
        <v>234</v>
      </c>
      <c r="X322" t="s">
        <v>278</v>
      </c>
      <c r="Y322" t="s">
        <v>272</v>
      </c>
      <c r="BG322" t="s">
        <v>234</v>
      </c>
      <c r="BH322">
        <v>3172</v>
      </c>
      <c r="BI322">
        <f>($BH$346-$BH$343)/200</f>
        <v>0.16500000000000001</v>
      </c>
    </row>
    <row r="323" spans="1:61" x14ac:dyDescent="0.25">
      <c r="A323">
        <v>322</v>
      </c>
      <c r="D323">
        <v>113.19954300000001</v>
      </c>
      <c r="E323" s="4">
        <v>2</v>
      </c>
      <c r="F323">
        <v>120.764031</v>
      </c>
      <c r="G323" s="3">
        <v>3</v>
      </c>
      <c r="P323">
        <v>2</v>
      </c>
      <c r="Q323" t="str">
        <f t="shared" si="6"/>
        <v>23</v>
      </c>
      <c r="R323">
        <v>2</v>
      </c>
      <c r="X323" t="s">
        <v>278</v>
      </c>
      <c r="Y323">
        <v>1324</v>
      </c>
      <c r="BG323">
        <v>2</v>
      </c>
      <c r="BH323">
        <v>3179</v>
      </c>
      <c r="BI323">
        <f>($BH$347-$BH$344)/200</f>
        <v>0.13</v>
      </c>
    </row>
    <row r="324" spans="1:61" x14ac:dyDescent="0.25">
      <c r="A324">
        <v>323</v>
      </c>
      <c r="D324">
        <v>113.19954300000001</v>
      </c>
      <c r="E324" s="4">
        <v>2</v>
      </c>
      <c r="F324">
        <v>120.764031</v>
      </c>
      <c r="G324" s="3">
        <v>3</v>
      </c>
      <c r="P324">
        <v>2</v>
      </c>
      <c r="Q324" t="str">
        <f t="shared" si="6"/>
        <v>23</v>
      </c>
      <c r="R324" t="s">
        <v>233</v>
      </c>
      <c r="X324" t="s">
        <v>278</v>
      </c>
      <c r="Y324">
        <v>3241</v>
      </c>
      <c r="BG324" t="s">
        <v>233</v>
      </c>
      <c r="BH324">
        <v>3193</v>
      </c>
      <c r="BI324">
        <f>($BH$348-$BH$345)/200</f>
        <v>0.14000000000000001</v>
      </c>
    </row>
    <row r="325" spans="1:61" x14ac:dyDescent="0.25">
      <c r="A325">
        <v>324</v>
      </c>
      <c r="B325">
        <v>103.94224600000001</v>
      </c>
      <c r="C325" s="2">
        <v>1</v>
      </c>
      <c r="D325">
        <v>113.329491</v>
      </c>
      <c r="E325" s="4">
        <v>2</v>
      </c>
      <c r="F325">
        <v>120.764031</v>
      </c>
      <c r="G325" s="3">
        <v>3</v>
      </c>
      <c r="P325">
        <v>3</v>
      </c>
      <c r="Q325" t="str">
        <f t="shared" si="6"/>
        <v>123</v>
      </c>
      <c r="R325">
        <v>1</v>
      </c>
      <c r="X325" t="s">
        <v>278</v>
      </c>
      <c r="Y325">
        <v>2413</v>
      </c>
      <c r="AB325" t="s">
        <v>278</v>
      </c>
      <c r="AC325" t="str">
        <f>CONCATENATE($R325,$R326,$R327,$R328)</f>
        <v>1324</v>
      </c>
      <c r="BG325">
        <v>1</v>
      </c>
      <c r="BH325">
        <v>3207</v>
      </c>
      <c r="BI325">
        <f>($BH$349-$BH$346)/200</f>
        <v>0.14499999999999999</v>
      </c>
    </row>
    <row r="326" spans="1:61" x14ac:dyDescent="0.25">
      <c r="A326">
        <v>325</v>
      </c>
      <c r="B326">
        <v>103.904644</v>
      </c>
      <c r="C326" s="2">
        <v>1</v>
      </c>
      <c r="F326">
        <v>120.764031</v>
      </c>
      <c r="G326" s="3">
        <v>3</v>
      </c>
      <c r="P326">
        <v>2</v>
      </c>
      <c r="Q326" t="str">
        <f t="shared" si="6"/>
        <v>13</v>
      </c>
      <c r="R326">
        <v>3</v>
      </c>
      <c r="X326" t="s">
        <v>278</v>
      </c>
      <c r="Y326">
        <v>4132</v>
      </c>
      <c r="BG326">
        <v>3</v>
      </c>
      <c r="BH326">
        <v>3218</v>
      </c>
      <c r="BI326">
        <f>($BH$350-$BH$347)/200</f>
        <v>0.115</v>
      </c>
    </row>
    <row r="327" spans="1:61" x14ac:dyDescent="0.25">
      <c r="A327">
        <v>326</v>
      </c>
      <c r="B327">
        <v>103.904644</v>
      </c>
      <c r="C327" s="2">
        <v>1</v>
      </c>
      <c r="F327">
        <v>120.764031</v>
      </c>
      <c r="G327" s="3">
        <v>3</v>
      </c>
      <c r="P327">
        <v>2</v>
      </c>
      <c r="Q327" t="str">
        <f t="shared" si="6"/>
        <v>13</v>
      </c>
      <c r="R327">
        <v>2</v>
      </c>
      <c r="X327" t="s">
        <v>279</v>
      </c>
      <c r="Y327" t="s">
        <v>261</v>
      </c>
      <c r="BG327">
        <v>2</v>
      </c>
      <c r="BH327">
        <v>3229</v>
      </c>
      <c r="BI327">
        <f>($BH$351-$BH$348)/200</f>
        <v>0.19</v>
      </c>
    </row>
    <row r="328" spans="1:61" x14ac:dyDescent="0.25">
      <c r="A328">
        <v>327</v>
      </c>
      <c r="B328">
        <v>103.904644</v>
      </c>
      <c r="C328" s="2">
        <v>1</v>
      </c>
      <c r="F328">
        <v>120.764031</v>
      </c>
      <c r="G328" s="3">
        <v>3</v>
      </c>
      <c r="P328">
        <v>2</v>
      </c>
      <c r="Q328" t="str">
        <f t="shared" si="6"/>
        <v>13</v>
      </c>
      <c r="R328">
        <v>4</v>
      </c>
      <c r="X328" t="s">
        <v>280</v>
      </c>
      <c r="Y328" t="s">
        <v>262</v>
      </c>
      <c r="BG328">
        <v>4</v>
      </c>
      <c r="BH328">
        <v>3241</v>
      </c>
      <c r="BI328">
        <f>($BH$352-$BH$349)/200</f>
        <v>0.14499999999999999</v>
      </c>
    </row>
    <row r="329" spans="1:61" x14ac:dyDescent="0.25">
      <c r="A329">
        <v>328</v>
      </c>
      <c r="B329">
        <v>103.904644</v>
      </c>
      <c r="C329" s="2">
        <v>1</v>
      </c>
      <c r="F329">
        <v>120.764031</v>
      </c>
      <c r="G329" s="3">
        <v>3</v>
      </c>
      <c r="P329">
        <v>2</v>
      </c>
      <c r="Q329" t="str">
        <f t="shared" si="6"/>
        <v>13</v>
      </c>
      <c r="R329">
        <v>1</v>
      </c>
      <c r="X329" t="s">
        <v>279</v>
      </c>
      <c r="Y329" t="s">
        <v>277</v>
      </c>
      <c r="BG329">
        <v>1</v>
      </c>
      <c r="BH329">
        <v>3248</v>
      </c>
      <c r="BI329">
        <f>($BH$353-$BH$350)/200</f>
        <v>0.2</v>
      </c>
    </row>
    <row r="330" spans="1:61" x14ac:dyDescent="0.25">
      <c r="A330">
        <v>329</v>
      </c>
      <c r="B330">
        <v>103.904644</v>
      </c>
      <c r="C330" s="2">
        <v>1</v>
      </c>
      <c r="F330">
        <v>120.764031</v>
      </c>
      <c r="G330" s="3">
        <v>3</v>
      </c>
      <c r="P330">
        <v>2</v>
      </c>
      <c r="Q330" t="str">
        <f t="shared" si="6"/>
        <v>13</v>
      </c>
      <c r="R330" t="s">
        <v>234</v>
      </c>
      <c r="X330" t="s">
        <v>281</v>
      </c>
      <c r="Y330" t="s">
        <v>265</v>
      </c>
      <c r="BG330" t="s">
        <v>234</v>
      </c>
      <c r="BH330">
        <v>3265</v>
      </c>
      <c r="BI330">
        <f>($BH$354-$BH$351)/200</f>
        <v>0.125</v>
      </c>
    </row>
    <row r="331" spans="1:61" x14ac:dyDescent="0.25">
      <c r="A331">
        <v>330</v>
      </c>
      <c r="B331">
        <v>103.904644</v>
      </c>
      <c r="C331" s="2">
        <v>1</v>
      </c>
      <c r="F331">
        <v>120.764031</v>
      </c>
      <c r="G331" s="3">
        <v>3</v>
      </c>
      <c r="P331">
        <v>2</v>
      </c>
      <c r="Q331" t="str">
        <f t="shared" si="6"/>
        <v>13</v>
      </c>
      <c r="R331">
        <v>2</v>
      </c>
      <c r="X331" t="s">
        <v>281</v>
      </c>
      <c r="Y331" t="s">
        <v>266</v>
      </c>
      <c r="BG331">
        <v>2</v>
      </c>
      <c r="BH331">
        <v>3270</v>
      </c>
      <c r="BI331">
        <f>($BH$355-$BH$352)/200</f>
        <v>0.17</v>
      </c>
    </row>
    <row r="332" spans="1:61" x14ac:dyDescent="0.25">
      <c r="A332">
        <v>331</v>
      </c>
      <c r="B332">
        <v>103.904644</v>
      </c>
      <c r="C332" s="2">
        <v>1</v>
      </c>
      <c r="F332">
        <v>120.764031</v>
      </c>
      <c r="G332" s="3">
        <v>3</v>
      </c>
      <c r="P332">
        <v>2</v>
      </c>
      <c r="Q332" t="str">
        <f t="shared" si="6"/>
        <v>13</v>
      </c>
      <c r="R332">
        <v>1</v>
      </c>
      <c r="X332" t="s">
        <v>281</v>
      </c>
      <c r="Y332" t="s">
        <v>263</v>
      </c>
      <c r="BG332">
        <v>1</v>
      </c>
      <c r="BH332">
        <v>3285</v>
      </c>
      <c r="BI332">
        <f>($BH$356-$BH$353)/200</f>
        <v>0.14000000000000001</v>
      </c>
    </row>
    <row r="333" spans="1:61" x14ac:dyDescent="0.25">
      <c r="A333">
        <v>332</v>
      </c>
      <c r="B333">
        <v>103.904644</v>
      </c>
      <c r="C333" s="2">
        <v>1</v>
      </c>
      <c r="F333">
        <v>120.764031</v>
      </c>
      <c r="G333" s="3">
        <v>3</v>
      </c>
      <c r="P333">
        <v>2</v>
      </c>
      <c r="Q333" t="str">
        <f t="shared" si="6"/>
        <v>13</v>
      </c>
      <c r="R333" t="s">
        <v>233</v>
      </c>
      <c r="X333" t="s">
        <v>281</v>
      </c>
      <c r="Y333" t="s">
        <v>264</v>
      </c>
      <c r="BG333" t="s">
        <v>233</v>
      </c>
      <c r="BH333">
        <v>3288</v>
      </c>
      <c r="BI333">
        <f>($BH$357-$BH$354)/200</f>
        <v>0.14000000000000001</v>
      </c>
    </row>
    <row r="334" spans="1:61" x14ac:dyDescent="0.25">
      <c r="A334">
        <v>333</v>
      </c>
      <c r="B334">
        <v>103.904644</v>
      </c>
      <c r="C334" s="2">
        <v>1</v>
      </c>
      <c r="F334">
        <v>120.764031</v>
      </c>
      <c r="G334" s="3">
        <v>3</v>
      </c>
      <c r="P334">
        <v>2</v>
      </c>
      <c r="Q334" t="str">
        <f t="shared" si="6"/>
        <v>13</v>
      </c>
      <c r="R334">
        <v>2</v>
      </c>
      <c r="X334" t="s">
        <v>281</v>
      </c>
      <c r="Y334" t="s">
        <v>265</v>
      </c>
      <c r="BG334">
        <v>2</v>
      </c>
      <c r="BH334">
        <v>3303</v>
      </c>
      <c r="BI334">
        <f>($BH$358-$BH$355)/200</f>
        <v>0.16500000000000001</v>
      </c>
    </row>
    <row r="335" spans="1:61" x14ac:dyDescent="0.25">
      <c r="A335">
        <v>334</v>
      </c>
      <c r="B335">
        <v>103.904644</v>
      </c>
      <c r="C335" s="2">
        <v>1</v>
      </c>
      <c r="F335">
        <v>120.752758</v>
      </c>
      <c r="G335" s="3">
        <v>3</v>
      </c>
      <c r="P335">
        <v>2</v>
      </c>
      <c r="Q335" t="str">
        <f t="shared" si="6"/>
        <v>13</v>
      </c>
      <c r="R335">
        <v>3</v>
      </c>
      <c r="X335" t="s">
        <v>281</v>
      </c>
      <c r="Y335" t="s">
        <v>266</v>
      </c>
      <c r="BG335">
        <v>3</v>
      </c>
      <c r="BH335">
        <v>3309</v>
      </c>
      <c r="BI335">
        <f>($BH$359-$BH$356)/200</f>
        <v>0.13</v>
      </c>
    </row>
    <row r="336" spans="1:61" x14ac:dyDescent="0.25">
      <c r="A336">
        <v>335</v>
      </c>
      <c r="B336">
        <v>103.904644</v>
      </c>
      <c r="C336" s="2">
        <v>1</v>
      </c>
      <c r="F336">
        <v>120.752758</v>
      </c>
      <c r="G336" s="3">
        <v>3</v>
      </c>
      <c r="I336" s="5" t="s">
        <v>233</v>
      </c>
      <c r="N336">
        <v>112.75352100000001</v>
      </c>
      <c r="O336">
        <v>335</v>
      </c>
      <c r="P336">
        <v>3</v>
      </c>
      <c r="Q336" t="str">
        <f t="shared" si="6"/>
        <v>134D</v>
      </c>
      <c r="R336" t="s">
        <v>233</v>
      </c>
      <c r="X336" t="s">
        <v>279</v>
      </c>
      <c r="Y336" t="s">
        <v>268</v>
      </c>
      <c r="BG336" t="s">
        <v>233</v>
      </c>
      <c r="BH336">
        <v>3312</v>
      </c>
      <c r="BI336">
        <f>($BH$360-$BH$357)/200</f>
        <v>0.17499999999999999</v>
      </c>
    </row>
    <row r="337" spans="1:61" x14ac:dyDescent="0.25">
      <c r="A337">
        <v>336</v>
      </c>
      <c r="B337">
        <v>103.904644</v>
      </c>
      <c r="C337" s="2">
        <v>1</v>
      </c>
      <c r="I337" s="5" t="s">
        <v>233</v>
      </c>
      <c r="N337">
        <v>112.75352100000001</v>
      </c>
      <c r="P337">
        <v>2</v>
      </c>
      <c r="Q337" t="str">
        <f t="shared" si="6"/>
        <v>14D</v>
      </c>
      <c r="R337">
        <v>1</v>
      </c>
      <c r="X337" t="s">
        <v>283</v>
      </c>
      <c r="Y337">
        <v>3124</v>
      </c>
      <c r="AB337" t="s">
        <v>281</v>
      </c>
      <c r="AC337" t="str">
        <f>CONCATENATE($R337,$R338,$R339,$R340)</f>
        <v>1423</v>
      </c>
      <c r="BG337">
        <v>1</v>
      </c>
      <c r="BH337">
        <v>3328</v>
      </c>
      <c r="BI337">
        <f>($BH$361-$BH$358)/200</f>
        <v>0.12</v>
      </c>
    </row>
    <row r="338" spans="1:61" x14ac:dyDescent="0.25">
      <c r="A338">
        <v>337</v>
      </c>
      <c r="B338">
        <v>103.904644</v>
      </c>
      <c r="C338" s="2">
        <v>1</v>
      </c>
      <c r="D338">
        <v>97.068266000000008</v>
      </c>
      <c r="E338" s="4">
        <v>2</v>
      </c>
      <c r="I338" s="5" t="s">
        <v>233</v>
      </c>
      <c r="N338">
        <v>112.75352100000001</v>
      </c>
      <c r="P338">
        <v>3</v>
      </c>
      <c r="Q338" t="str">
        <f t="shared" si="6"/>
        <v>124D</v>
      </c>
      <c r="R338">
        <v>4</v>
      </c>
      <c r="X338" t="s">
        <v>279</v>
      </c>
      <c r="Y338">
        <v>1241</v>
      </c>
      <c r="BG338">
        <v>4</v>
      </c>
      <c r="BH338">
        <v>3336</v>
      </c>
      <c r="BI338">
        <f>($BH$362-$BH$359)/200</f>
        <v>0.16500000000000001</v>
      </c>
    </row>
    <row r="339" spans="1:61" x14ac:dyDescent="0.25">
      <c r="A339">
        <v>338</v>
      </c>
      <c r="B339">
        <v>103.904644</v>
      </c>
      <c r="C339" s="2">
        <v>1</v>
      </c>
      <c r="D339">
        <v>97.068266000000008</v>
      </c>
      <c r="E339" s="4">
        <v>2</v>
      </c>
      <c r="I339" s="5" t="s">
        <v>233</v>
      </c>
      <c r="N339">
        <v>112.75352100000001</v>
      </c>
      <c r="P339">
        <v>3</v>
      </c>
      <c r="Q339" t="str">
        <f t="shared" si="6"/>
        <v>124D</v>
      </c>
      <c r="R339">
        <v>2</v>
      </c>
      <c r="X339" t="s">
        <v>278</v>
      </c>
      <c r="Y339">
        <v>2413</v>
      </c>
      <c r="BG339">
        <v>2</v>
      </c>
      <c r="BH339">
        <v>3346</v>
      </c>
      <c r="BI339">
        <f>($BH$363-$BH$360)/200</f>
        <v>0.14000000000000001</v>
      </c>
    </row>
    <row r="340" spans="1:61" x14ac:dyDescent="0.25">
      <c r="A340">
        <v>339</v>
      </c>
      <c r="B340">
        <v>103.904644</v>
      </c>
      <c r="C340" s="2">
        <v>1</v>
      </c>
      <c r="D340">
        <v>97.068266000000008</v>
      </c>
      <c r="E340" s="4">
        <v>2</v>
      </c>
      <c r="I340" s="5" t="s">
        <v>233</v>
      </c>
      <c r="N340">
        <v>112.75352100000001</v>
      </c>
      <c r="P340">
        <v>3</v>
      </c>
      <c r="Q340" t="str">
        <f t="shared" si="6"/>
        <v>124D</v>
      </c>
      <c r="R340">
        <v>3</v>
      </c>
      <c r="BG340">
        <v>3</v>
      </c>
      <c r="BH340">
        <v>3361</v>
      </c>
    </row>
    <row r="341" spans="1:61" x14ac:dyDescent="0.25">
      <c r="A341">
        <v>340</v>
      </c>
      <c r="B341">
        <v>103.94224600000001</v>
      </c>
      <c r="C341" s="2">
        <v>1</v>
      </c>
      <c r="D341">
        <v>97.068266000000008</v>
      </c>
      <c r="E341" s="4">
        <v>2</v>
      </c>
      <c r="I341" s="5" t="s">
        <v>233</v>
      </c>
      <c r="N341">
        <v>112.75352100000001</v>
      </c>
      <c r="P341">
        <v>3</v>
      </c>
      <c r="Q341" t="str">
        <f t="shared" si="6"/>
        <v>124D</v>
      </c>
      <c r="R341">
        <v>1</v>
      </c>
      <c r="BG341">
        <v>1</v>
      </c>
      <c r="BH341">
        <v>3365</v>
      </c>
    </row>
    <row r="342" spans="1:61" x14ac:dyDescent="0.25">
      <c r="A342">
        <v>341</v>
      </c>
      <c r="D342">
        <v>97.068266000000008</v>
      </c>
      <c r="E342" s="4">
        <v>2</v>
      </c>
      <c r="I342" s="5" t="s">
        <v>233</v>
      </c>
      <c r="N342">
        <v>112.75352100000001</v>
      </c>
      <c r="P342">
        <v>2</v>
      </c>
      <c r="Q342" t="str">
        <f t="shared" si="6"/>
        <v>24D</v>
      </c>
      <c r="R342">
        <v>2</v>
      </c>
      <c r="AB342" t="s">
        <v>278</v>
      </c>
      <c r="AC342" t="str">
        <f>CONCATENATE($R342,$R343,$R344,$R345)</f>
        <v>2413</v>
      </c>
      <c r="BG342">
        <v>2</v>
      </c>
      <c r="BH342">
        <v>3382</v>
      </c>
    </row>
    <row r="343" spans="1:61" x14ac:dyDescent="0.25">
      <c r="A343">
        <v>342</v>
      </c>
      <c r="D343">
        <v>97.068266000000008</v>
      </c>
      <c r="E343" s="4">
        <v>2</v>
      </c>
      <c r="I343" s="5" t="s">
        <v>233</v>
      </c>
      <c r="N343">
        <v>112.75352100000001</v>
      </c>
      <c r="P343">
        <v>2</v>
      </c>
      <c r="Q343" t="str">
        <f t="shared" si="6"/>
        <v>24D</v>
      </c>
      <c r="R343">
        <v>4</v>
      </c>
      <c r="BG343">
        <v>4</v>
      </c>
      <c r="BH343">
        <v>3382</v>
      </c>
    </row>
    <row r="344" spans="1:61" x14ac:dyDescent="0.25">
      <c r="A344">
        <v>343</v>
      </c>
      <c r="D344">
        <v>97.068266000000008</v>
      </c>
      <c r="E344" s="4">
        <v>2</v>
      </c>
      <c r="I344" s="5" t="s">
        <v>233</v>
      </c>
      <c r="N344">
        <v>112.75352100000001</v>
      </c>
      <c r="P344">
        <v>2</v>
      </c>
      <c r="Q344" t="str">
        <f t="shared" si="6"/>
        <v>24D</v>
      </c>
      <c r="R344">
        <v>1</v>
      </c>
      <c r="BG344">
        <v>1</v>
      </c>
      <c r="BH344">
        <v>3399</v>
      </c>
    </row>
    <row r="345" spans="1:61" x14ac:dyDescent="0.25">
      <c r="A345">
        <v>344</v>
      </c>
      <c r="D345">
        <v>97.068266000000008</v>
      </c>
      <c r="E345" s="4">
        <v>2</v>
      </c>
      <c r="I345" s="5" t="s">
        <v>233</v>
      </c>
      <c r="N345">
        <v>112.75352100000001</v>
      </c>
      <c r="P345">
        <v>2</v>
      </c>
      <c r="Q345" t="str">
        <f t="shared" si="6"/>
        <v>24D</v>
      </c>
      <c r="R345">
        <v>3</v>
      </c>
      <c r="BG345">
        <v>3</v>
      </c>
      <c r="BH345">
        <v>3404</v>
      </c>
    </row>
    <row r="346" spans="1:61" x14ac:dyDescent="0.25">
      <c r="A346">
        <v>345</v>
      </c>
      <c r="D346">
        <v>97.068266000000008</v>
      </c>
      <c r="E346" s="4">
        <v>2</v>
      </c>
      <c r="I346" s="5" t="s">
        <v>233</v>
      </c>
      <c r="N346">
        <v>112.75352100000001</v>
      </c>
      <c r="P346">
        <v>2</v>
      </c>
      <c r="Q346" t="str">
        <f t="shared" si="6"/>
        <v>24D</v>
      </c>
      <c r="R346">
        <v>2</v>
      </c>
      <c r="BG346">
        <v>2</v>
      </c>
      <c r="BH346">
        <v>3415</v>
      </c>
    </row>
    <row r="347" spans="1:61" x14ac:dyDescent="0.25">
      <c r="A347">
        <v>346</v>
      </c>
      <c r="D347">
        <v>97.068266000000008</v>
      </c>
      <c r="E347" s="4">
        <v>2</v>
      </c>
      <c r="I347" s="5" t="s">
        <v>233</v>
      </c>
      <c r="N347">
        <v>112.75352100000001</v>
      </c>
      <c r="P347">
        <v>2</v>
      </c>
      <c r="Q347" t="str">
        <f t="shared" si="6"/>
        <v>24D</v>
      </c>
      <c r="R347" t="s">
        <v>233</v>
      </c>
      <c r="BG347" t="s">
        <v>233</v>
      </c>
      <c r="BH347">
        <v>3425</v>
      </c>
    </row>
    <row r="348" spans="1:61" x14ac:dyDescent="0.25">
      <c r="A348">
        <v>347</v>
      </c>
      <c r="D348">
        <v>97.068266000000008</v>
      </c>
      <c r="E348" s="4">
        <v>2</v>
      </c>
      <c r="I348" s="5" t="s">
        <v>233</v>
      </c>
      <c r="N348">
        <v>112.75352100000001</v>
      </c>
      <c r="P348">
        <v>2</v>
      </c>
      <c r="Q348" t="str">
        <f t="shared" si="6"/>
        <v>24D</v>
      </c>
      <c r="R348">
        <v>1</v>
      </c>
      <c r="BG348">
        <v>1</v>
      </c>
      <c r="BH348">
        <v>3432</v>
      </c>
    </row>
    <row r="349" spans="1:61" x14ac:dyDescent="0.25">
      <c r="A349">
        <v>348</v>
      </c>
      <c r="D349">
        <v>97.068266000000008</v>
      </c>
      <c r="E349" s="4">
        <v>2</v>
      </c>
      <c r="I349" s="5" t="s">
        <v>233</v>
      </c>
      <c r="N349">
        <v>112.75352100000001</v>
      </c>
      <c r="P349">
        <v>2</v>
      </c>
      <c r="Q349" t="str">
        <f t="shared" si="6"/>
        <v>24D</v>
      </c>
      <c r="R349">
        <v>3</v>
      </c>
      <c r="AB349" t="s">
        <v>280</v>
      </c>
      <c r="AC349" t="str">
        <f>CONCATENATE($R349,$R350,$R351,$R352)</f>
        <v>3214</v>
      </c>
      <c r="BG349">
        <v>3</v>
      </c>
      <c r="BH349">
        <v>3444</v>
      </c>
    </row>
    <row r="350" spans="1:61" x14ac:dyDescent="0.25">
      <c r="A350">
        <v>349</v>
      </c>
      <c r="D350">
        <v>97.068266000000008</v>
      </c>
      <c r="E350" s="4">
        <v>2</v>
      </c>
      <c r="I350" s="5" t="s">
        <v>233</v>
      </c>
      <c r="N350">
        <v>112.75352100000001</v>
      </c>
      <c r="P350">
        <v>2</v>
      </c>
      <c r="Q350" t="str">
        <f t="shared" si="6"/>
        <v>24D</v>
      </c>
      <c r="R350">
        <v>2</v>
      </c>
      <c r="BG350">
        <v>2</v>
      </c>
      <c r="BH350">
        <v>3448</v>
      </c>
    </row>
    <row r="351" spans="1:61" x14ac:dyDescent="0.25">
      <c r="A351">
        <v>350</v>
      </c>
      <c r="D351">
        <v>97.068266000000008</v>
      </c>
      <c r="E351" s="4">
        <v>2</v>
      </c>
      <c r="I351" s="5" t="s">
        <v>233</v>
      </c>
      <c r="N351">
        <v>112.75352100000001</v>
      </c>
      <c r="P351">
        <v>2</v>
      </c>
      <c r="Q351" t="str">
        <f t="shared" si="6"/>
        <v>24D</v>
      </c>
      <c r="R351">
        <v>1</v>
      </c>
      <c r="BG351">
        <v>1</v>
      </c>
      <c r="BH351">
        <v>3470</v>
      </c>
    </row>
    <row r="352" spans="1:61" x14ac:dyDescent="0.25">
      <c r="A352">
        <v>351</v>
      </c>
      <c r="D352">
        <v>97.068266000000008</v>
      </c>
      <c r="E352" s="4">
        <v>2</v>
      </c>
      <c r="I352" s="5" t="s">
        <v>233</v>
      </c>
      <c r="N352">
        <v>112.75352100000001</v>
      </c>
      <c r="O352">
        <v>351</v>
      </c>
      <c r="P352">
        <v>2</v>
      </c>
      <c r="Q352" t="str">
        <f t="shared" si="6"/>
        <v>24D</v>
      </c>
      <c r="R352">
        <v>4</v>
      </c>
      <c r="BG352">
        <v>4</v>
      </c>
      <c r="BH352">
        <v>3473</v>
      </c>
    </row>
    <row r="353" spans="1:60" x14ac:dyDescent="0.25">
      <c r="A353">
        <v>352</v>
      </c>
      <c r="B353">
        <v>89.061020000000013</v>
      </c>
      <c r="C353" s="2">
        <v>1</v>
      </c>
      <c r="D353">
        <v>97.068266000000008</v>
      </c>
      <c r="E353" s="4">
        <v>2</v>
      </c>
      <c r="F353">
        <v>102.588471</v>
      </c>
      <c r="G353" s="3">
        <v>3</v>
      </c>
      <c r="P353">
        <v>3</v>
      </c>
      <c r="Q353" t="str">
        <f t="shared" si="6"/>
        <v>123</v>
      </c>
      <c r="R353">
        <v>2</v>
      </c>
      <c r="AB353" t="s">
        <v>281</v>
      </c>
      <c r="AC353" t="str">
        <f>CONCATENATE($R353,$R354,$R355,$R356)</f>
        <v>2314</v>
      </c>
      <c r="BG353">
        <v>2</v>
      </c>
      <c r="BH353">
        <v>3488</v>
      </c>
    </row>
    <row r="354" spans="1:60" x14ac:dyDescent="0.25">
      <c r="A354">
        <v>353</v>
      </c>
      <c r="B354">
        <v>89.072348000000005</v>
      </c>
      <c r="C354" s="2">
        <v>1</v>
      </c>
      <c r="D354">
        <v>97.068266000000008</v>
      </c>
      <c r="E354" s="4">
        <v>2</v>
      </c>
      <c r="F354">
        <v>102.66862500000001</v>
      </c>
      <c r="G354" s="3">
        <v>3</v>
      </c>
      <c r="P354">
        <v>3</v>
      </c>
      <c r="Q354" t="str">
        <f t="shared" si="6"/>
        <v>123</v>
      </c>
      <c r="R354">
        <v>3</v>
      </c>
      <c r="BG354">
        <v>3</v>
      </c>
      <c r="BH354">
        <v>3495</v>
      </c>
    </row>
    <row r="355" spans="1:60" x14ac:dyDescent="0.25">
      <c r="A355">
        <v>354</v>
      </c>
      <c r="B355">
        <v>89.072348000000005</v>
      </c>
      <c r="C355" s="2">
        <v>1</v>
      </c>
      <c r="D355">
        <v>97.068266000000008</v>
      </c>
      <c r="E355" s="4">
        <v>2</v>
      </c>
      <c r="F355">
        <v>102.66862500000001</v>
      </c>
      <c r="G355" s="3">
        <v>3</v>
      </c>
      <c r="P355">
        <v>3</v>
      </c>
      <c r="Q355" t="str">
        <f t="shared" si="6"/>
        <v>123</v>
      </c>
      <c r="R355">
        <v>1</v>
      </c>
      <c r="BG355">
        <v>1</v>
      </c>
      <c r="BH355">
        <v>3507</v>
      </c>
    </row>
    <row r="356" spans="1:60" x14ac:dyDescent="0.25">
      <c r="A356">
        <v>355</v>
      </c>
      <c r="B356">
        <v>89.072348000000005</v>
      </c>
      <c r="C356" s="2">
        <v>1</v>
      </c>
      <c r="F356">
        <v>102.66862500000001</v>
      </c>
      <c r="G356" s="3">
        <v>3</v>
      </c>
      <c r="P356">
        <v>2</v>
      </c>
      <c r="Q356" t="str">
        <f t="shared" si="6"/>
        <v>13</v>
      </c>
      <c r="R356">
        <v>4</v>
      </c>
      <c r="BG356">
        <v>4</v>
      </c>
      <c r="BH356">
        <v>3516</v>
      </c>
    </row>
    <row r="357" spans="1:60" x14ac:dyDescent="0.25">
      <c r="A357">
        <v>356</v>
      </c>
      <c r="B357">
        <v>89.072348000000005</v>
      </c>
      <c r="C357" s="2">
        <v>1</v>
      </c>
      <c r="F357">
        <v>102.66862500000001</v>
      </c>
      <c r="G357" s="3">
        <v>3</v>
      </c>
      <c r="P357">
        <v>2</v>
      </c>
      <c r="Q357" t="str">
        <f t="shared" si="6"/>
        <v>13</v>
      </c>
      <c r="R357">
        <v>2</v>
      </c>
      <c r="BG357">
        <v>2</v>
      </c>
      <c r="BH357">
        <v>3523</v>
      </c>
    </row>
    <row r="358" spans="1:60" x14ac:dyDescent="0.25">
      <c r="A358">
        <v>357</v>
      </c>
      <c r="B358">
        <v>89.072348000000005</v>
      </c>
      <c r="C358" s="2">
        <v>1</v>
      </c>
      <c r="F358">
        <v>102.66862500000001</v>
      </c>
      <c r="G358" s="3">
        <v>3</v>
      </c>
      <c r="P358">
        <v>2</v>
      </c>
      <c r="Q358" t="str">
        <f t="shared" si="6"/>
        <v>13</v>
      </c>
      <c r="R358">
        <v>3</v>
      </c>
      <c r="BG358">
        <v>3</v>
      </c>
      <c r="BH358">
        <v>3540</v>
      </c>
    </row>
    <row r="359" spans="1:60" x14ac:dyDescent="0.25">
      <c r="A359">
        <v>358</v>
      </c>
      <c r="B359">
        <v>89.072348000000005</v>
      </c>
      <c r="C359" s="2">
        <v>1</v>
      </c>
      <c r="F359">
        <v>102.66862500000001</v>
      </c>
      <c r="G359" s="3">
        <v>3</v>
      </c>
      <c r="P359">
        <v>2</v>
      </c>
      <c r="Q359" t="str">
        <f t="shared" si="6"/>
        <v>13</v>
      </c>
      <c r="R359">
        <v>1</v>
      </c>
      <c r="BG359">
        <v>1</v>
      </c>
      <c r="BH359">
        <v>3542</v>
      </c>
    </row>
    <row r="360" spans="1:60" x14ac:dyDescent="0.25">
      <c r="A360">
        <v>359</v>
      </c>
      <c r="B360">
        <v>89.072348000000005</v>
      </c>
      <c r="C360" s="2">
        <v>1</v>
      </c>
      <c r="F360">
        <v>102.66862500000001</v>
      </c>
      <c r="G360" s="3">
        <v>3</v>
      </c>
      <c r="P360">
        <v>2</v>
      </c>
      <c r="Q360" t="str">
        <f t="shared" si="6"/>
        <v>13</v>
      </c>
      <c r="R360">
        <v>2</v>
      </c>
      <c r="BG360">
        <v>2</v>
      </c>
      <c r="BH360">
        <v>3558</v>
      </c>
    </row>
    <row r="361" spans="1:60" x14ac:dyDescent="0.25">
      <c r="A361">
        <v>360</v>
      </c>
      <c r="B361">
        <v>89.072348000000005</v>
      </c>
      <c r="C361" s="2">
        <v>1</v>
      </c>
      <c r="F361">
        <v>102.66862500000001</v>
      </c>
      <c r="G361" s="3">
        <v>3</v>
      </c>
      <c r="P361">
        <v>2</v>
      </c>
      <c r="Q361" t="str">
        <f t="shared" si="6"/>
        <v>13</v>
      </c>
      <c r="R361" t="s">
        <v>233</v>
      </c>
      <c r="BG361" t="s">
        <v>233</v>
      </c>
      <c r="BH361">
        <v>3564</v>
      </c>
    </row>
    <row r="362" spans="1:60" x14ac:dyDescent="0.25">
      <c r="A362">
        <v>361</v>
      </c>
      <c r="B362">
        <v>89.072348000000005</v>
      </c>
      <c r="C362" s="2">
        <v>1</v>
      </c>
      <c r="F362">
        <v>102.66862500000001</v>
      </c>
      <c r="G362" s="3">
        <v>3</v>
      </c>
      <c r="P362">
        <v>2</v>
      </c>
      <c r="Q362" t="str">
        <f t="shared" si="6"/>
        <v>13</v>
      </c>
      <c r="R362">
        <v>1</v>
      </c>
      <c r="BG362">
        <v>1</v>
      </c>
      <c r="BH362">
        <v>3575</v>
      </c>
    </row>
    <row r="363" spans="1:60" x14ac:dyDescent="0.25">
      <c r="A363">
        <v>362</v>
      </c>
      <c r="B363">
        <v>89.072348000000005</v>
      </c>
      <c r="C363" s="2">
        <v>1</v>
      </c>
      <c r="F363">
        <v>102.66862500000001</v>
      </c>
      <c r="G363" s="3">
        <v>3</v>
      </c>
      <c r="P363">
        <v>2</v>
      </c>
      <c r="Q363" t="str">
        <f t="shared" si="6"/>
        <v>13</v>
      </c>
      <c r="R363">
        <v>3</v>
      </c>
      <c r="BG363">
        <v>3</v>
      </c>
      <c r="BH363">
        <v>3586</v>
      </c>
    </row>
    <row r="364" spans="1:60" x14ac:dyDescent="0.25">
      <c r="A364">
        <v>363</v>
      </c>
      <c r="B364">
        <v>89.072348000000005</v>
      </c>
      <c r="C364" s="2">
        <v>1</v>
      </c>
      <c r="F364">
        <v>102.66862500000001</v>
      </c>
      <c r="G364" s="3">
        <v>3</v>
      </c>
      <c r="P364">
        <v>2</v>
      </c>
      <c r="Q364" t="str">
        <f t="shared" si="6"/>
        <v>13</v>
      </c>
      <c r="R364" t="s">
        <v>22</v>
      </c>
      <c r="BG364" t="s">
        <v>22</v>
      </c>
      <c r="BH364">
        <v>3590</v>
      </c>
    </row>
    <row r="365" spans="1:60" x14ac:dyDescent="0.25">
      <c r="A365">
        <v>364</v>
      </c>
      <c r="B365">
        <v>89.072348000000005</v>
      </c>
      <c r="C365" s="2">
        <v>1</v>
      </c>
      <c r="F365">
        <v>102.66862500000001</v>
      </c>
      <c r="G365" s="3">
        <v>3</v>
      </c>
      <c r="P365">
        <v>2</v>
      </c>
      <c r="Q365" t="str">
        <f t="shared" si="6"/>
        <v>13</v>
      </c>
    </row>
    <row r="366" spans="1:60" x14ac:dyDescent="0.25">
      <c r="A366">
        <v>365</v>
      </c>
      <c r="B366">
        <v>89.072348000000005</v>
      </c>
      <c r="C366" s="2">
        <v>1</v>
      </c>
      <c r="D366">
        <v>82.799031000000014</v>
      </c>
      <c r="E366" s="4">
        <v>2</v>
      </c>
      <c r="F366">
        <v>102.588471</v>
      </c>
      <c r="G366" s="3">
        <v>3</v>
      </c>
      <c r="P366">
        <v>3</v>
      </c>
      <c r="Q366" t="str">
        <f t="shared" si="6"/>
        <v>123</v>
      </c>
    </row>
    <row r="367" spans="1:60" x14ac:dyDescent="0.25">
      <c r="A367">
        <v>366</v>
      </c>
      <c r="B367">
        <v>89.072348000000005</v>
      </c>
      <c r="C367" s="2">
        <v>1</v>
      </c>
      <c r="D367">
        <v>82.793317000000002</v>
      </c>
      <c r="E367" s="4">
        <v>2</v>
      </c>
      <c r="F367">
        <v>102.588471</v>
      </c>
      <c r="G367" s="3">
        <v>3</v>
      </c>
      <c r="P367">
        <v>3</v>
      </c>
      <c r="Q367" t="str">
        <f t="shared" si="6"/>
        <v>123</v>
      </c>
    </row>
    <row r="368" spans="1:60" x14ac:dyDescent="0.25">
      <c r="A368">
        <v>367</v>
      </c>
      <c r="B368">
        <v>89.061020000000013</v>
      </c>
      <c r="C368" s="2">
        <v>1</v>
      </c>
      <c r="D368">
        <v>82.793317000000002</v>
      </c>
      <c r="E368" s="4">
        <v>2</v>
      </c>
      <c r="F368">
        <v>102.588471</v>
      </c>
      <c r="G368" s="3">
        <v>3</v>
      </c>
      <c r="P368">
        <v>3</v>
      </c>
      <c r="Q368" t="str">
        <f t="shared" si="6"/>
        <v>123</v>
      </c>
    </row>
    <row r="369" spans="1:17" x14ac:dyDescent="0.25">
      <c r="A369">
        <v>368</v>
      </c>
      <c r="D369">
        <v>82.793317000000002</v>
      </c>
      <c r="E369" s="4">
        <v>2</v>
      </c>
      <c r="F369">
        <v>102.588471</v>
      </c>
      <c r="G369" s="3">
        <v>3</v>
      </c>
      <c r="I369" s="5" t="s">
        <v>233</v>
      </c>
      <c r="N369">
        <v>93.850052000000005</v>
      </c>
      <c r="O369">
        <v>368</v>
      </c>
      <c r="P369">
        <v>3</v>
      </c>
      <c r="Q369" t="str">
        <f t="shared" si="6"/>
        <v>234D</v>
      </c>
    </row>
    <row r="370" spans="1:17" x14ac:dyDescent="0.25">
      <c r="A370">
        <v>369</v>
      </c>
      <c r="D370">
        <v>82.793317000000002</v>
      </c>
      <c r="E370" s="4">
        <v>2</v>
      </c>
      <c r="I370" s="5" t="s">
        <v>233</v>
      </c>
      <c r="N370">
        <v>93.850052000000005</v>
      </c>
      <c r="P370">
        <v>2</v>
      </c>
      <c r="Q370" t="str">
        <f t="shared" si="6"/>
        <v>24D</v>
      </c>
    </row>
    <row r="371" spans="1:17" x14ac:dyDescent="0.25">
      <c r="A371">
        <v>370</v>
      </c>
      <c r="D371">
        <v>82.793317000000002</v>
      </c>
      <c r="E371" s="4">
        <v>2</v>
      </c>
      <c r="I371" s="5" t="s">
        <v>233</v>
      </c>
      <c r="N371">
        <v>93.850052000000005</v>
      </c>
      <c r="P371">
        <v>2</v>
      </c>
      <c r="Q371" t="str">
        <f t="shared" si="6"/>
        <v>24D</v>
      </c>
    </row>
    <row r="372" spans="1:17" x14ac:dyDescent="0.25">
      <c r="A372">
        <v>371</v>
      </c>
      <c r="D372">
        <v>82.793317000000002</v>
      </c>
      <c r="E372" s="4">
        <v>2</v>
      </c>
      <c r="I372" s="5" t="s">
        <v>233</v>
      </c>
      <c r="N372">
        <v>93.850052000000005</v>
      </c>
      <c r="P372">
        <v>2</v>
      </c>
      <c r="Q372" t="str">
        <f t="shared" si="6"/>
        <v>24D</v>
      </c>
    </row>
    <row r="373" spans="1:17" x14ac:dyDescent="0.25">
      <c r="A373">
        <v>372</v>
      </c>
      <c r="D373">
        <v>82.793317000000002</v>
      </c>
      <c r="E373" s="4">
        <v>2</v>
      </c>
      <c r="I373" s="5" t="s">
        <v>233</v>
      </c>
      <c r="N373">
        <v>93.850052000000005</v>
      </c>
      <c r="P373">
        <v>2</v>
      </c>
      <c r="Q373" t="str">
        <f t="shared" si="6"/>
        <v>24D</v>
      </c>
    </row>
    <row r="374" spans="1:17" x14ac:dyDescent="0.25">
      <c r="A374">
        <v>373</v>
      </c>
      <c r="D374">
        <v>82.793317000000002</v>
      </c>
      <c r="E374" s="4">
        <v>2</v>
      </c>
      <c r="I374" s="5" t="s">
        <v>233</v>
      </c>
      <c r="N374">
        <v>93.850052000000005</v>
      </c>
      <c r="P374">
        <v>2</v>
      </c>
      <c r="Q374" t="str">
        <f t="shared" si="6"/>
        <v>24D</v>
      </c>
    </row>
    <row r="375" spans="1:17" x14ac:dyDescent="0.25">
      <c r="A375">
        <v>374</v>
      </c>
      <c r="D375">
        <v>82.793317000000002</v>
      </c>
      <c r="E375" s="4">
        <v>2</v>
      </c>
      <c r="I375" s="5" t="s">
        <v>233</v>
      </c>
      <c r="N375">
        <v>93.850052000000005</v>
      </c>
      <c r="P375">
        <v>2</v>
      </c>
      <c r="Q375" t="str">
        <f t="shared" si="6"/>
        <v>24D</v>
      </c>
    </row>
    <row r="376" spans="1:17" x14ac:dyDescent="0.25">
      <c r="A376">
        <v>375</v>
      </c>
      <c r="D376">
        <v>82.793317000000002</v>
      </c>
      <c r="E376" s="4">
        <v>2</v>
      </c>
      <c r="I376" s="5" t="s">
        <v>233</v>
      </c>
      <c r="N376">
        <v>93.850052000000005</v>
      </c>
      <c r="P376">
        <v>2</v>
      </c>
      <c r="Q376" t="str">
        <f t="shared" si="6"/>
        <v>24D</v>
      </c>
    </row>
    <row r="377" spans="1:17" x14ac:dyDescent="0.25">
      <c r="A377">
        <v>376</v>
      </c>
      <c r="D377">
        <v>82.793317000000002</v>
      </c>
      <c r="E377" s="4">
        <v>2</v>
      </c>
      <c r="I377" s="5" t="s">
        <v>233</v>
      </c>
      <c r="N377">
        <v>93.850052000000005</v>
      </c>
      <c r="P377">
        <v>2</v>
      </c>
      <c r="Q377" t="str">
        <f t="shared" si="6"/>
        <v>24D</v>
      </c>
    </row>
    <row r="378" spans="1:17" x14ac:dyDescent="0.25">
      <c r="A378">
        <v>377</v>
      </c>
      <c r="D378">
        <v>82.793317000000002</v>
      </c>
      <c r="E378" s="4">
        <v>2</v>
      </c>
      <c r="I378" s="5" t="s">
        <v>233</v>
      </c>
      <c r="N378">
        <v>93.850052000000005</v>
      </c>
      <c r="P378">
        <v>2</v>
      </c>
      <c r="Q378" t="str">
        <f t="shared" si="6"/>
        <v>24D</v>
      </c>
    </row>
    <row r="379" spans="1:17" x14ac:dyDescent="0.25">
      <c r="A379">
        <v>378</v>
      </c>
      <c r="D379">
        <v>82.793317000000002</v>
      </c>
      <c r="E379" s="4">
        <v>2</v>
      </c>
      <c r="I379" s="5" t="s">
        <v>233</v>
      </c>
      <c r="N379">
        <v>93.850052000000005</v>
      </c>
      <c r="P379">
        <v>2</v>
      </c>
      <c r="Q379" t="str">
        <f t="shared" si="6"/>
        <v>24D</v>
      </c>
    </row>
    <row r="380" spans="1:17" x14ac:dyDescent="0.25">
      <c r="A380">
        <v>379</v>
      </c>
      <c r="D380">
        <v>82.793317000000002</v>
      </c>
      <c r="E380" s="4">
        <v>2</v>
      </c>
      <c r="I380" s="5" t="s">
        <v>233</v>
      </c>
      <c r="N380">
        <v>93.850052000000005</v>
      </c>
      <c r="P380">
        <v>2</v>
      </c>
      <c r="Q380" t="str">
        <f t="shared" si="6"/>
        <v>24D</v>
      </c>
    </row>
    <row r="381" spans="1:17" x14ac:dyDescent="0.25">
      <c r="A381">
        <v>380</v>
      </c>
      <c r="B381">
        <v>76.209286000000006</v>
      </c>
      <c r="C381" s="2">
        <v>1</v>
      </c>
      <c r="D381">
        <v>82.793317000000002</v>
      </c>
      <c r="E381" s="4">
        <v>2</v>
      </c>
      <c r="I381" s="5" t="s">
        <v>233</v>
      </c>
      <c r="N381">
        <v>93.850052000000005</v>
      </c>
      <c r="P381">
        <v>3</v>
      </c>
      <c r="Q381" t="str">
        <f t="shared" si="6"/>
        <v>124D</v>
      </c>
    </row>
    <row r="382" spans="1:17" x14ac:dyDescent="0.25">
      <c r="A382">
        <v>381</v>
      </c>
      <c r="B382">
        <v>76.118776000000011</v>
      </c>
      <c r="C382" s="2">
        <v>1</v>
      </c>
      <c r="D382">
        <v>82.793317000000002</v>
      </c>
      <c r="E382" s="4">
        <v>2</v>
      </c>
      <c r="I382" s="5" t="s">
        <v>233</v>
      </c>
      <c r="N382">
        <v>93.850052000000005</v>
      </c>
      <c r="P382">
        <v>3</v>
      </c>
      <c r="Q382" t="str">
        <f t="shared" si="6"/>
        <v>124D</v>
      </c>
    </row>
    <row r="383" spans="1:17" x14ac:dyDescent="0.25">
      <c r="A383">
        <v>382</v>
      </c>
      <c r="B383">
        <v>76.118776000000011</v>
      </c>
      <c r="C383" s="2">
        <v>1</v>
      </c>
      <c r="D383">
        <v>82.799031000000014</v>
      </c>
      <c r="E383" s="4">
        <v>2</v>
      </c>
      <c r="I383" s="5" t="s">
        <v>233</v>
      </c>
      <c r="N383">
        <v>93.850052000000005</v>
      </c>
      <c r="P383">
        <v>3</v>
      </c>
      <c r="Q383" t="str">
        <f t="shared" si="6"/>
        <v>124D</v>
      </c>
    </row>
    <row r="384" spans="1:17" x14ac:dyDescent="0.25">
      <c r="A384">
        <v>383</v>
      </c>
      <c r="B384">
        <v>76.118776000000011</v>
      </c>
      <c r="C384" s="2">
        <v>1</v>
      </c>
      <c r="I384" s="5" t="s">
        <v>233</v>
      </c>
      <c r="N384">
        <v>93.850052000000005</v>
      </c>
      <c r="P384">
        <v>2</v>
      </c>
      <c r="Q384" t="str">
        <f t="shared" si="6"/>
        <v>14D</v>
      </c>
    </row>
    <row r="385" spans="1:17" x14ac:dyDescent="0.25">
      <c r="A385">
        <v>384</v>
      </c>
      <c r="B385">
        <v>76.118776000000011</v>
      </c>
      <c r="C385" s="2">
        <v>1</v>
      </c>
      <c r="I385" s="5" t="s">
        <v>233</v>
      </c>
      <c r="N385">
        <v>93.850052000000005</v>
      </c>
      <c r="O385">
        <v>384</v>
      </c>
      <c r="P385">
        <v>2</v>
      </c>
      <c r="Q385" t="str">
        <f t="shared" si="6"/>
        <v>14D</v>
      </c>
    </row>
    <row r="386" spans="1:17" x14ac:dyDescent="0.25">
      <c r="A386">
        <v>385</v>
      </c>
      <c r="B386">
        <v>76.118776000000011</v>
      </c>
      <c r="C386" s="2">
        <v>1</v>
      </c>
      <c r="F386">
        <v>85.518063000000012</v>
      </c>
      <c r="G386" s="3">
        <v>3</v>
      </c>
      <c r="P386">
        <v>2</v>
      </c>
      <c r="Q386" t="str">
        <f t="shared" ref="Q386:Q449" si="7">CONCATENATE(C386,E386,G386,I386)</f>
        <v>13</v>
      </c>
    </row>
    <row r="387" spans="1:17" x14ac:dyDescent="0.25">
      <c r="A387">
        <v>386</v>
      </c>
      <c r="B387">
        <v>76.118776000000011</v>
      </c>
      <c r="C387" s="2">
        <v>1</v>
      </c>
      <c r="F387">
        <v>85.512602000000001</v>
      </c>
      <c r="G387" s="3">
        <v>3</v>
      </c>
      <c r="P387">
        <v>2</v>
      </c>
      <c r="Q387" t="str">
        <f t="shared" si="7"/>
        <v>13</v>
      </c>
    </row>
    <row r="388" spans="1:17" x14ac:dyDescent="0.25">
      <c r="A388">
        <v>387</v>
      </c>
      <c r="B388">
        <v>76.118776000000011</v>
      </c>
      <c r="C388" s="2">
        <v>1</v>
      </c>
      <c r="F388">
        <v>85.512602000000001</v>
      </c>
      <c r="G388" s="3">
        <v>3</v>
      </c>
      <c r="P388">
        <v>2</v>
      </c>
      <c r="Q388" t="str">
        <f t="shared" si="7"/>
        <v>13</v>
      </c>
    </row>
    <row r="389" spans="1:17" x14ac:dyDescent="0.25">
      <c r="A389">
        <v>388</v>
      </c>
      <c r="B389">
        <v>76.118776000000011</v>
      </c>
      <c r="C389" s="2">
        <v>1</v>
      </c>
      <c r="F389">
        <v>85.512602000000001</v>
      </c>
      <c r="G389" s="3">
        <v>3</v>
      </c>
      <c r="P389">
        <v>2</v>
      </c>
      <c r="Q389" t="str">
        <f t="shared" si="7"/>
        <v>13</v>
      </c>
    </row>
    <row r="390" spans="1:17" x14ac:dyDescent="0.25">
      <c r="A390">
        <v>389</v>
      </c>
      <c r="B390">
        <v>76.118776000000011</v>
      </c>
      <c r="C390" s="2">
        <v>1</v>
      </c>
      <c r="F390">
        <v>85.512602000000001</v>
      </c>
      <c r="G390" s="3">
        <v>3</v>
      </c>
      <c r="P390">
        <v>2</v>
      </c>
      <c r="Q390" t="str">
        <f t="shared" si="7"/>
        <v>13</v>
      </c>
    </row>
    <row r="391" spans="1:17" x14ac:dyDescent="0.25">
      <c r="A391">
        <v>390</v>
      </c>
      <c r="B391">
        <v>76.118776000000011</v>
      </c>
      <c r="C391" s="2">
        <v>1</v>
      </c>
      <c r="F391">
        <v>85.512602000000001</v>
      </c>
      <c r="G391" s="3">
        <v>3</v>
      </c>
      <c r="P391">
        <v>2</v>
      </c>
      <c r="Q391" t="str">
        <f t="shared" si="7"/>
        <v>13</v>
      </c>
    </row>
    <row r="392" spans="1:17" x14ac:dyDescent="0.25">
      <c r="A392">
        <v>391</v>
      </c>
      <c r="B392">
        <v>76.118776000000011</v>
      </c>
      <c r="C392" s="2">
        <v>1</v>
      </c>
      <c r="F392">
        <v>85.512602000000001</v>
      </c>
      <c r="G392" s="3">
        <v>3</v>
      </c>
      <c r="P392">
        <v>2</v>
      </c>
      <c r="Q392" t="str">
        <f t="shared" si="7"/>
        <v>13</v>
      </c>
    </row>
    <row r="393" spans="1:17" x14ac:dyDescent="0.25">
      <c r="A393">
        <v>392</v>
      </c>
      <c r="B393">
        <v>76.118776000000011</v>
      </c>
      <c r="C393" s="2">
        <v>1</v>
      </c>
      <c r="F393">
        <v>85.512602000000001</v>
      </c>
      <c r="G393" s="3">
        <v>3</v>
      </c>
      <c r="P393">
        <v>2</v>
      </c>
      <c r="Q393" t="str">
        <f t="shared" si="7"/>
        <v>13</v>
      </c>
    </row>
    <row r="394" spans="1:17" x14ac:dyDescent="0.25">
      <c r="A394">
        <v>393</v>
      </c>
      <c r="B394">
        <v>76.118776000000011</v>
      </c>
      <c r="C394" s="2">
        <v>1</v>
      </c>
      <c r="D394">
        <v>71.777194000000009</v>
      </c>
      <c r="E394" s="4">
        <v>2</v>
      </c>
      <c r="F394">
        <v>85.512602000000001</v>
      </c>
      <c r="G394" s="3">
        <v>3</v>
      </c>
      <c r="P394">
        <v>3</v>
      </c>
      <c r="Q394" t="str">
        <f t="shared" si="7"/>
        <v>123</v>
      </c>
    </row>
    <row r="395" spans="1:17" x14ac:dyDescent="0.25">
      <c r="A395">
        <v>394</v>
      </c>
      <c r="B395">
        <v>76.118776000000011</v>
      </c>
      <c r="C395" s="2">
        <v>1</v>
      </c>
      <c r="D395">
        <v>71.777194000000009</v>
      </c>
      <c r="E395" s="4">
        <v>2</v>
      </c>
      <c r="F395">
        <v>85.512602000000001</v>
      </c>
      <c r="G395" s="3">
        <v>3</v>
      </c>
      <c r="P395">
        <v>3</v>
      </c>
      <c r="Q395" t="str">
        <f t="shared" si="7"/>
        <v>123</v>
      </c>
    </row>
    <row r="396" spans="1:17" x14ac:dyDescent="0.25">
      <c r="A396">
        <v>395</v>
      </c>
      <c r="B396">
        <v>76.118776000000011</v>
      </c>
      <c r="C396" s="2">
        <v>1</v>
      </c>
      <c r="D396">
        <v>71.777194000000009</v>
      </c>
      <c r="E396" s="4">
        <v>2</v>
      </c>
      <c r="F396">
        <v>85.512602000000001</v>
      </c>
      <c r="G396" s="3">
        <v>3</v>
      </c>
      <c r="P396">
        <v>3</v>
      </c>
      <c r="Q396" t="str">
        <f t="shared" si="7"/>
        <v>123</v>
      </c>
    </row>
    <row r="397" spans="1:17" x14ac:dyDescent="0.25">
      <c r="A397">
        <v>396</v>
      </c>
      <c r="B397">
        <v>76.209286000000006</v>
      </c>
      <c r="C397" s="2">
        <v>1</v>
      </c>
      <c r="D397">
        <v>71.777194000000009</v>
      </c>
      <c r="E397" s="4">
        <v>2</v>
      </c>
      <c r="F397">
        <v>85.512602000000001</v>
      </c>
      <c r="G397" s="3">
        <v>3</v>
      </c>
      <c r="P397">
        <v>3</v>
      </c>
      <c r="Q397" t="str">
        <f t="shared" si="7"/>
        <v>123</v>
      </c>
    </row>
    <row r="398" spans="1:17" x14ac:dyDescent="0.25">
      <c r="A398">
        <v>397</v>
      </c>
      <c r="D398">
        <v>71.777194000000009</v>
      </c>
      <c r="E398" s="4">
        <v>2</v>
      </c>
      <c r="F398">
        <v>85.512602000000001</v>
      </c>
      <c r="G398" s="3">
        <v>3</v>
      </c>
      <c r="P398">
        <v>2</v>
      </c>
      <c r="Q398" t="str">
        <f t="shared" si="7"/>
        <v>23</v>
      </c>
    </row>
    <row r="399" spans="1:17" x14ac:dyDescent="0.25">
      <c r="A399">
        <v>398</v>
      </c>
      <c r="D399">
        <v>71.777194000000009</v>
      </c>
      <c r="E399" s="4">
        <v>2</v>
      </c>
      <c r="F399">
        <v>85.512602000000001</v>
      </c>
      <c r="G399" s="3">
        <v>3</v>
      </c>
      <c r="P399">
        <v>2</v>
      </c>
      <c r="Q399" t="str">
        <f t="shared" si="7"/>
        <v>23</v>
      </c>
    </row>
    <row r="400" spans="1:17" x14ac:dyDescent="0.25">
      <c r="A400">
        <v>399</v>
      </c>
      <c r="D400">
        <v>71.777194000000009</v>
      </c>
      <c r="E400" s="4">
        <v>2</v>
      </c>
      <c r="F400">
        <v>85.512602000000001</v>
      </c>
      <c r="G400" s="3">
        <v>3</v>
      </c>
      <c r="P400">
        <v>2</v>
      </c>
      <c r="Q400" t="str">
        <f t="shared" si="7"/>
        <v>23</v>
      </c>
    </row>
    <row r="401" spans="1:17" x14ac:dyDescent="0.25">
      <c r="A401">
        <v>400</v>
      </c>
      <c r="D401">
        <v>71.777194000000009</v>
      </c>
      <c r="E401" s="4">
        <v>2</v>
      </c>
      <c r="F401">
        <v>85.512602000000001</v>
      </c>
      <c r="G401" s="3">
        <v>3</v>
      </c>
      <c r="P401">
        <v>2</v>
      </c>
      <c r="Q401" t="str">
        <f t="shared" si="7"/>
        <v>23</v>
      </c>
    </row>
    <row r="402" spans="1:17" x14ac:dyDescent="0.25">
      <c r="A402">
        <v>401</v>
      </c>
      <c r="D402">
        <v>71.777194000000009</v>
      </c>
      <c r="E402" s="4">
        <v>2</v>
      </c>
      <c r="F402">
        <v>85.512602000000001</v>
      </c>
      <c r="G402" s="3">
        <v>3</v>
      </c>
      <c r="P402">
        <v>2</v>
      </c>
      <c r="Q402" t="str">
        <f t="shared" si="7"/>
        <v>23</v>
      </c>
    </row>
    <row r="403" spans="1:17" x14ac:dyDescent="0.25">
      <c r="A403">
        <v>402</v>
      </c>
      <c r="D403">
        <v>71.777194000000009</v>
      </c>
      <c r="E403" s="4">
        <v>2</v>
      </c>
      <c r="F403">
        <v>85.518063000000012</v>
      </c>
      <c r="G403" s="3">
        <v>3</v>
      </c>
      <c r="P403">
        <v>2</v>
      </c>
      <c r="Q403" t="str">
        <f t="shared" si="7"/>
        <v>23</v>
      </c>
    </row>
    <row r="404" spans="1:17" x14ac:dyDescent="0.25">
      <c r="A404">
        <v>403</v>
      </c>
      <c r="D404">
        <v>71.777194000000009</v>
      </c>
      <c r="E404" s="4">
        <v>2</v>
      </c>
      <c r="I404" s="5" t="s">
        <v>233</v>
      </c>
      <c r="N404">
        <v>77.613827000000015</v>
      </c>
      <c r="O404">
        <v>403</v>
      </c>
      <c r="P404">
        <v>2</v>
      </c>
      <c r="Q404" t="str">
        <f t="shared" si="7"/>
        <v>24D</v>
      </c>
    </row>
    <row r="405" spans="1:17" x14ac:dyDescent="0.25">
      <c r="A405">
        <v>404</v>
      </c>
      <c r="D405">
        <v>71.777194000000009</v>
      </c>
      <c r="E405" s="4">
        <v>2</v>
      </c>
      <c r="I405" s="5" t="s">
        <v>233</v>
      </c>
      <c r="N405">
        <v>77.613827000000015</v>
      </c>
      <c r="P405">
        <v>2</v>
      </c>
      <c r="Q405" t="str">
        <f t="shared" si="7"/>
        <v>24D</v>
      </c>
    </row>
    <row r="406" spans="1:17" x14ac:dyDescent="0.25">
      <c r="A406">
        <v>405</v>
      </c>
      <c r="D406">
        <v>71.777194000000009</v>
      </c>
      <c r="E406" s="4">
        <v>2</v>
      </c>
      <c r="I406" s="5" t="s">
        <v>233</v>
      </c>
      <c r="N406">
        <v>77.613827000000015</v>
      </c>
      <c r="P406">
        <v>2</v>
      </c>
      <c r="Q406" t="str">
        <f t="shared" si="7"/>
        <v>24D</v>
      </c>
    </row>
    <row r="407" spans="1:17" x14ac:dyDescent="0.25">
      <c r="A407">
        <v>406</v>
      </c>
      <c r="D407">
        <v>71.777194000000009</v>
      </c>
      <c r="E407" s="4">
        <v>2</v>
      </c>
      <c r="I407" s="5" t="s">
        <v>233</v>
      </c>
      <c r="N407">
        <v>77.613827000000015</v>
      </c>
      <c r="P407">
        <v>2</v>
      </c>
      <c r="Q407" t="str">
        <f t="shared" si="7"/>
        <v>24D</v>
      </c>
    </row>
    <row r="408" spans="1:17" x14ac:dyDescent="0.25">
      <c r="A408">
        <v>407</v>
      </c>
      <c r="D408">
        <v>71.777194000000009</v>
      </c>
      <c r="E408" s="4">
        <v>2</v>
      </c>
      <c r="I408" s="5" t="s">
        <v>233</v>
      </c>
      <c r="N408">
        <v>77.613827000000015</v>
      </c>
      <c r="P408">
        <v>2</v>
      </c>
      <c r="Q408" t="str">
        <f t="shared" si="7"/>
        <v>24D</v>
      </c>
    </row>
    <row r="409" spans="1:17" x14ac:dyDescent="0.25">
      <c r="A409">
        <v>408</v>
      </c>
      <c r="B409">
        <v>63.917465000000014</v>
      </c>
      <c r="C409" s="2">
        <v>1</v>
      </c>
      <c r="D409">
        <v>71.777194000000009</v>
      </c>
      <c r="E409" s="4">
        <v>2</v>
      </c>
      <c r="I409" s="5" t="s">
        <v>233</v>
      </c>
      <c r="N409">
        <v>77.613827000000015</v>
      </c>
      <c r="P409">
        <v>3</v>
      </c>
      <c r="Q409" t="str">
        <f t="shared" si="7"/>
        <v>124D</v>
      </c>
    </row>
    <row r="410" spans="1:17" x14ac:dyDescent="0.25">
      <c r="A410">
        <v>409</v>
      </c>
      <c r="B410">
        <v>63.921836000000013</v>
      </c>
      <c r="C410" s="2">
        <v>1</v>
      </c>
      <c r="D410">
        <v>71.777194000000009</v>
      </c>
      <c r="E410" s="4">
        <v>2</v>
      </c>
      <c r="I410" s="5" t="s">
        <v>233</v>
      </c>
      <c r="N410">
        <v>77.613827000000015</v>
      </c>
      <c r="P410">
        <v>3</v>
      </c>
      <c r="Q410" t="str">
        <f t="shared" si="7"/>
        <v>124D</v>
      </c>
    </row>
    <row r="411" spans="1:17" x14ac:dyDescent="0.25">
      <c r="A411">
        <v>410</v>
      </c>
      <c r="B411">
        <v>63.921836000000013</v>
      </c>
      <c r="C411" s="2">
        <v>1</v>
      </c>
      <c r="D411">
        <v>71.777194000000009</v>
      </c>
      <c r="E411" s="4">
        <v>2</v>
      </c>
      <c r="I411" s="5" t="s">
        <v>233</v>
      </c>
      <c r="N411">
        <v>77.613827000000015</v>
      </c>
      <c r="P411">
        <v>3</v>
      </c>
      <c r="Q411" t="str">
        <f t="shared" si="7"/>
        <v>124D</v>
      </c>
    </row>
    <row r="412" spans="1:17" x14ac:dyDescent="0.25">
      <c r="A412">
        <v>411</v>
      </c>
      <c r="B412">
        <v>63.921836000000013</v>
      </c>
      <c r="C412" s="2">
        <v>1</v>
      </c>
      <c r="D412">
        <v>71.777194000000009</v>
      </c>
      <c r="E412" s="4">
        <v>2</v>
      </c>
      <c r="I412" s="5" t="s">
        <v>233</v>
      </c>
      <c r="N412">
        <v>77.613827000000015</v>
      </c>
      <c r="P412">
        <v>3</v>
      </c>
      <c r="Q412" t="str">
        <f t="shared" si="7"/>
        <v>124D</v>
      </c>
    </row>
    <row r="413" spans="1:17" x14ac:dyDescent="0.25">
      <c r="A413">
        <v>412</v>
      </c>
      <c r="B413">
        <v>63.921836000000013</v>
      </c>
      <c r="C413" s="2">
        <v>1</v>
      </c>
      <c r="I413" s="5" t="s">
        <v>233</v>
      </c>
      <c r="N413">
        <v>77.613827000000015</v>
      </c>
      <c r="P413">
        <v>2</v>
      </c>
      <c r="Q413" t="str">
        <f t="shared" si="7"/>
        <v>14D</v>
      </c>
    </row>
    <row r="414" spans="1:17" x14ac:dyDescent="0.25">
      <c r="A414">
        <v>413</v>
      </c>
      <c r="B414">
        <v>63.921836000000013</v>
      </c>
      <c r="C414" s="2">
        <v>1</v>
      </c>
      <c r="I414" s="5" t="s">
        <v>233</v>
      </c>
      <c r="N414">
        <v>77.613827000000015</v>
      </c>
      <c r="P414">
        <v>2</v>
      </c>
      <c r="Q414" t="str">
        <f t="shared" si="7"/>
        <v>14D</v>
      </c>
    </row>
    <row r="415" spans="1:17" x14ac:dyDescent="0.25">
      <c r="A415">
        <v>414</v>
      </c>
      <c r="B415">
        <v>63.921836000000013</v>
      </c>
      <c r="C415" s="2">
        <v>1</v>
      </c>
      <c r="I415" s="5" t="s">
        <v>233</v>
      </c>
      <c r="N415">
        <v>77.613827000000015</v>
      </c>
      <c r="P415">
        <v>2</v>
      </c>
      <c r="Q415" t="str">
        <f t="shared" si="7"/>
        <v>14D</v>
      </c>
    </row>
    <row r="416" spans="1:17" x14ac:dyDescent="0.25">
      <c r="A416">
        <v>415</v>
      </c>
      <c r="B416">
        <v>63.921836000000013</v>
      </c>
      <c r="C416" s="2">
        <v>1</v>
      </c>
      <c r="G416" s="3" t="s">
        <v>234</v>
      </c>
      <c r="I416" s="5" t="s">
        <v>233</v>
      </c>
      <c r="L416">
        <v>74.783877000000004</v>
      </c>
      <c r="M416">
        <v>415</v>
      </c>
      <c r="N416">
        <v>77.613827000000015</v>
      </c>
      <c r="P416">
        <v>3</v>
      </c>
      <c r="Q416" t="str">
        <f t="shared" si="7"/>
        <v>13D4D</v>
      </c>
    </row>
    <row r="417" spans="1:17" x14ac:dyDescent="0.25">
      <c r="A417">
        <v>416</v>
      </c>
      <c r="B417">
        <v>63.921836000000013</v>
      </c>
      <c r="C417" s="2">
        <v>1</v>
      </c>
      <c r="G417" s="3" t="s">
        <v>234</v>
      </c>
      <c r="I417" s="5" t="s">
        <v>233</v>
      </c>
      <c r="L417">
        <v>74.783877000000004</v>
      </c>
      <c r="N417">
        <v>77.613827000000015</v>
      </c>
      <c r="P417">
        <v>3</v>
      </c>
      <c r="Q417" t="str">
        <f t="shared" si="7"/>
        <v>13D4D</v>
      </c>
    </row>
    <row r="418" spans="1:17" x14ac:dyDescent="0.25">
      <c r="A418">
        <v>417</v>
      </c>
      <c r="B418">
        <v>63.921836000000013</v>
      </c>
      <c r="C418" s="2">
        <v>1</v>
      </c>
      <c r="G418" s="3" t="s">
        <v>234</v>
      </c>
      <c r="I418" s="5" t="s">
        <v>233</v>
      </c>
      <c r="L418">
        <v>74.783877000000004</v>
      </c>
      <c r="N418">
        <v>77.613827000000015</v>
      </c>
      <c r="P418">
        <v>3</v>
      </c>
      <c r="Q418" t="str">
        <f t="shared" si="7"/>
        <v>13D4D</v>
      </c>
    </row>
    <row r="419" spans="1:17" x14ac:dyDescent="0.25">
      <c r="A419">
        <v>418</v>
      </c>
      <c r="B419">
        <v>63.921836000000013</v>
      </c>
      <c r="C419" s="2">
        <v>1</v>
      </c>
      <c r="G419" s="3" t="s">
        <v>234</v>
      </c>
      <c r="I419" s="5" t="s">
        <v>233</v>
      </c>
      <c r="L419">
        <v>74.783877000000004</v>
      </c>
      <c r="M419">
        <v>418</v>
      </c>
      <c r="N419">
        <v>77.613827000000015</v>
      </c>
      <c r="O419">
        <v>418</v>
      </c>
      <c r="P419">
        <v>3</v>
      </c>
      <c r="Q419" t="str">
        <f t="shared" si="7"/>
        <v>13D4D</v>
      </c>
    </row>
    <row r="420" spans="1:17" x14ac:dyDescent="0.25">
      <c r="A420">
        <v>419</v>
      </c>
      <c r="B420">
        <v>63.921836000000013</v>
      </c>
      <c r="C420" s="2">
        <v>1</v>
      </c>
      <c r="P420">
        <v>1</v>
      </c>
      <c r="Q420" t="str">
        <f t="shared" si="7"/>
        <v>1</v>
      </c>
    </row>
    <row r="421" spans="1:17" x14ac:dyDescent="0.25">
      <c r="A421">
        <v>420</v>
      </c>
      <c r="B421">
        <v>63.921836000000013</v>
      </c>
      <c r="C421" s="2">
        <v>1</v>
      </c>
      <c r="P421">
        <v>1</v>
      </c>
      <c r="Q421" t="str">
        <f t="shared" si="7"/>
        <v>1</v>
      </c>
    </row>
    <row r="422" spans="1:17" x14ac:dyDescent="0.25">
      <c r="A422">
        <v>421</v>
      </c>
      <c r="B422">
        <v>63.921836000000013</v>
      </c>
      <c r="C422" s="2">
        <v>1</v>
      </c>
      <c r="G422" s="3" t="s">
        <v>234</v>
      </c>
      <c r="L422">
        <v>73.738724000000005</v>
      </c>
      <c r="M422">
        <v>421</v>
      </c>
      <c r="P422">
        <v>2</v>
      </c>
      <c r="Q422" t="str">
        <f t="shared" si="7"/>
        <v>13D</v>
      </c>
    </row>
    <row r="423" spans="1:17" x14ac:dyDescent="0.25">
      <c r="A423">
        <v>422</v>
      </c>
      <c r="B423">
        <v>63.921836000000013</v>
      </c>
      <c r="C423" s="2">
        <v>1</v>
      </c>
      <c r="G423" s="3" t="s">
        <v>234</v>
      </c>
      <c r="L423">
        <v>73.597296</v>
      </c>
      <c r="P423">
        <v>2</v>
      </c>
      <c r="Q423" t="str">
        <f t="shared" si="7"/>
        <v>13D</v>
      </c>
    </row>
    <row r="424" spans="1:17" x14ac:dyDescent="0.25">
      <c r="A424">
        <v>423</v>
      </c>
      <c r="B424">
        <v>63.921836000000013</v>
      </c>
      <c r="C424" s="2">
        <v>1</v>
      </c>
      <c r="G424" s="3" t="s">
        <v>234</v>
      </c>
      <c r="L424">
        <v>73.597296</v>
      </c>
      <c r="P424">
        <v>2</v>
      </c>
      <c r="Q424" t="str">
        <f t="shared" si="7"/>
        <v>13D</v>
      </c>
    </row>
    <row r="425" spans="1:17" x14ac:dyDescent="0.25">
      <c r="A425">
        <v>424</v>
      </c>
      <c r="B425">
        <v>63.921836000000013</v>
      </c>
      <c r="C425" s="2">
        <v>1</v>
      </c>
      <c r="G425" s="3" t="s">
        <v>234</v>
      </c>
      <c r="L425">
        <v>73.597296</v>
      </c>
      <c r="P425">
        <v>2</v>
      </c>
      <c r="Q425" t="str">
        <f t="shared" si="7"/>
        <v>13D</v>
      </c>
    </row>
    <row r="426" spans="1:17" x14ac:dyDescent="0.25">
      <c r="A426">
        <v>425</v>
      </c>
      <c r="B426">
        <v>63.921836000000013</v>
      </c>
      <c r="C426" s="2">
        <v>1</v>
      </c>
      <c r="D426">
        <v>56.082286000000011</v>
      </c>
      <c r="E426" s="4">
        <v>2</v>
      </c>
      <c r="G426" s="3" t="s">
        <v>234</v>
      </c>
      <c r="L426">
        <v>73.597296</v>
      </c>
      <c r="P426">
        <v>3</v>
      </c>
      <c r="Q426" t="str">
        <f t="shared" si="7"/>
        <v>123D</v>
      </c>
    </row>
    <row r="427" spans="1:17" x14ac:dyDescent="0.25">
      <c r="A427">
        <v>426</v>
      </c>
      <c r="B427">
        <v>63.921836000000013</v>
      </c>
      <c r="C427" s="2">
        <v>1</v>
      </c>
      <c r="D427">
        <v>56.105598000000008</v>
      </c>
      <c r="E427" s="4">
        <v>2</v>
      </c>
      <c r="G427" s="3" t="s">
        <v>234</v>
      </c>
      <c r="L427">
        <v>73.597296</v>
      </c>
      <c r="P427">
        <v>3</v>
      </c>
      <c r="Q427" t="str">
        <f t="shared" si="7"/>
        <v>123D</v>
      </c>
    </row>
    <row r="428" spans="1:17" x14ac:dyDescent="0.25">
      <c r="A428">
        <v>427</v>
      </c>
      <c r="B428">
        <v>63.917465000000014</v>
      </c>
      <c r="C428" s="2">
        <v>1</v>
      </c>
      <c r="D428">
        <v>56.105598000000008</v>
      </c>
      <c r="E428" s="4">
        <v>2</v>
      </c>
      <c r="G428" s="3" t="s">
        <v>234</v>
      </c>
      <c r="L428">
        <v>73.597296</v>
      </c>
      <c r="P428">
        <v>3</v>
      </c>
      <c r="Q428" t="str">
        <f t="shared" si="7"/>
        <v>123D</v>
      </c>
    </row>
    <row r="429" spans="1:17" x14ac:dyDescent="0.25">
      <c r="A429">
        <v>428</v>
      </c>
      <c r="D429">
        <v>56.105598000000008</v>
      </c>
      <c r="E429" s="4">
        <v>2</v>
      </c>
      <c r="G429" s="3" t="s">
        <v>234</v>
      </c>
      <c r="L429">
        <v>73.597296</v>
      </c>
      <c r="P429">
        <v>2</v>
      </c>
      <c r="Q429" t="str">
        <f t="shared" si="7"/>
        <v>23D</v>
      </c>
    </row>
    <row r="430" spans="1:17" x14ac:dyDescent="0.25">
      <c r="A430">
        <v>429</v>
      </c>
      <c r="D430">
        <v>56.105598000000008</v>
      </c>
      <c r="E430" s="4">
        <v>2</v>
      </c>
      <c r="G430" s="3" t="s">
        <v>234</v>
      </c>
      <c r="L430">
        <v>73.597296</v>
      </c>
      <c r="P430">
        <v>2</v>
      </c>
      <c r="Q430" t="str">
        <f t="shared" si="7"/>
        <v>23D</v>
      </c>
    </row>
    <row r="431" spans="1:17" x14ac:dyDescent="0.25">
      <c r="A431">
        <v>430</v>
      </c>
      <c r="D431">
        <v>56.105598000000008</v>
      </c>
      <c r="E431" s="4">
        <v>2</v>
      </c>
      <c r="G431" s="3" t="s">
        <v>234</v>
      </c>
      <c r="L431">
        <v>73.597296</v>
      </c>
      <c r="P431">
        <v>2</v>
      </c>
      <c r="Q431" t="str">
        <f t="shared" si="7"/>
        <v>23D</v>
      </c>
    </row>
    <row r="432" spans="1:17" x14ac:dyDescent="0.25">
      <c r="A432">
        <v>431</v>
      </c>
      <c r="D432">
        <v>56.105598000000008</v>
      </c>
      <c r="E432" s="4">
        <v>2</v>
      </c>
      <c r="G432" s="3" t="s">
        <v>234</v>
      </c>
      <c r="L432">
        <v>73.597296</v>
      </c>
      <c r="P432">
        <v>2</v>
      </c>
      <c r="Q432" t="str">
        <f t="shared" si="7"/>
        <v>23D</v>
      </c>
    </row>
    <row r="433" spans="1:17" x14ac:dyDescent="0.25">
      <c r="A433">
        <v>432</v>
      </c>
      <c r="D433">
        <v>56.105598000000008</v>
      </c>
      <c r="E433" s="4">
        <v>2</v>
      </c>
      <c r="G433" s="3" t="s">
        <v>234</v>
      </c>
      <c r="L433">
        <v>73.597296</v>
      </c>
      <c r="P433">
        <v>2</v>
      </c>
      <c r="Q433" t="str">
        <f t="shared" si="7"/>
        <v>23D</v>
      </c>
    </row>
    <row r="434" spans="1:17" x14ac:dyDescent="0.25">
      <c r="A434">
        <v>433</v>
      </c>
      <c r="D434">
        <v>56.105598000000008</v>
      </c>
      <c r="E434" s="4">
        <v>2</v>
      </c>
      <c r="G434" s="3" t="s">
        <v>234</v>
      </c>
      <c r="L434">
        <v>73.597296</v>
      </c>
      <c r="P434">
        <v>2</v>
      </c>
      <c r="Q434" t="str">
        <f t="shared" si="7"/>
        <v>23D</v>
      </c>
    </row>
    <row r="435" spans="1:17" x14ac:dyDescent="0.25">
      <c r="A435">
        <v>434</v>
      </c>
      <c r="D435">
        <v>56.105598000000008</v>
      </c>
      <c r="E435" s="4">
        <v>2</v>
      </c>
      <c r="G435" s="3" t="s">
        <v>234</v>
      </c>
      <c r="L435">
        <v>73.597296</v>
      </c>
      <c r="P435">
        <v>2</v>
      </c>
      <c r="Q435" t="str">
        <f t="shared" si="7"/>
        <v>23D</v>
      </c>
    </row>
    <row r="436" spans="1:17" x14ac:dyDescent="0.25">
      <c r="A436">
        <v>435</v>
      </c>
      <c r="D436">
        <v>56.105598000000008</v>
      </c>
      <c r="E436" s="4">
        <v>2</v>
      </c>
      <c r="G436" s="3" t="s">
        <v>234</v>
      </c>
      <c r="L436">
        <v>73.738724000000005</v>
      </c>
      <c r="P436">
        <v>2</v>
      </c>
      <c r="Q436" t="str">
        <f t="shared" si="7"/>
        <v>23D</v>
      </c>
    </row>
    <row r="437" spans="1:17" x14ac:dyDescent="0.25">
      <c r="A437">
        <v>436</v>
      </c>
      <c r="D437">
        <v>56.105598000000008</v>
      </c>
      <c r="E437" s="4">
        <v>2</v>
      </c>
      <c r="G437" s="3" t="s">
        <v>234</v>
      </c>
      <c r="L437">
        <v>73.738724000000005</v>
      </c>
      <c r="P437">
        <v>2</v>
      </c>
      <c r="Q437" t="str">
        <f t="shared" si="7"/>
        <v>23D</v>
      </c>
    </row>
    <row r="438" spans="1:17" x14ac:dyDescent="0.25">
      <c r="A438">
        <v>437</v>
      </c>
      <c r="D438">
        <v>56.105598000000008</v>
      </c>
      <c r="E438" s="4">
        <v>2</v>
      </c>
      <c r="G438" s="3" t="s">
        <v>234</v>
      </c>
      <c r="L438">
        <v>73.738724000000005</v>
      </c>
      <c r="M438">
        <v>437</v>
      </c>
      <c r="P438">
        <v>2</v>
      </c>
      <c r="Q438" t="str">
        <f t="shared" si="7"/>
        <v>23D</v>
      </c>
    </row>
    <row r="439" spans="1:17" x14ac:dyDescent="0.25">
      <c r="A439">
        <v>438</v>
      </c>
      <c r="B439">
        <v>51.25631700000001</v>
      </c>
      <c r="C439" s="2">
        <v>1</v>
      </c>
      <c r="D439">
        <v>56.105598000000008</v>
      </c>
      <c r="E439" s="4">
        <v>2</v>
      </c>
      <c r="P439">
        <v>2</v>
      </c>
      <c r="Q439" t="str">
        <f t="shared" si="7"/>
        <v>12</v>
      </c>
    </row>
    <row r="440" spans="1:17" x14ac:dyDescent="0.25">
      <c r="A440">
        <v>439</v>
      </c>
      <c r="B440">
        <v>51.113315000000014</v>
      </c>
      <c r="C440" s="2">
        <v>1</v>
      </c>
      <c r="D440">
        <v>56.105598000000008</v>
      </c>
      <c r="E440" s="4">
        <v>2</v>
      </c>
      <c r="P440">
        <v>2</v>
      </c>
      <c r="Q440" t="str">
        <f t="shared" si="7"/>
        <v>12</v>
      </c>
    </row>
    <row r="441" spans="1:17" x14ac:dyDescent="0.25">
      <c r="A441">
        <v>440</v>
      </c>
      <c r="B441">
        <v>51.113315000000014</v>
      </c>
      <c r="C441" s="2">
        <v>1</v>
      </c>
      <c r="D441">
        <v>56.105598000000008</v>
      </c>
      <c r="E441" s="4">
        <v>2</v>
      </c>
      <c r="P441">
        <v>2</v>
      </c>
      <c r="Q441" t="str">
        <f t="shared" si="7"/>
        <v>12</v>
      </c>
    </row>
    <row r="442" spans="1:17" x14ac:dyDescent="0.25">
      <c r="A442">
        <v>441</v>
      </c>
      <c r="B442">
        <v>51.113315000000014</v>
      </c>
      <c r="C442" s="2">
        <v>1</v>
      </c>
      <c r="D442">
        <v>56.105598000000008</v>
      </c>
      <c r="E442" s="4">
        <v>2</v>
      </c>
      <c r="P442">
        <v>2</v>
      </c>
      <c r="Q442" t="str">
        <f t="shared" si="7"/>
        <v>12</v>
      </c>
    </row>
    <row r="443" spans="1:17" x14ac:dyDescent="0.25">
      <c r="A443">
        <v>442</v>
      </c>
      <c r="B443">
        <v>51.113315000000014</v>
      </c>
      <c r="C443" s="2">
        <v>1</v>
      </c>
      <c r="D443">
        <v>56.105598000000008</v>
      </c>
      <c r="E443" s="4">
        <v>2</v>
      </c>
      <c r="I443" s="5" t="s">
        <v>233</v>
      </c>
      <c r="N443">
        <v>64.025810000000007</v>
      </c>
      <c r="O443">
        <v>442</v>
      </c>
      <c r="P443">
        <v>3</v>
      </c>
      <c r="Q443" t="str">
        <f t="shared" si="7"/>
        <v>124D</v>
      </c>
    </row>
    <row r="444" spans="1:17" x14ac:dyDescent="0.25">
      <c r="A444">
        <v>443</v>
      </c>
      <c r="B444">
        <v>51.113315000000014</v>
      </c>
      <c r="C444" s="2">
        <v>1</v>
      </c>
      <c r="D444">
        <v>56.105598000000008</v>
      </c>
      <c r="E444" s="4">
        <v>2</v>
      </c>
      <c r="I444" s="5" t="s">
        <v>233</v>
      </c>
      <c r="N444">
        <v>64.025810000000007</v>
      </c>
      <c r="P444">
        <v>3</v>
      </c>
      <c r="Q444" t="str">
        <f t="shared" si="7"/>
        <v>124D</v>
      </c>
    </row>
    <row r="445" spans="1:17" x14ac:dyDescent="0.25">
      <c r="A445">
        <v>444</v>
      </c>
      <c r="B445">
        <v>51.113315000000014</v>
      </c>
      <c r="C445" s="2">
        <v>1</v>
      </c>
      <c r="D445">
        <v>56.105598000000008</v>
      </c>
      <c r="E445" s="4">
        <v>2</v>
      </c>
      <c r="I445" s="5" t="s">
        <v>233</v>
      </c>
      <c r="N445">
        <v>64.025810000000007</v>
      </c>
      <c r="P445">
        <v>3</v>
      </c>
      <c r="Q445" t="str">
        <f t="shared" si="7"/>
        <v>124D</v>
      </c>
    </row>
    <row r="446" spans="1:17" x14ac:dyDescent="0.25">
      <c r="A446">
        <v>445</v>
      </c>
      <c r="B446">
        <v>51.113315000000014</v>
      </c>
      <c r="C446" s="2">
        <v>1</v>
      </c>
      <c r="D446">
        <v>56.105598000000008</v>
      </c>
      <c r="E446" s="4">
        <v>2</v>
      </c>
      <c r="I446" s="5" t="s">
        <v>233</v>
      </c>
      <c r="N446">
        <v>64.025810000000007</v>
      </c>
      <c r="P446">
        <v>3</v>
      </c>
      <c r="Q446" t="str">
        <f t="shared" si="7"/>
        <v>124D</v>
      </c>
    </row>
    <row r="447" spans="1:17" x14ac:dyDescent="0.25">
      <c r="A447">
        <v>446</v>
      </c>
      <c r="B447">
        <v>51.113315000000014</v>
      </c>
      <c r="C447" s="2">
        <v>1</v>
      </c>
      <c r="D447">
        <v>56.105598000000008</v>
      </c>
      <c r="E447" s="4">
        <v>2</v>
      </c>
      <c r="I447" s="5" t="s">
        <v>233</v>
      </c>
      <c r="N447">
        <v>64.025810000000007</v>
      </c>
      <c r="P447">
        <v>3</v>
      </c>
      <c r="Q447" t="str">
        <f t="shared" si="7"/>
        <v>124D</v>
      </c>
    </row>
    <row r="448" spans="1:17" x14ac:dyDescent="0.25">
      <c r="A448">
        <v>447</v>
      </c>
      <c r="B448">
        <v>51.113315000000014</v>
      </c>
      <c r="C448" s="2">
        <v>1</v>
      </c>
      <c r="D448">
        <v>56.082286000000011</v>
      </c>
      <c r="E448" s="4">
        <v>2</v>
      </c>
      <c r="I448" s="5" t="s">
        <v>233</v>
      </c>
      <c r="N448">
        <v>64.025810000000007</v>
      </c>
      <c r="P448">
        <v>3</v>
      </c>
      <c r="Q448" t="str">
        <f t="shared" si="7"/>
        <v>124D</v>
      </c>
    </row>
    <row r="449" spans="1:17" x14ac:dyDescent="0.25">
      <c r="A449">
        <v>448</v>
      </c>
      <c r="B449">
        <v>51.113315000000014</v>
      </c>
      <c r="C449" s="2">
        <v>1</v>
      </c>
      <c r="I449" s="5" t="s">
        <v>233</v>
      </c>
      <c r="N449">
        <v>64.025810000000007</v>
      </c>
      <c r="P449">
        <v>2</v>
      </c>
      <c r="Q449" t="str">
        <f t="shared" si="7"/>
        <v>14D</v>
      </c>
    </row>
    <row r="450" spans="1:17" x14ac:dyDescent="0.25">
      <c r="A450">
        <v>449</v>
      </c>
      <c r="B450">
        <v>51.113315000000014</v>
      </c>
      <c r="C450" s="2">
        <v>1</v>
      </c>
      <c r="I450" s="5" t="s">
        <v>233</v>
      </c>
      <c r="N450">
        <v>64.025810000000007</v>
      </c>
      <c r="P450">
        <v>2</v>
      </c>
      <c r="Q450" t="str">
        <f t="shared" ref="Q450:Q513" si="8">CONCATENATE(C450,E450,G450,I450)</f>
        <v>14D</v>
      </c>
    </row>
    <row r="451" spans="1:17" x14ac:dyDescent="0.25">
      <c r="A451">
        <v>450</v>
      </c>
      <c r="B451">
        <v>51.113315000000014</v>
      </c>
      <c r="C451" s="2">
        <v>1</v>
      </c>
      <c r="I451" s="5" t="s">
        <v>233</v>
      </c>
      <c r="N451">
        <v>64.025810000000007</v>
      </c>
      <c r="P451">
        <v>2</v>
      </c>
      <c r="Q451" t="str">
        <f t="shared" si="8"/>
        <v>14D</v>
      </c>
    </row>
    <row r="452" spans="1:17" x14ac:dyDescent="0.25">
      <c r="A452">
        <v>451</v>
      </c>
      <c r="B452">
        <v>51.113315000000014</v>
      </c>
      <c r="C452" s="2">
        <v>1</v>
      </c>
      <c r="I452" s="5" t="s">
        <v>233</v>
      </c>
      <c r="N452">
        <v>64.025810000000007</v>
      </c>
      <c r="P452">
        <v>2</v>
      </c>
      <c r="Q452" t="str">
        <f t="shared" si="8"/>
        <v>14D</v>
      </c>
    </row>
    <row r="453" spans="1:17" x14ac:dyDescent="0.25">
      <c r="A453">
        <v>452</v>
      </c>
      <c r="B453">
        <v>51.113315000000014</v>
      </c>
      <c r="C453" s="2">
        <v>1</v>
      </c>
      <c r="I453" s="5" t="s">
        <v>233</v>
      </c>
      <c r="N453">
        <v>64.025810000000007</v>
      </c>
      <c r="P453">
        <v>2</v>
      </c>
      <c r="Q453" t="str">
        <f t="shared" si="8"/>
        <v>14D</v>
      </c>
    </row>
    <row r="454" spans="1:17" x14ac:dyDescent="0.25">
      <c r="A454">
        <v>453</v>
      </c>
      <c r="B454">
        <v>51.113315000000014</v>
      </c>
      <c r="C454" s="2">
        <v>1</v>
      </c>
      <c r="I454" s="5" t="s">
        <v>233</v>
      </c>
      <c r="N454">
        <v>64.025810000000007</v>
      </c>
      <c r="P454">
        <v>2</v>
      </c>
      <c r="Q454" t="str">
        <f t="shared" si="8"/>
        <v>14D</v>
      </c>
    </row>
    <row r="455" spans="1:17" x14ac:dyDescent="0.25">
      <c r="A455">
        <v>454</v>
      </c>
      <c r="B455">
        <v>51.113315000000014</v>
      </c>
      <c r="C455" s="2">
        <v>1</v>
      </c>
      <c r="I455" s="5" t="s">
        <v>233</v>
      </c>
      <c r="N455">
        <v>64.025810000000007</v>
      </c>
      <c r="P455">
        <v>2</v>
      </c>
      <c r="Q455" t="str">
        <f t="shared" si="8"/>
        <v>14D</v>
      </c>
    </row>
    <row r="456" spans="1:17" x14ac:dyDescent="0.25">
      <c r="A456">
        <v>455</v>
      </c>
      <c r="B456">
        <v>51.113315000000014</v>
      </c>
      <c r="C456" s="2">
        <v>1</v>
      </c>
      <c r="I456" s="5" t="s">
        <v>233</v>
      </c>
      <c r="N456">
        <v>64.025810000000007</v>
      </c>
      <c r="P456">
        <v>2</v>
      </c>
      <c r="Q456" t="str">
        <f t="shared" si="8"/>
        <v>14D</v>
      </c>
    </row>
    <row r="457" spans="1:17" x14ac:dyDescent="0.25">
      <c r="A457">
        <v>456</v>
      </c>
      <c r="B457">
        <v>51.113315000000014</v>
      </c>
      <c r="C457" s="2">
        <v>1</v>
      </c>
      <c r="I457" s="5" t="s">
        <v>233</v>
      </c>
      <c r="N457">
        <v>64.025810000000007</v>
      </c>
      <c r="P457">
        <v>2</v>
      </c>
      <c r="Q457" t="str">
        <f t="shared" si="8"/>
        <v>14D</v>
      </c>
    </row>
    <row r="458" spans="1:17" x14ac:dyDescent="0.25">
      <c r="A458">
        <v>457</v>
      </c>
      <c r="B458">
        <v>51.113315000000014</v>
      </c>
      <c r="C458" s="2">
        <v>1</v>
      </c>
      <c r="I458" s="5" t="s">
        <v>233</v>
      </c>
      <c r="N458">
        <v>64.025810000000007</v>
      </c>
      <c r="P458">
        <v>2</v>
      </c>
      <c r="Q458" t="str">
        <f t="shared" si="8"/>
        <v>14D</v>
      </c>
    </row>
    <row r="459" spans="1:17" x14ac:dyDescent="0.25">
      <c r="A459">
        <v>458</v>
      </c>
      <c r="B459">
        <v>51.113315000000014</v>
      </c>
      <c r="C459" s="2">
        <v>1</v>
      </c>
      <c r="D459">
        <v>42.662731000000008</v>
      </c>
      <c r="E459" s="4">
        <v>2</v>
      </c>
      <c r="I459" s="5" t="s">
        <v>233</v>
      </c>
      <c r="N459">
        <v>64.025810000000007</v>
      </c>
      <c r="P459">
        <v>3</v>
      </c>
      <c r="Q459" t="str">
        <f t="shared" si="8"/>
        <v>124D</v>
      </c>
    </row>
    <row r="460" spans="1:17" x14ac:dyDescent="0.25">
      <c r="A460">
        <v>459</v>
      </c>
      <c r="B460">
        <v>51.113315000000014</v>
      </c>
      <c r="C460" s="2">
        <v>1</v>
      </c>
      <c r="D460">
        <v>42.591071000000014</v>
      </c>
      <c r="E460" s="4">
        <v>2</v>
      </c>
      <c r="I460" s="5" t="s">
        <v>233</v>
      </c>
      <c r="N460">
        <v>64.025810000000007</v>
      </c>
      <c r="O460">
        <v>459</v>
      </c>
      <c r="P460">
        <v>3</v>
      </c>
      <c r="Q460" t="str">
        <f t="shared" si="8"/>
        <v>124D</v>
      </c>
    </row>
    <row r="461" spans="1:17" x14ac:dyDescent="0.25">
      <c r="A461">
        <v>460</v>
      </c>
      <c r="B461">
        <v>51.25631700000001</v>
      </c>
      <c r="C461" s="2">
        <v>1</v>
      </c>
      <c r="D461">
        <v>42.591071000000014</v>
      </c>
      <c r="E461" s="4">
        <v>2</v>
      </c>
      <c r="F461">
        <v>55.787593000000008</v>
      </c>
      <c r="G461" s="3">
        <v>3</v>
      </c>
      <c r="P461">
        <v>3</v>
      </c>
      <c r="Q461" t="str">
        <f t="shared" si="8"/>
        <v>123</v>
      </c>
    </row>
    <row r="462" spans="1:17" x14ac:dyDescent="0.25">
      <c r="A462">
        <v>461</v>
      </c>
      <c r="B462">
        <v>51.25631700000001</v>
      </c>
      <c r="C462" s="2">
        <v>1</v>
      </c>
      <c r="D462">
        <v>42.591071000000014</v>
      </c>
      <c r="E462" s="4">
        <v>2</v>
      </c>
      <c r="F462">
        <v>55.787593000000008</v>
      </c>
      <c r="G462" s="3">
        <v>3</v>
      </c>
      <c r="P462">
        <v>3</v>
      </c>
      <c r="Q462" t="str">
        <f t="shared" si="8"/>
        <v>123</v>
      </c>
    </row>
    <row r="463" spans="1:17" x14ac:dyDescent="0.25">
      <c r="A463">
        <v>462</v>
      </c>
      <c r="D463">
        <v>42.591071000000014</v>
      </c>
      <c r="E463" s="4">
        <v>2</v>
      </c>
      <c r="F463">
        <v>55.787593000000008</v>
      </c>
      <c r="G463" s="3">
        <v>3</v>
      </c>
      <c r="P463">
        <v>2</v>
      </c>
      <c r="Q463" t="str">
        <f t="shared" si="8"/>
        <v>23</v>
      </c>
    </row>
    <row r="464" spans="1:17" x14ac:dyDescent="0.25">
      <c r="A464">
        <v>463</v>
      </c>
      <c r="D464">
        <v>42.591071000000014</v>
      </c>
      <c r="E464" s="4">
        <v>2</v>
      </c>
      <c r="F464">
        <v>55.787593000000008</v>
      </c>
      <c r="G464" s="3">
        <v>3</v>
      </c>
      <c r="P464">
        <v>2</v>
      </c>
      <c r="Q464" t="str">
        <f t="shared" si="8"/>
        <v>23</v>
      </c>
    </row>
    <row r="465" spans="1:17" x14ac:dyDescent="0.25">
      <c r="A465">
        <v>464</v>
      </c>
      <c r="D465">
        <v>42.591071000000014</v>
      </c>
      <c r="E465" s="4">
        <v>2</v>
      </c>
      <c r="F465">
        <v>55.787593000000008</v>
      </c>
      <c r="G465" s="3">
        <v>3</v>
      </c>
      <c r="P465">
        <v>2</v>
      </c>
      <c r="Q465" t="str">
        <f t="shared" si="8"/>
        <v>23</v>
      </c>
    </row>
    <row r="466" spans="1:17" x14ac:dyDescent="0.25">
      <c r="A466">
        <v>465</v>
      </c>
      <c r="D466">
        <v>42.591071000000014</v>
      </c>
      <c r="E466" s="4">
        <v>2</v>
      </c>
      <c r="F466">
        <v>55.787593000000008</v>
      </c>
      <c r="G466" s="3">
        <v>3</v>
      </c>
      <c r="P466">
        <v>2</v>
      </c>
      <c r="Q466" t="str">
        <f t="shared" si="8"/>
        <v>23</v>
      </c>
    </row>
    <row r="467" spans="1:17" x14ac:dyDescent="0.25">
      <c r="A467">
        <v>466</v>
      </c>
      <c r="D467">
        <v>42.591071000000014</v>
      </c>
      <c r="E467" s="4">
        <v>2</v>
      </c>
      <c r="F467">
        <v>55.787593000000008</v>
      </c>
      <c r="G467" s="3">
        <v>3</v>
      </c>
      <c r="P467">
        <v>2</v>
      </c>
      <c r="Q467" t="str">
        <f t="shared" si="8"/>
        <v>23</v>
      </c>
    </row>
    <row r="468" spans="1:17" x14ac:dyDescent="0.25">
      <c r="A468">
        <v>467</v>
      </c>
      <c r="D468">
        <v>42.591071000000014</v>
      </c>
      <c r="E468" s="4">
        <v>2</v>
      </c>
      <c r="F468">
        <v>55.787593000000008</v>
      </c>
      <c r="G468" s="3">
        <v>3</v>
      </c>
      <c r="P468">
        <v>2</v>
      </c>
      <c r="Q468" t="str">
        <f t="shared" si="8"/>
        <v>23</v>
      </c>
    </row>
    <row r="469" spans="1:17" x14ac:dyDescent="0.25">
      <c r="A469">
        <v>468</v>
      </c>
      <c r="D469">
        <v>42.591071000000014</v>
      </c>
      <c r="E469" s="4">
        <v>2</v>
      </c>
      <c r="F469">
        <v>55.787593000000008</v>
      </c>
      <c r="G469" s="3">
        <v>3</v>
      </c>
      <c r="P469">
        <v>2</v>
      </c>
      <c r="Q469" t="str">
        <f t="shared" si="8"/>
        <v>23</v>
      </c>
    </row>
    <row r="470" spans="1:17" x14ac:dyDescent="0.25">
      <c r="A470">
        <v>469</v>
      </c>
      <c r="D470">
        <v>42.591071000000014</v>
      </c>
      <c r="E470" s="4">
        <v>2</v>
      </c>
      <c r="F470">
        <v>55.787593000000008</v>
      </c>
      <c r="G470" s="3">
        <v>3</v>
      </c>
      <c r="P470">
        <v>2</v>
      </c>
      <c r="Q470" t="str">
        <f t="shared" si="8"/>
        <v>23</v>
      </c>
    </row>
    <row r="471" spans="1:17" x14ac:dyDescent="0.25">
      <c r="A471">
        <v>470</v>
      </c>
      <c r="D471">
        <v>42.591071000000014</v>
      </c>
      <c r="E471" s="4">
        <v>2</v>
      </c>
      <c r="F471">
        <v>55.787593000000008</v>
      </c>
      <c r="G471" s="3">
        <v>3</v>
      </c>
      <c r="P471">
        <v>2</v>
      </c>
      <c r="Q471" t="str">
        <f t="shared" si="8"/>
        <v>23</v>
      </c>
    </row>
    <row r="472" spans="1:17" x14ac:dyDescent="0.25">
      <c r="A472">
        <v>471</v>
      </c>
      <c r="D472">
        <v>42.591071000000014</v>
      </c>
      <c r="E472" s="4">
        <v>2</v>
      </c>
      <c r="F472">
        <v>55.787593000000008</v>
      </c>
      <c r="G472" s="3">
        <v>3</v>
      </c>
      <c r="P472">
        <v>2</v>
      </c>
      <c r="Q472" t="str">
        <f t="shared" si="8"/>
        <v>23</v>
      </c>
    </row>
    <row r="473" spans="1:17" x14ac:dyDescent="0.25">
      <c r="A473">
        <v>472</v>
      </c>
      <c r="D473">
        <v>42.591071000000014</v>
      </c>
      <c r="E473" s="4">
        <v>2</v>
      </c>
      <c r="F473">
        <v>55.787593000000008</v>
      </c>
      <c r="G473" s="3">
        <v>3</v>
      </c>
      <c r="P473">
        <v>2</v>
      </c>
      <c r="Q473" t="str">
        <f t="shared" si="8"/>
        <v>23</v>
      </c>
    </row>
    <row r="474" spans="1:17" x14ac:dyDescent="0.25">
      <c r="A474">
        <v>473</v>
      </c>
      <c r="D474">
        <v>42.591071000000014</v>
      </c>
      <c r="E474" s="4">
        <v>2</v>
      </c>
      <c r="F474">
        <v>55.787593000000008</v>
      </c>
      <c r="G474" s="3">
        <v>3</v>
      </c>
      <c r="P474">
        <v>2</v>
      </c>
      <c r="Q474" t="str">
        <f t="shared" si="8"/>
        <v>23</v>
      </c>
    </row>
    <row r="475" spans="1:17" x14ac:dyDescent="0.25">
      <c r="A475">
        <v>474</v>
      </c>
      <c r="D475">
        <v>42.591071000000014</v>
      </c>
      <c r="E475" s="4">
        <v>2</v>
      </c>
      <c r="F475">
        <v>55.787593000000008</v>
      </c>
      <c r="G475" s="3">
        <v>3</v>
      </c>
      <c r="P475">
        <v>2</v>
      </c>
      <c r="Q475" t="str">
        <f t="shared" si="8"/>
        <v>23</v>
      </c>
    </row>
    <row r="476" spans="1:17" x14ac:dyDescent="0.25">
      <c r="A476">
        <v>475</v>
      </c>
      <c r="D476">
        <v>42.591071000000014</v>
      </c>
      <c r="E476" s="4">
        <v>2</v>
      </c>
      <c r="F476">
        <v>55.787593000000008</v>
      </c>
      <c r="G476" s="3">
        <v>3</v>
      </c>
      <c r="P476">
        <v>2</v>
      </c>
      <c r="Q476" t="str">
        <f t="shared" si="8"/>
        <v>23</v>
      </c>
    </row>
    <row r="477" spans="1:17" x14ac:dyDescent="0.25">
      <c r="A477">
        <v>476</v>
      </c>
      <c r="D477">
        <v>42.591071000000014</v>
      </c>
      <c r="E477" s="4">
        <v>2</v>
      </c>
      <c r="F477">
        <v>55.787593000000008</v>
      </c>
      <c r="G477" s="3">
        <v>3</v>
      </c>
      <c r="P477">
        <v>2</v>
      </c>
      <c r="Q477" t="str">
        <f t="shared" si="8"/>
        <v>23</v>
      </c>
    </row>
    <row r="478" spans="1:17" x14ac:dyDescent="0.25">
      <c r="A478">
        <v>477</v>
      </c>
      <c r="B478">
        <v>33.452075000000008</v>
      </c>
      <c r="C478" s="2">
        <v>1</v>
      </c>
      <c r="D478">
        <v>42.591071000000014</v>
      </c>
      <c r="E478" s="4">
        <v>2</v>
      </c>
      <c r="F478">
        <v>55.787593000000008</v>
      </c>
      <c r="G478" s="3">
        <v>3</v>
      </c>
      <c r="P478">
        <v>3</v>
      </c>
      <c r="Q478" t="str">
        <f t="shared" si="8"/>
        <v>123</v>
      </c>
    </row>
    <row r="479" spans="1:17" x14ac:dyDescent="0.25">
      <c r="A479">
        <v>478</v>
      </c>
      <c r="B479">
        <v>33.413308000000015</v>
      </c>
      <c r="C479" s="2">
        <v>1</v>
      </c>
      <c r="D479">
        <v>42.591071000000014</v>
      </c>
      <c r="E479" s="4">
        <v>2</v>
      </c>
      <c r="F479">
        <v>55.787593000000008</v>
      </c>
      <c r="G479" s="3">
        <v>3</v>
      </c>
      <c r="P479">
        <v>3</v>
      </c>
      <c r="Q479" t="str">
        <f t="shared" si="8"/>
        <v>123</v>
      </c>
    </row>
    <row r="480" spans="1:17" x14ac:dyDescent="0.25">
      <c r="A480">
        <v>479</v>
      </c>
      <c r="B480">
        <v>33.413308000000015</v>
      </c>
      <c r="C480" s="2">
        <v>1</v>
      </c>
      <c r="D480">
        <v>42.591071000000014</v>
      </c>
      <c r="E480" s="4">
        <v>2</v>
      </c>
      <c r="F480">
        <v>55.787593000000008</v>
      </c>
      <c r="G480" s="3">
        <v>3</v>
      </c>
      <c r="P480">
        <v>3</v>
      </c>
      <c r="Q480" t="str">
        <f t="shared" si="8"/>
        <v>123</v>
      </c>
    </row>
    <row r="481" spans="1:17" x14ac:dyDescent="0.25">
      <c r="A481">
        <v>480</v>
      </c>
      <c r="B481">
        <v>33.413308000000015</v>
      </c>
      <c r="C481" s="2">
        <v>1</v>
      </c>
      <c r="D481">
        <v>42.591071000000014</v>
      </c>
      <c r="E481" s="4">
        <v>2</v>
      </c>
      <c r="F481">
        <v>55.787593000000008</v>
      </c>
      <c r="G481" s="3">
        <v>3</v>
      </c>
      <c r="P481">
        <v>3</v>
      </c>
      <c r="Q481" t="str">
        <f t="shared" si="8"/>
        <v>123</v>
      </c>
    </row>
    <row r="482" spans="1:17" x14ac:dyDescent="0.25">
      <c r="A482">
        <v>481</v>
      </c>
      <c r="B482">
        <v>33.413308000000015</v>
      </c>
      <c r="C482" s="2">
        <v>1</v>
      </c>
      <c r="D482">
        <v>42.662731000000008</v>
      </c>
      <c r="E482" s="4">
        <v>2</v>
      </c>
      <c r="F482">
        <v>55.787593000000008</v>
      </c>
      <c r="G482" s="3">
        <v>3</v>
      </c>
      <c r="P482">
        <v>3</v>
      </c>
      <c r="Q482" t="str">
        <f t="shared" si="8"/>
        <v>123</v>
      </c>
    </row>
    <row r="483" spans="1:17" x14ac:dyDescent="0.25">
      <c r="A483">
        <v>482</v>
      </c>
      <c r="B483">
        <v>33.413308000000015</v>
      </c>
      <c r="C483" s="2">
        <v>1</v>
      </c>
      <c r="F483">
        <v>55.787593000000008</v>
      </c>
      <c r="G483" s="3">
        <v>3</v>
      </c>
      <c r="H483">
        <v>46.146583000000014</v>
      </c>
      <c r="I483" s="5">
        <v>4</v>
      </c>
      <c r="P483">
        <v>3</v>
      </c>
      <c r="Q483" t="str">
        <f t="shared" si="8"/>
        <v>134</v>
      </c>
    </row>
    <row r="484" spans="1:17" x14ac:dyDescent="0.25">
      <c r="A484">
        <v>483</v>
      </c>
      <c r="B484">
        <v>33.413308000000015</v>
      </c>
      <c r="C484" s="2">
        <v>1</v>
      </c>
      <c r="F484">
        <v>55.787593000000008</v>
      </c>
      <c r="G484" s="3">
        <v>3</v>
      </c>
      <c r="H484">
        <v>46.020130000000009</v>
      </c>
      <c r="I484" s="5">
        <v>4</v>
      </c>
      <c r="P484">
        <v>3</v>
      </c>
      <c r="Q484" t="str">
        <f t="shared" si="8"/>
        <v>134</v>
      </c>
    </row>
    <row r="485" spans="1:17" x14ac:dyDescent="0.25">
      <c r="A485">
        <v>484</v>
      </c>
      <c r="B485">
        <v>33.413308000000015</v>
      </c>
      <c r="C485" s="2">
        <v>1</v>
      </c>
      <c r="H485">
        <v>46.020130000000009</v>
      </c>
      <c r="I485" s="5">
        <v>4</v>
      </c>
      <c r="P485">
        <v>2</v>
      </c>
      <c r="Q485" t="str">
        <f t="shared" si="8"/>
        <v>14</v>
      </c>
    </row>
    <row r="486" spans="1:17" x14ac:dyDescent="0.25">
      <c r="A486">
        <v>485</v>
      </c>
      <c r="B486">
        <v>33.413308000000015</v>
      </c>
      <c r="C486" s="2">
        <v>1</v>
      </c>
      <c r="H486">
        <v>46.020130000000009</v>
      </c>
      <c r="I486" s="5">
        <v>4</v>
      </c>
      <c r="P486">
        <v>2</v>
      </c>
      <c r="Q486" t="str">
        <f t="shared" si="8"/>
        <v>14</v>
      </c>
    </row>
    <row r="487" spans="1:17" x14ac:dyDescent="0.25">
      <c r="A487">
        <v>486</v>
      </c>
      <c r="B487">
        <v>33.413308000000015</v>
      </c>
      <c r="C487" s="2">
        <v>1</v>
      </c>
      <c r="H487">
        <v>46.020130000000009</v>
      </c>
      <c r="I487" s="5">
        <v>4</v>
      </c>
      <c r="P487">
        <v>2</v>
      </c>
      <c r="Q487" t="str">
        <f t="shared" si="8"/>
        <v>14</v>
      </c>
    </row>
    <row r="488" spans="1:17" x14ac:dyDescent="0.25">
      <c r="A488">
        <v>487</v>
      </c>
      <c r="B488">
        <v>33.413308000000015</v>
      </c>
      <c r="C488" s="2">
        <v>1</v>
      </c>
      <c r="H488">
        <v>46.020130000000009</v>
      </c>
      <c r="I488" s="5">
        <v>4</v>
      </c>
      <c r="P488">
        <v>2</v>
      </c>
      <c r="Q488" t="str">
        <f t="shared" si="8"/>
        <v>14</v>
      </c>
    </row>
    <row r="489" spans="1:17" x14ac:dyDescent="0.25">
      <c r="A489">
        <v>488</v>
      </c>
      <c r="B489">
        <v>33.413308000000015</v>
      </c>
      <c r="C489" s="2">
        <v>1</v>
      </c>
      <c r="H489">
        <v>46.020130000000009</v>
      </c>
      <c r="I489" s="5">
        <v>4</v>
      </c>
      <c r="P489">
        <v>2</v>
      </c>
      <c r="Q489" t="str">
        <f t="shared" si="8"/>
        <v>14</v>
      </c>
    </row>
    <row r="490" spans="1:17" x14ac:dyDescent="0.25">
      <c r="A490">
        <v>489</v>
      </c>
      <c r="B490">
        <v>33.413308000000015</v>
      </c>
      <c r="C490" s="2">
        <v>1</v>
      </c>
      <c r="H490">
        <v>46.020130000000009</v>
      </c>
      <c r="I490" s="5">
        <v>4</v>
      </c>
      <c r="P490">
        <v>2</v>
      </c>
      <c r="Q490" t="str">
        <f t="shared" si="8"/>
        <v>14</v>
      </c>
    </row>
    <row r="491" spans="1:17" x14ac:dyDescent="0.25">
      <c r="A491">
        <v>490</v>
      </c>
      <c r="B491">
        <v>33.413308000000015</v>
      </c>
      <c r="C491" s="2">
        <v>1</v>
      </c>
      <c r="H491">
        <v>46.020130000000009</v>
      </c>
      <c r="I491" s="5">
        <v>4</v>
      </c>
      <c r="P491">
        <v>2</v>
      </c>
      <c r="Q491" t="str">
        <f t="shared" si="8"/>
        <v>14</v>
      </c>
    </row>
    <row r="492" spans="1:17" x14ac:dyDescent="0.25">
      <c r="A492">
        <v>491</v>
      </c>
      <c r="B492">
        <v>33.413308000000015</v>
      </c>
      <c r="C492" s="2">
        <v>1</v>
      </c>
      <c r="H492">
        <v>46.020130000000009</v>
      </c>
      <c r="I492" s="5">
        <v>4</v>
      </c>
      <c r="P492">
        <v>2</v>
      </c>
      <c r="Q492" t="str">
        <f t="shared" si="8"/>
        <v>14</v>
      </c>
    </row>
    <row r="493" spans="1:17" x14ac:dyDescent="0.25">
      <c r="A493">
        <v>492</v>
      </c>
      <c r="B493">
        <v>33.413308000000015</v>
      </c>
      <c r="C493" s="2">
        <v>1</v>
      </c>
      <c r="H493">
        <v>46.020130000000009</v>
      </c>
      <c r="I493" s="5">
        <v>4</v>
      </c>
      <c r="P493">
        <v>2</v>
      </c>
      <c r="Q493" t="str">
        <f t="shared" si="8"/>
        <v>14</v>
      </c>
    </row>
    <row r="494" spans="1:17" x14ac:dyDescent="0.25">
      <c r="A494">
        <v>493</v>
      </c>
      <c r="B494">
        <v>33.413308000000015</v>
      </c>
      <c r="C494" s="2">
        <v>1</v>
      </c>
      <c r="H494">
        <v>46.020130000000009</v>
      </c>
      <c r="I494" s="5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B495">
        <v>33.413308000000015</v>
      </c>
      <c r="C495" s="2">
        <v>1</v>
      </c>
      <c r="H495">
        <v>46.020130000000009</v>
      </c>
      <c r="I495" s="5">
        <v>4</v>
      </c>
      <c r="P495">
        <v>2</v>
      </c>
      <c r="Q495" t="str">
        <f t="shared" si="8"/>
        <v>14</v>
      </c>
    </row>
    <row r="496" spans="1:17" x14ac:dyDescent="0.25">
      <c r="A496">
        <v>495</v>
      </c>
      <c r="B496">
        <v>33.413308000000015</v>
      </c>
      <c r="C496" s="2">
        <v>1</v>
      </c>
      <c r="H496">
        <v>46.020130000000009</v>
      </c>
      <c r="I496" s="5">
        <v>4</v>
      </c>
      <c r="P496">
        <v>2</v>
      </c>
      <c r="Q496" t="str">
        <f t="shared" si="8"/>
        <v>14</v>
      </c>
    </row>
    <row r="497" spans="1:17" x14ac:dyDescent="0.25">
      <c r="A497">
        <v>496</v>
      </c>
      <c r="B497">
        <v>33.413308000000015</v>
      </c>
      <c r="C497" s="2">
        <v>1</v>
      </c>
      <c r="H497">
        <v>46.020130000000009</v>
      </c>
      <c r="I497" s="5">
        <v>4</v>
      </c>
      <c r="P497">
        <v>2</v>
      </c>
      <c r="Q497" t="str">
        <f t="shared" si="8"/>
        <v>14</v>
      </c>
    </row>
    <row r="498" spans="1:17" x14ac:dyDescent="0.25">
      <c r="A498">
        <v>497</v>
      </c>
      <c r="B498">
        <v>33.413308000000015</v>
      </c>
      <c r="C498" s="2">
        <v>1</v>
      </c>
      <c r="D498">
        <v>24.350181000000006</v>
      </c>
      <c r="E498" s="4">
        <v>2</v>
      </c>
      <c r="H498">
        <v>46.020130000000009</v>
      </c>
      <c r="I498" s="5">
        <v>4</v>
      </c>
      <c r="P498">
        <v>3</v>
      </c>
      <c r="Q498" t="str">
        <f t="shared" si="8"/>
        <v>124</v>
      </c>
    </row>
    <row r="499" spans="1:17" x14ac:dyDescent="0.25">
      <c r="A499">
        <v>498</v>
      </c>
      <c r="B499">
        <v>33.452075000000008</v>
      </c>
      <c r="C499" s="2">
        <v>1</v>
      </c>
      <c r="D499">
        <v>24.285966000000009</v>
      </c>
      <c r="E499" s="4">
        <v>2</v>
      </c>
      <c r="H499">
        <v>46.146583000000014</v>
      </c>
      <c r="I499" s="5">
        <v>4</v>
      </c>
      <c r="P499">
        <v>3</v>
      </c>
      <c r="Q499" t="str">
        <f t="shared" si="8"/>
        <v>124</v>
      </c>
    </row>
    <row r="500" spans="1:17" x14ac:dyDescent="0.25">
      <c r="A500">
        <v>499</v>
      </c>
      <c r="D500">
        <v>24.285966000000009</v>
      </c>
      <c r="E500" s="4">
        <v>2</v>
      </c>
      <c r="H500">
        <v>46.146583000000014</v>
      </c>
      <c r="I500" s="5">
        <v>4</v>
      </c>
      <c r="P500">
        <v>2</v>
      </c>
      <c r="Q500" t="str">
        <f t="shared" si="8"/>
        <v>24</v>
      </c>
    </row>
    <row r="501" spans="1:17" x14ac:dyDescent="0.25">
      <c r="A501">
        <v>500</v>
      </c>
      <c r="D501">
        <v>24.285966000000009</v>
      </c>
      <c r="E501" s="4">
        <v>2</v>
      </c>
      <c r="H501">
        <v>46.146583000000014</v>
      </c>
      <c r="I501" s="5">
        <v>4</v>
      </c>
      <c r="P501">
        <v>2</v>
      </c>
      <c r="Q501" t="str">
        <f t="shared" si="8"/>
        <v>24</v>
      </c>
    </row>
    <row r="502" spans="1:17" x14ac:dyDescent="0.25">
      <c r="A502">
        <v>501</v>
      </c>
      <c r="D502">
        <v>24.285966000000009</v>
      </c>
      <c r="E502" s="4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24.285966000000009</v>
      </c>
      <c r="E503" s="4">
        <v>2</v>
      </c>
      <c r="F503">
        <v>34.883491000000006</v>
      </c>
      <c r="G503" s="3">
        <v>3</v>
      </c>
      <c r="P503">
        <v>2</v>
      </c>
      <c r="Q503" t="str">
        <f t="shared" si="8"/>
        <v>23</v>
      </c>
    </row>
    <row r="504" spans="1:17" x14ac:dyDescent="0.25">
      <c r="A504">
        <v>503</v>
      </c>
      <c r="D504">
        <v>24.285966000000009</v>
      </c>
      <c r="E504" s="4">
        <v>2</v>
      </c>
      <c r="F504">
        <v>34.883491000000006</v>
      </c>
      <c r="G504" s="3">
        <v>3</v>
      </c>
      <c r="P504">
        <v>2</v>
      </c>
      <c r="Q504" t="str">
        <f t="shared" si="8"/>
        <v>23</v>
      </c>
    </row>
    <row r="505" spans="1:17" x14ac:dyDescent="0.25">
      <c r="A505">
        <v>504</v>
      </c>
      <c r="D505">
        <v>24.350181000000006</v>
      </c>
      <c r="E505" s="4">
        <v>2</v>
      </c>
      <c r="F505">
        <v>34.883491000000006</v>
      </c>
      <c r="G505" s="3">
        <v>3</v>
      </c>
      <c r="J505">
        <v>37.955875000000013</v>
      </c>
      <c r="K505" t="s">
        <v>22</v>
      </c>
      <c r="Q505" t="str">
        <f t="shared" si="8"/>
        <v>23</v>
      </c>
    </row>
    <row r="506" spans="1:17" x14ac:dyDescent="0.25">
      <c r="A506">
        <v>505</v>
      </c>
      <c r="Q506" t="str">
        <f t="shared" si="8"/>
        <v/>
      </c>
    </row>
    <row r="507" spans="1:17" x14ac:dyDescent="0.25">
      <c r="A507">
        <v>506</v>
      </c>
      <c r="J507">
        <v>235.91061400000001</v>
      </c>
      <c r="K507" t="s">
        <v>22</v>
      </c>
      <c r="Q507" t="str">
        <f t="shared" si="8"/>
        <v/>
      </c>
    </row>
    <row r="508" spans="1:17" x14ac:dyDescent="0.25">
      <c r="A508">
        <v>507</v>
      </c>
      <c r="D508">
        <v>242.24476200000001</v>
      </c>
      <c r="E508" s="4">
        <v>2</v>
      </c>
      <c r="P508">
        <v>1</v>
      </c>
      <c r="Q508" t="str">
        <f t="shared" si="8"/>
        <v>2</v>
      </c>
    </row>
    <row r="509" spans="1:17" x14ac:dyDescent="0.25">
      <c r="A509">
        <v>508</v>
      </c>
      <c r="D509">
        <v>242.24476200000001</v>
      </c>
      <c r="E509" s="4">
        <v>2</v>
      </c>
      <c r="P509">
        <v>1</v>
      </c>
      <c r="Q509" t="str">
        <f t="shared" si="8"/>
        <v>2</v>
      </c>
    </row>
    <row r="510" spans="1:17" x14ac:dyDescent="0.25">
      <c r="A510">
        <v>509</v>
      </c>
      <c r="D510">
        <v>242.24476200000001</v>
      </c>
      <c r="E510" s="4">
        <v>2</v>
      </c>
      <c r="P510">
        <v>1</v>
      </c>
      <c r="Q510" t="str">
        <f t="shared" si="8"/>
        <v>2</v>
      </c>
    </row>
    <row r="511" spans="1:17" x14ac:dyDescent="0.25">
      <c r="A511">
        <v>510</v>
      </c>
      <c r="D511">
        <v>242.24476200000001</v>
      </c>
      <c r="E511" s="4">
        <v>2</v>
      </c>
      <c r="P511">
        <v>1</v>
      </c>
      <c r="Q511" t="str">
        <f t="shared" si="8"/>
        <v>2</v>
      </c>
    </row>
    <row r="512" spans="1:17" x14ac:dyDescent="0.25">
      <c r="A512">
        <v>511</v>
      </c>
      <c r="D512">
        <v>242.24476200000001</v>
      </c>
      <c r="E512" s="4">
        <v>2</v>
      </c>
      <c r="P512">
        <v>1</v>
      </c>
      <c r="Q512" t="str">
        <f t="shared" si="8"/>
        <v>2</v>
      </c>
    </row>
    <row r="513" spans="1:17" x14ac:dyDescent="0.25">
      <c r="A513">
        <v>512</v>
      </c>
      <c r="D513">
        <v>242.24476200000001</v>
      </c>
      <c r="E513" s="4">
        <v>2</v>
      </c>
      <c r="P513">
        <v>1</v>
      </c>
      <c r="Q513" t="str">
        <f t="shared" si="8"/>
        <v>2</v>
      </c>
    </row>
    <row r="514" spans="1:17" x14ac:dyDescent="0.25">
      <c r="A514">
        <v>513</v>
      </c>
      <c r="D514">
        <v>242.24476200000001</v>
      </c>
      <c r="E514" s="4">
        <v>2</v>
      </c>
      <c r="P514">
        <v>1</v>
      </c>
      <c r="Q514" t="str">
        <f t="shared" ref="Q514:Q577" si="9">CONCATENATE(C514,E514,G514,I514)</f>
        <v>2</v>
      </c>
    </row>
    <row r="515" spans="1:17" x14ac:dyDescent="0.25">
      <c r="A515">
        <v>514</v>
      </c>
      <c r="D515">
        <v>242.24476200000001</v>
      </c>
      <c r="E515" s="4">
        <v>2</v>
      </c>
      <c r="F515">
        <v>255.24602899999999</v>
      </c>
      <c r="G515" s="3">
        <v>3</v>
      </c>
      <c r="P515">
        <v>2</v>
      </c>
      <c r="Q515" t="str">
        <f t="shared" si="9"/>
        <v>23</v>
      </c>
    </row>
    <row r="516" spans="1:17" x14ac:dyDescent="0.25">
      <c r="A516">
        <v>515</v>
      </c>
      <c r="D516">
        <v>242.24476200000001</v>
      </c>
      <c r="E516" s="4">
        <v>2</v>
      </c>
      <c r="F516">
        <v>255.24602899999999</v>
      </c>
      <c r="G516" s="3">
        <v>3</v>
      </c>
      <c r="P516">
        <v>2</v>
      </c>
      <c r="Q516" t="str">
        <f t="shared" si="9"/>
        <v>23</v>
      </c>
    </row>
    <row r="517" spans="1:17" x14ac:dyDescent="0.25">
      <c r="A517">
        <v>516</v>
      </c>
      <c r="D517">
        <v>242.24476200000001</v>
      </c>
      <c r="E517" s="4">
        <v>2</v>
      </c>
      <c r="F517">
        <v>255.24602899999999</v>
      </c>
      <c r="G517" s="3">
        <v>3</v>
      </c>
      <c r="P517">
        <v>2</v>
      </c>
      <c r="Q517" t="str">
        <f t="shared" si="9"/>
        <v>23</v>
      </c>
    </row>
    <row r="518" spans="1:17" x14ac:dyDescent="0.25">
      <c r="A518">
        <v>517</v>
      </c>
      <c r="D518">
        <v>242.24476200000001</v>
      </c>
      <c r="E518" s="4">
        <v>2</v>
      </c>
      <c r="F518">
        <v>255.24602899999999</v>
      </c>
      <c r="G518" s="3">
        <v>3</v>
      </c>
      <c r="P518">
        <v>2</v>
      </c>
      <c r="Q518" t="str">
        <f t="shared" si="9"/>
        <v>23</v>
      </c>
    </row>
    <row r="519" spans="1:17" x14ac:dyDescent="0.25">
      <c r="A519">
        <v>518</v>
      </c>
      <c r="D519">
        <v>242.24476200000001</v>
      </c>
      <c r="E519" s="4">
        <v>2</v>
      </c>
      <c r="F519">
        <v>255.24602899999999</v>
      </c>
      <c r="G519" s="3">
        <v>3</v>
      </c>
      <c r="P519">
        <v>2</v>
      </c>
      <c r="Q519" t="str">
        <f t="shared" si="9"/>
        <v>23</v>
      </c>
    </row>
    <row r="520" spans="1:17" x14ac:dyDescent="0.25">
      <c r="A520">
        <v>519</v>
      </c>
      <c r="D520">
        <v>242.24476200000001</v>
      </c>
      <c r="E520" s="4">
        <v>2</v>
      </c>
      <c r="F520">
        <v>255.24602899999999</v>
      </c>
      <c r="G520" s="3">
        <v>3</v>
      </c>
      <c r="P520">
        <v>2</v>
      </c>
      <c r="Q520" t="str">
        <f t="shared" si="9"/>
        <v>23</v>
      </c>
    </row>
    <row r="521" spans="1:17" x14ac:dyDescent="0.25">
      <c r="A521">
        <v>520</v>
      </c>
      <c r="D521">
        <v>242.24476200000001</v>
      </c>
      <c r="E521" s="4">
        <v>2</v>
      </c>
      <c r="F521">
        <v>255.24602899999999</v>
      </c>
      <c r="G521" s="3">
        <v>3</v>
      </c>
      <c r="P521">
        <v>2</v>
      </c>
      <c r="Q521" t="str">
        <f t="shared" si="9"/>
        <v>23</v>
      </c>
    </row>
    <row r="522" spans="1:17" x14ac:dyDescent="0.25">
      <c r="A522">
        <v>521</v>
      </c>
      <c r="D522">
        <v>242.24476200000001</v>
      </c>
      <c r="E522" s="4">
        <v>2</v>
      </c>
      <c r="F522">
        <v>255.24602899999999</v>
      </c>
      <c r="G522" s="3">
        <v>3</v>
      </c>
      <c r="P522">
        <v>2</v>
      </c>
      <c r="Q522" t="str">
        <f t="shared" si="9"/>
        <v>23</v>
      </c>
    </row>
    <row r="523" spans="1:17" x14ac:dyDescent="0.25">
      <c r="A523">
        <v>522</v>
      </c>
      <c r="D523">
        <v>242.24476200000001</v>
      </c>
      <c r="E523" s="4">
        <v>2</v>
      </c>
      <c r="F523">
        <v>255.24602899999999</v>
      </c>
      <c r="G523" s="3">
        <v>3</v>
      </c>
      <c r="P523">
        <v>2</v>
      </c>
      <c r="Q523" t="str">
        <f t="shared" si="9"/>
        <v>23</v>
      </c>
    </row>
    <row r="524" spans="1:17" x14ac:dyDescent="0.25">
      <c r="A524">
        <v>523</v>
      </c>
      <c r="D524">
        <v>242.24476200000001</v>
      </c>
      <c r="E524" s="4">
        <v>2</v>
      </c>
      <c r="F524">
        <v>255.24602899999999</v>
      </c>
      <c r="G524" s="3">
        <v>3</v>
      </c>
      <c r="P524">
        <v>2</v>
      </c>
      <c r="Q524" t="str">
        <f t="shared" si="9"/>
        <v>23</v>
      </c>
    </row>
    <row r="525" spans="1:17" x14ac:dyDescent="0.25">
      <c r="A525">
        <v>524</v>
      </c>
      <c r="D525">
        <v>242.24476200000001</v>
      </c>
      <c r="E525" s="4">
        <v>2</v>
      </c>
      <c r="F525">
        <v>255.24602899999999</v>
      </c>
      <c r="G525" s="3">
        <v>3</v>
      </c>
      <c r="P525">
        <v>2</v>
      </c>
      <c r="Q525" t="str">
        <f t="shared" si="9"/>
        <v>23</v>
      </c>
    </row>
    <row r="526" spans="1:17" x14ac:dyDescent="0.25">
      <c r="A526">
        <v>525</v>
      </c>
      <c r="D526">
        <v>242.24476200000001</v>
      </c>
      <c r="E526" s="4">
        <v>2</v>
      </c>
      <c r="F526">
        <v>255.24602899999999</v>
      </c>
      <c r="G526" s="3">
        <v>3</v>
      </c>
      <c r="P526">
        <v>2</v>
      </c>
      <c r="Q526" t="str">
        <f t="shared" si="9"/>
        <v>23</v>
      </c>
    </row>
    <row r="527" spans="1:17" x14ac:dyDescent="0.25">
      <c r="A527">
        <v>526</v>
      </c>
      <c r="D527">
        <v>242.24476200000001</v>
      </c>
      <c r="E527" s="4">
        <v>2</v>
      </c>
      <c r="F527">
        <v>255.24602899999999</v>
      </c>
      <c r="G527" s="3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242.24476200000001</v>
      </c>
      <c r="E528" s="4">
        <v>2</v>
      </c>
      <c r="F528">
        <v>255.24602899999999</v>
      </c>
      <c r="G528" s="3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242.24476200000001</v>
      </c>
      <c r="E529" s="4">
        <v>2</v>
      </c>
      <c r="F529">
        <v>255.24602899999999</v>
      </c>
      <c r="G529" s="3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242.24476200000001</v>
      </c>
      <c r="E530" s="4">
        <v>2</v>
      </c>
      <c r="F530">
        <v>255.24602899999999</v>
      </c>
      <c r="G530" s="3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B531">
        <v>234.03983700000001</v>
      </c>
      <c r="C531" s="2">
        <v>1</v>
      </c>
      <c r="D531">
        <v>242.24476200000001</v>
      </c>
      <c r="E531" s="4">
        <v>2</v>
      </c>
      <c r="F531">
        <v>255.24602899999999</v>
      </c>
      <c r="G531" s="3">
        <v>3</v>
      </c>
      <c r="P531">
        <v>3</v>
      </c>
      <c r="Q531" t="str">
        <f t="shared" si="9"/>
        <v>123</v>
      </c>
    </row>
    <row r="532" spans="1:17" x14ac:dyDescent="0.25">
      <c r="A532">
        <v>531</v>
      </c>
      <c r="B532">
        <v>233.944481</v>
      </c>
      <c r="C532" s="2">
        <v>1</v>
      </c>
      <c r="D532">
        <v>242.24476200000001</v>
      </c>
      <c r="E532" s="4">
        <v>2</v>
      </c>
      <c r="F532">
        <v>255.24602899999999</v>
      </c>
      <c r="G532" s="3">
        <v>3</v>
      </c>
      <c r="P532">
        <v>3</v>
      </c>
      <c r="Q532" t="str">
        <f t="shared" si="9"/>
        <v>123</v>
      </c>
    </row>
    <row r="533" spans="1:17" x14ac:dyDescent="0.25">
      <c r="A533">
        <v>532</v>
      </c>
      <c r="B533">
        <v>233.944481</v>
      </c>
      <c r="C533" s="2">
        <v>1</v>
      </c>
      <c r="D533">
        <v>242.24476200000001</v>
      </c>
      <c r="E533" s="4">
        <v>2</v>
      </c>
      <c r="F533">
        <v>255.24602899999999</v>
      </c>
      <c r="G533" s="3">
        <v>3</v>
      </c>
      <c r="P533">
        <v>3</v>
      </c>
      <c r="Q533" t="str">
        <f t="shared" si="9"/>
        <v>123</v>
      </c>
    </row>
    <row r="534" spans="1:17" x14ac:dyDescent="0.25">
      <c r="A534">
        <v>533</v>
      </c>
      <c r="B534">
        <v>233.944481</v>
      </c>
      <c r="C534" s="2">
        <v>1</v>
      </c>
      <c r="D534">
        <v>242.24476200000001</v>
      </c>
      <c r="E534" s="4">
        <v>2</v>
      </c>
      <c r="F534">
        <v>255.24602899999999</v>
      </c>
      <c r="G534" s="3">
        <v>3</v>
      </c>
      <c r="P534">
        <v>3</v>
      </c>
      <c r="Q534" t="str">
        <f t="shared" si="9"/>
        <v>123</v>
      </c>
    </row>
    <row r="535" spans="1:17" x14ac:dyDescent="0.25">
      <c r="A535">
        <v>534</v>
      </c>
      <c r="B535">
        <v>233.944481</v>
      </c>
      <c r="C535" s="2">
        <v>1</v>
      </c>
      <c r="D535">
        <v>242.24476200000001</v>
      </c>
      <c r="E535" s="4">
        <v>2</v>
      </c>
      <c r="F535">
        <v>255.24602899999999</v>
      </c>
      <c r="G535" s="3">
        <v>3</v>
      </c>
      <c r="P535">
        <v>3</v>
      </c>
      <c r="Q535" t="str">
        <f t="shared" si="9"/>
        <v>123</v>
      </c>
    </row>
    <row r="536" spans="1:17" x14ac:dyDescent="0.25">
      <c r="A536">
        <v>535</v>
      </c>
      <c r="B536">
        <v>233.944481</v>
      </c>
      <c r="C536" s="2">
        <v>1</v>
      </c>
      <c r="D536">
        <v>242.24476200000001</v>
      </c>
      <c r="E536" s="4">
        <v>2</v>
      </c>
      <c r="F536">
        <v>255.24602899999999</v>
      </c>
      <c r="G536" s="3">
        <v>3</v>
      </c>
      <c r="P536">
        <v>3</v>
      </c>
      <c r="Q536" t="str">
        <f t="shared" si="9"/>
        <v>123</v>
      </c>
    </row>
    <row r="537" spans="1:17" x14ac:dyDescent="0.25">
      <c r="A537">
        <v>536</v>
      </c>
      <c r="B537">
        <v>233.944481</v>
      </c>
      <c r="C537" s="2">
        <v>1</v>
      </c>
      <c r="D537">
        <v>242.24476200000001</v>
      </c>
      <c r="E537" s="4">
        <v>2</v>
      </c>
      <c r="F537">
        <v>255.24602899999999</v>
      </c>
      <c r="G537" s="3">
        <v>3</v>
      </c>
      <c r="P537">
        <v>3</v>
      </c>
      <c r="Q537" t="str">
        <f t="shared" si="9"/>
        <v>123</v>
      </c>
    </row>
    <row r="538" spans="1:17" x14ac:dyDescent="0.25">
      <c r="A538">
        <v>537</v>
      </c>
      <c r="B538">
        <v>233.944481</v>
      </c>
      <c r="C538" s="2">
        <v>1</v>
      </c>
      <c r="D538">
        <v>242.24476200000001</v>
      </c>
      <c r="E538" s="4">
        <v>2</v>
      </c>
      <c r="F538">
        <v>255.24602899999999</v>
      </c>
      <c r="G538" s="3">
        <v>3</v>
      </c>
      <c r="I538" s="5" t="s">
        <v>233</v>
      </c>
      <c r="N538">
        <v>247.31098900000001</v>
      </c>
      <c r="O538">
        <v>537</v>
      </c>
      <c r="P538">
        <v>4</v>
      </c>
      <c r="Q538" t="str">
        <f t="shared" si="9"/>
        <v>1234D</v>
      </c>
    </row>
    <row r="539" spans="1:17" x14ac:dyDescent="0.25">
      <c r="A539">
        <v>538</v>
      </c>
      <c r="B539">
        <v>233.944481</v>
      </c>
      <c r="C539" s="2">
        <v>1</v>
      </c>
      <c r="D539">
        <v>242.24476200000001</v>
      </c>
      <c r="E539" s="4">
        <v>2</v>
      </c>
      <c r="I539" s="5" t="s">
        <v>233</v>
      </c>
      <c r="N539">
        <v>247.31098900000001</v>
      </c>
      <c r="P539">
        <v>3</v>
      </c>
      <c r="Q539" t="str">
        <f t="shared" si="9"/>
        <v>124D</v>
      </c>
    </row>
    <row r="540" spans="1:17" x14ac:dyDescent="0.25">
      <c r="A540">
        <v>539</v>
      </c>
      <c r="B540">
        <v>233.944481</v>
      </c>
      <c r="C540" s="2">
        <v>1</v>
      </c>
      <c r="D540">
        <v>242.24476200000001</v>
      </c>
      <c r="E540" s="4">
        <v>2</v>
      </c>
      <c r="I540" s="5" t="s">
        <v>233</v>
      </c>
      <c r="N540">
        <v>247.08079499999999</v>
      </c>
      <c r="P540">
        <v>3</v>
      </c>
      <c r="Q540" t="str">
        <f t="shared" si="9"/>
        <v>124D</v>
      </c>
    </row>
    <row r="541" spans="1:17" x14ac:dyDescent="0.25">
      <c r="A541">
        <v>540</v>
      </c>
      <c r="B541">
        <v>233.944481</v>
      </c>
      <c r="C541" s="2">
        <v>1</v>
      </c>
      <c r="I541" s="5" t="s">
        <v>233</v>
      </c>
      <c r="N541">
        <v>247.08079499999999</v>
      </c>
      <c r="P541">
        <v>2</v>
      </c>
      <c r="Q541" t="str">
        <f t="shared" si="9"/>
        <v>14D</v>
      </c>
    </row>
    <row r="542" spans="1:17" x14ac:dyDescent="0.25">
      <c r="A542">
        <v>541</v>
      </c>
      <c r="B542">
        <v>233.944481</v>
      </c>
      <c r="C542" s="2">
        <v>1</v>
      </c>
      <c r="I542" s="5" t="s">
        <v>233</v>
      </c>
      <c r="N542">
        <v>247.08079499999999</v>
      </c>
      <c r="P542">
        <v>2</v>
      </c>
      <c r="Q542" t="str">
        <f t="shared" si="9"/>
        <v>14D</v>
      </c>
    </row>
    <row r="543" spans="1:17" x14ac:dyDescent="0.25">
      <c r="A543">
        <v>542</v>
      </c>
      <c r="B543">
        <v>233.944481</v>
      </c>
      <c r="C543" s="2">
        <v>1</v>
      </c>
      <c r="I543" s="5" t="s">
        <v>233</v>
      </c>
      <c r="N543">
        <v>247.08079499999999</v>
      </c>
      <c r="P543">
        <v>2</v>
      </c>
      <c r="Q543" t="str">
        <f t="shared" si="9"/>
        <v>14D</v>
      </c>
    </row>
    <row r="544" spans="1:17" x14ac:dyDescent="0.25">
      <c r="A544">
        <v>543</v>
      </c>
      <c r="B544">
        <v>233.944481</v>
      </c>
      <c r="C544" s="2">
        <v>1</v>
      </c>
      <c r="I544" s="5" t="s">
        <v>233</v>
      </c>
      <c r="N544">
        <v>247.08079499999999</v>
      </c>
      <c r="P544">
        <v>2</v>
      </c>
      <c r="Q544" t="str">
        <f t="shared" si="9"/>
        <v>14D</v>
      </c>
    </row>
    <row r="545" spans="1:17" x14ac:dyDescent="0.25">
      <c r="A545">
        <v>544</v>
      </c>
      <c r="B545">
        <v>233.944481</v>
      </c>
      <c r="C545" s="2">
        <v>1</v>
      </c>
      <c r="I545" s="5" t="s">
        <v>233</v>
      </c>
      <c r="N545">
        <v>247.08079499999999</v>
      </c>
      <c r="P545">
        <v>2</v>
      </c>
      <c r="Q545" t="str">
        <f t="shared" si="9"/>
        <v>14D</v>
      </c>
    </row>
    <row r="546" spans="1:17" x14ac:dyDescent="0.25">
      <c r="A546">
        <v>545</v>
      </c>
      <c r="B546">
        <v>233.944481</v>
      </c>
      <c r="C546" s="2">
        <v>1</v>
      </c>
      <c r="I546" s="5" t="s">
        <v>233</v>
      </c>
      <c r="N546">
        <v>247.08079499999999</v>
      </c>
      <c r="P546">
        <v>2</v>
      </c>
      <c r="Q546" t="str">
        <f t="shared" si="9"/>
        <v>14D</v>
      </c>
    </row>
    <row r="547" spans="1:17" x14ac:dyDescent="0.25">
      <c r="A547">
        <v>546</v>
      </c>
      <c r="B547">
        <v>233.944481</v>
      </c>
      <c r="C547" s="2">
        <v>1</v>
      </c>
      <c r="I547" s="5" t="s">
        <v>233</v>
      </c>
      <c r="N547">
        <v>247.08079499999999</v>
      </c>
      <c r="P547">
        <v>2</v>
      </c>
      <c r="Q547" t="str">
        <f t="shared" si="9"/>
        <v>14D</v>
      </c>
    </row>
    <row r="548" spans="1:17" x14ac:dyDescent="0.25">
      <c r="A548">
        <v>547</v>
      </c>
      <c r="B548">
        <v>233.944481</v>
      </c>
      <c r="C548" s="2">
        <v>1</v>
      </c>
      <c r="I548" s="5" t="s">
        <v>233</v>
      </c>
      <c r="N548">
        <v>247.08079499999999</v>
      </c>
      <c r="P548">
        <v>2</v>
      </c>
      <c r="Q548" t="str">
        <f t="shared" si="9"/>
        <v>14D</v>
      </c>
    </row>
    <row r="549" spans="1:17" x14ac:dyDescent="0.25">
      <c r="A549">
        <v>548</v>
      </c>
      <c r="B549">
        <v>233.944481</v>
      </c>
      <c r="C549" s="2">
        <v>1</v>
      </c>
      <c r="I549" s="5" t="s">
        <v>233</v>
      </c>
      <c r="N549">
        <v>247.08079499999999</v>
      </c>
      <c r="P549">
        <v>2</v>
      </c>
      <c r="Q549" t="str">
        <f t="shared" si="9"/>
        <v>14D</v>
      </c>
    </row>
    <row r="550" spans="1:17" x14ac:dyDescent="0.25">
      <c r="A550">
        <v>549</v>
      </c>
      <c r="B550">
        <v>233.944481</v>
      </c>
      <c r="C550" s="2">
        <v>1</v>
      </c>
      <c r="D550">
        <v>229.76820699999999</v>
      </c>
      <c r="E550" s="4">
        <v>2</v>
      </c>
      <c r="I550" s="5" t="s">
        <v>233</v>
      </c>
      <c r="N550">
        <v>247.08079499999999</v>
      </c>
      <c r="P550">
        <v>3</v>
      </c>
      <c r="Q550" t="str">
        <f t="shared" si="9"/>
        <v>124D</v>
      </c>
    </row>
    <row r="551" spans="1:17" x14ac:dyDescent="0.25">
      <c r="A551">
        <v>550</v>
      </c>
      <c r="B551">
        <v>233.944481</v>
      </c>
      <c r="C551" s="2">
        <v>1</v>
      </c>
      <c r="D551">
        <v>229.76820699999999</v>
      </c>
      <c r="E551" s="4">
        <v>2</v>
      </c>
      <c r="I551" s="5" t="s">
        <v>233</v>
      </c>
      <c r="N551">
        <v>247.08079499999999</v>
      </c>
      <c r="P551">
        <v>3</v>
      </c>
      <c r="Q551" t="str">
        <f t="shared" si="9"/>
        <v>124D</v>
      </c>
    </row>
    <row r="552" spans="1:17" x14ac:dyDescent="0.25">
      <c r="A552">
        <v>551</v>
      </c>
      <c r="B552">
        <v>233.944481</v>
      </c>
      <c r="C552" s="2">
        <v>1</v>
      </c>
      <c r="D552">
        <v>229.76820699999999</v>
      </c>
      <c r="E552" s="4">
        <v>2</v>
      </c>
      <c r="I552" s="5" t="s">
        <v>233</v>
      </c>
      <c r="N552">
        <v>247.08079499999999</v>
      </c>
      <c r="P552">
        <v>3</v>
      </c>
      <c r="Q552" t="str">
        <f t="shared" si="9"/>
        <v>124D</v>
      </c>
    </row>
    <row r="553" spans="1:17" x14ac:dyDescent="0.25">
      <c r="A553">
        <v>552</v>
      </c>
      <c r="B553">
        <v>233.944481</v>
      </c>
      <c r="C553" s="2">
        <v>1</v>
      </c>
      <c r="D553">
        <v>229.76820699999999</v>
      </c>
      <c r="E553" s="4">
        <v>2</v>
      </c>
      <c r="I553" s="5" t="s">
        <v>233</v>
      </c>
      <c r="N553">
        <v>247.08079499999999</v>
      </c>
      <c r="P553">
        <v>3</v>
      </c>
      <c r="Q553" t="str">
        <f t="shared" si="9"/>
        <v>124D</v>
      </c>
    </row>
    <row r="554" spans="1:17" x14ac:dyDescent="0.25">
      <c r="A554">
        <v>553</v>
      </c>
      <c r="B554">
        <v>233.944481</v>
      </c>
      <c r="C554" s="2">
        <v>1</v>
      </c>
      <c r="D554">
        <v>229.76820699999999</v>
      </c>
      <c r="E554" s="4">
        <v>2</v>
      </c>
      <c r="I554" s="5" t="s">
        <v>233</v>
      </c>
      <c r="N554">
        <v>247.08079499999999</v>
      </c>
      <c r="P554">
        <v>3</v>
      </c>
      <c r="Q554" t="str">
        <f t="shared" si="9"/>
        <v>124D</v>
      </c>
    </row>
    <row r="555" spans="1:17" x14ac:dyDescent="0.25">
      <c r="A555">
        <v>554</v>
      </c>
      <c r="B555">
        <v>233.944481</v>
      </c>
      <c r="C555" s="2">
        <v>1</v>
      </c>
      <c r="D555">
        <v>229.76820699999999</v>
      </c>
      <c r="E555" s="4">
        <v>2</v>
      </c>
      <c r="I555" s="5" t="s">
        <v>233</v>
      </c>
      <c r="N555">
        <v>247.08079499999999</v>
      </c>
      <c r="P555">
        <v>3</v>
      </c>
      <c r="Q555" t="str">
        <f t="shared" si="9"/>
        <v>124D</v>
      </c>
    </row>
    <row r="556" spans="1:17" x14ac:dyDescent="0.25">
      <c r="A556">
        <v>555</v>
      </c>
      <c r="B556">
        <v>233.944481</v>
      </c>
      <c r="C556" s="2">
        <v>1</v>
      </c>
      <c r="D556">
        <v>229.76820699999999</v>
      </c>
      <c r="E556" s="4">
        <v>2</v>
      </c>
      <c r="I556" s="5" t="s">
        <v>233</v>
      </c>
      <c r="N556">
        <v>247.08079499999999</v>
      </c>
      <c r="P556">
        <v>3</v>
      </c>
      <c r="Q556" t="str">
        <f t="shared" si="9"/>
        <v>124D</v>
      </c>
    </row>
    <row r="557" spans="1:17" x14ac:dyDescent="0.25">
      <c r="A557">
        <v>556</v>
      </c>
      <c r="B557">
        <v>233.944481</v>
      </c>
      <c r="C557" s="2">
        <v>1</v>
      </c>
      <c r="D557">
        <v>229.76820699999999</v>
      </c>
      <c r="E557" s="4">
        <v>2</v>
      </c>
      <c r="F557">
        <v>241.969776</v>
      </c>
      <c r="G557" s="3">
        <v>3</v>
      </c>
      <c r="I557" s="5" t="s">
        <v>233</v>
      </c>
      <c r="N557">
        <v>247.08079499999999</v>
      </c>
      <c r="P557">
        <v>4</v>
      </c>
      <c r="Q557" t="str">
        <f t="shared" si="9"/>
        <v>1234D</v>
      </c>
    </row>
    <row r="558" spans="1:17" x14ac:dyDescent="0.25">
      <c r="A558">
        <v>557</v>
      </c>
      <c r="B558">
        <v>233.944481</v>
      </c>
      <c r="C558" s="2">
        <v>1</v>
      </c>
      <c r="D558">
        <v>229.76820699999999</v>
      </c>
      <c r="E558" s="4">
        <v>2</v>
      </c>
      <c r="F558">
        <v>241.88622699999999</v>
      </c>
      <c r="G558" s="3">
        <v>3</v>
      </c>
      <c r="I558" s="5" t="s">
        <v>233</v>
      </c>
      <c r="N558">
        <v>247.08079499999999</v>
      </c>
      <c r="P558">
        <v>4</v>
      </c>
      <c r="Q558" t="str">
        <f t="shared" si="9"/>
        <v>1234D</v>
      </c>
    </row>
    <row r="559" spans="1:17" x14ac:dyDescent="0.25">
      <c r="A559">
        <v>558</v>
      </c>
      <c r="B559">
        <v>233.944481</v>
      </c>
      <c r="C559" s="2">
        <v>1</v>
      </c>
      <c r="D559">
        <v>229.76820699999999</v>
      </c>
      <c r="E559" s="4">
        <v>2</v>
      </c>
      <c r="F559">
        <v>241.88622699999999</v>
      </c>
      <c r="G559" s="3">
        <v>3</v>
      </c>
      <c r="I559" s="5" t="s">
        <v>233</v>
      </c>
      <c r="N559">
        <v>247.08079499999999</v>
      </c>
      <c r="P559">
        <v>4</v>
      </c>
      <c r="Q559" t="str">
        <f t="shared" si="9"/>
        <v>1234D</v>
      </c>
    </row>
    <row r="560" spans="1:17" x14ac:dyDescent="0.25">
      <c r="A560">
        <v>559</v>
      </c>
      <c r="B560">
        <v>234.03983700000001</v>
      </c>
      <c r="C560" s="2">
        <v>1</v>
      </c>
      <c r="D560">
        <v>229.76820699999999</v>
      </c>
      <c r="E560" s="4">
        <v>2</v>
      </c>
      <c r="F560">
        <v>241.88622699999999</v>
      </c>
      <c r="G560" s="3">
        <v>3</v>
      </c>
      <c r="I560" s="5" t="s">
        <v>233</v>
      </c>
      <c r="N560">
        <v>247.08079499999999</v>
      </c>
      <c r="P560">
        <v>4</v>
      </c>
      <c r="Q560" t="str">
        <f t="shared" si="9"/>
        <v>1234D</v>
      </c>
    </row>
    <row r="561" spans="1:17" x14ac:dyDescent="0.25">
      <c r="A561">
        <v>560</v>
      </c>
      <c r="D561">
        <v>229.76820699999999</v>
      </c>
      <c r="E561" s="4">
        <v>2</v>
      </c>
      <c r="F561">
        <v>241.88622699999999</v>
      </c>
      <c r="G561" s="3">
        <v>3</v>
      </c>
      <c r="I561" s="5" t="s">
        <v>233</v>
      </c>
      <c r="N561">
        <v>247.08079499999999</v>
      </c>
      <c r="P561">
        <v>3</v>
      </c>
      <c r="Q561" t="str">
        <f t="shared" si="9"/>
        <v>234D</v>
      </c>
    </row>
    <row r="562" spans="1:17" x14ac:dyDescent="0.25">
      <c r="A562">
        <v>561</v>
      </c>
      <c r="D562">
        <v>229.76820699999999</v>
      </c>
      <c r="E562" s="4">
        <v>2</v>
      </c>
      <c r="F562">
        <v>241.88622699999999</v>
      </c>
      <c r="G562" s="3">
        <v>3</v>
      </c>
      <c r="I562" s="5" t="s">
        <v>233</v>
      </c>
      <c r="N562">
        <v>247.08079499999999</v>
      </c>
      <c r="P562">
        <v>3</v>
      </c>
      <c r="Q562" t="str">
        <f t="shared" si="9"/>
        <v>234D</v>
      </c>
    </row>
    <row r="563" spans="1:17" x14ac:dyDescent="0.25">
      <c r="A563">
        <v>562</v>
      </c>
      <c r="D563">
        <v>229.76820699999999</v>
      </c>
      <c r="E563" s="4">
        <v>2</v>
      </c>
      <c r="F563">
        <v>241.88622699999999</v>
      </c>
      <c r="G563" s="3">
        <v>3</v>
      </c>
      <c r="I563" s="5" t="s">
        <v>233</v>
      </c>
      <c r="N563">
        <v>247.08079499999999</v>
      </c>
      <c r="P563">
        <v>3</v>
      </c>
      <c r="Q563" t="str">
        <f t="shared" si="9"/>
        <v>234D</v>
      </c>
    </row>
    <row r="564" spans="1:17" x14ac:dyDescent="0.25">
      <c r="A564">
        <v>563</v>
      </c>
      <c r="D564">
        <v>229.76820699999999</v>
      </c>
      <c r="E564" s="4">
        <v>2</v>
      </c>
      <c r="F564">
        <v>241.88622699999999</v>
      </c>
      <c r="G564" s="3">
        <v>3</v>
      </c>
      <c r="I564" s="5" t="s">
        <v>233</v>
      </c>
      <c r="N564">
        <v>247.08079499999999</v>
      </c>
      <c r="P564">
        <v>3</v>
      </c>
      <c r="Q564" t="str">
        <f t="shared" si="9"/>
        <v>234D</v>
      </c>
    </row>
    <row r="565" spans="1:17" x14ac:dyDescent="0.25">
      <c r="A565">
        <v>564</v>
      </c>
      <c r="D565">
        <v>229.76820699999999</v>
      </c>
      <c r="E565" s="4">
        <v>2</v>
      </c>
      <c r="F565">
        <v>241.88622699999999</v>
      </c>
      <c r="G565" s="3">
        <v>3</v>
      </c>
      <c r="I565" s="5" t="s">
        <v>233</v>
      </c>
      <c r="N565">
        <v>247.08079499999999</v>
      </c>
      <c r="P565">
        <v>3</v>
      </c>
      <c r="Q565" t="str">
        <f t="shared" si="9"/>
        <v>234D</v>
      </c>
    </row>
    <row r="566" spans="1:17" x14ac:dyDescent="0.25">
      <c r="A566">
        <v>565</v>
      </c>
      <c r="D566">
        <v>229.76820699999999</v>
      </c>
      <c r="E566" s="4">
        <v>2</v>
      </c>
      <c r="F566">
        <v>241.88622699999999</v>
      </c>
      <c r="G566" s="3">
        <v>3</v>
      </c>
      <c r="I566" s="5" t="s">
        <v>233</v>
      </c>
      <c r="N566">
        <v>247.08079499999999</v>
      </c>
      <c r="P566">
        <v>3</v>
      </c>
      <c r="Q566" t="str">
        <f t="shared" si="9"/>
        <v>234D</v>
      </c>
    </row>
    <row r="567" spans="1:17" x14ac:dyDescent="0.25">
      <c r="A567">
        <v>566</v>
      </c>
      <c r="D567">
        <v>229.76820699999999</v>
      </c>
      <c r="E567" s="4">
        <v>2</v>
      </c>
      <c r="F567">
        <v>241.88622699999999</v>
      </c>
      <c r="G567" s="3">
        <v>3</v>
      </c>
      <c r="I567" s="5" t="s">
        <v>233</v>
      </c>
      <c r="N567">
        <v>247.08079499999999</v>
      </c>
      <c r="P567">
        <v>3</v>
      </c>
      <c r="Q567" t="str">
        <f t="shared" si="9"/>
        <v>234D</v>
      </c>
    </row>
    <row r="568" spans="1:17" x14ac:dyDescent="0.25">
      <c r="A568">
        <v>567</v>
      </c>
      <c r="D568">
        <v>229.76820699999999</v>
      </c>
      <c r="E568" s="4">
        <v>2</v>
      </c>
      <c r="F568">
        <v>241.88622699999999</v>
      </c>
      <c r="G568" s="3">
        <v>3</v>
      </c>
      <c r="I568" s="5" t="s">
        <v>233</v>
      </c>
      <c r="N568">
        <v>247.31098900000001</v>
      </c>
      <c r="O568">
        <v>567</v>
      </c>
      <c r="P568">
        <v>3</v>
      </c>
      <c r="Q568" t="str">
        <f t="shared" si="9"/>
        <v>234D</v>
      </c>
    </row>
    <row r="569" spans="1:17" x14ac:dyDescent="0.25">
      <c r="A569">
        <v>568</v>
      </c>
      <c r="D569">
        <v>229.76820699999999</v>
      </c>
      <c r="E569" s="4">
        <v>2</v>
      </c>
      <c r="F569">
        <v>241.88622699999999</v>
      </c>
      <c r="G569" s="3">
        <v>3</v>
      </c>
      <c r="P569">
        <v>2</v>
      </c>
      <c r="Q569" t="str">
        <f t="shared" si="9"/>
        <v>23</v>
      </c>
    </row>
    <row r="570" spans="1:17" x14ac:dyDescent="0.25">
      <c r="A570">
        <v>569</v>
      </c>
      <c r="D570">
        <v>229.76820699999999</v>
      </c>
      <c r="E570" s="4">
        <v>2</v>
      </c>
      <c r="F570">
        <v>241.88622699999999</v>
      </c>
      <c r="G570" s="3">
        <v>3</v>
      </c>
      <c r="P570">
        <v>2</v>
      </c>
      <c r="Q570" t="str">
        <f t="shared" si="9"/>
        <v>23</v>
      </c>
    </row>
    <row r="571" spans="1:17" x14ac:dyDescent="0.25">
      <c r="A571">
        <v>570</v>
      </c>
      <c r="D571">
        <v>229.76820699999999</v>
      </c>
      <c r="E571" s="4">
        <v>2</v>
      </c>
      <c r="F571">
        <v>241.88622699999999</v>
      </c>
      <c r="G571" s="3">
        <v>3</v>
      </c>
      <c r="P571">
        <v>2</v>
      </c>
      <c r="Q571" t="str">
        <f t="shared" si="9"/>
        <v>23</v>
      </c>
    </row>
    <row r="572" spans="1:17" x14ac:dyDescent="0.25">
      <c r="A572">
        <v>571</v>
      </c>
      <c r="D572">
        <v>229.76820699999999</v>
      </c>
      <c r="E572" s="4">
        <v>2</v>
      </c>
      <c r="F572">
        <v>241.88622699999999</v>
      </c>
      <c r="G572" s="3">
        <v>3</v>
      </c>
      <c r="P572">
        <v>2</v>
      </c>
      <c r="Q572" t="str">
        <f t="shared" si="9"/>
        <v>23</v>
      </c>
    </row>
    <row r="573" spans="1:17" x14ac:dyDescent="0.25">
      <c r="A573">
        <v>572</v>
      </c>
      <c r="D573">
        <v>229.76820699999999</v>
      </c>
      <c r="E573" s="4">
        <v>2</v>
      </c>
      <c r="F573">
        <v>241.88622699999999</v>
      </c>
      <c r="G573" s="3">
        <v>3</v>
      </c>
      <c r="P573">
        <v>2</v>
      </c>
      <c r="Q573" t="str">
        <f t="shared" si="9"/>
        <v>23</v>
      </c>
    </row>
    <row r="574" spans="1:17" x14ac:dyDescent="0.25">
      <c r="A574">
        <v>573</v>
      </c>
      <c r="B574">
        <v>222.91099500000001</v>
      </c>
      <c r="C574" s="2">
        <v>1</v>
      </c>
      <c r="D574">
        <v>229.76820699999999</v>
      </c>
      <c r="E574" s="4">
        <v>2</v>
      </c>
      <c r="F574">
        <v>241.88622699999999</v>
      </c>
      <c r="G574" s="3">
        <v>3</v>
      </c>
      <c r="P574">
        <v>3</v>
      </c>
      <c r="Q574" t="str">
        <f t="shared" si="9"/>
        <v>123</v>
      </c>
    </row>
    <row r="575" spans="1:17" x14ac:dyDescent="0.25">
      <c r="A575">
        <v>574</v>
      </c>
      <c r="B575">
        <v>222.75610599999999</v>
      </c>
      <c r="C575" s="2">
        <v>1</v>
      </c>
      <c r="D575">
        <v>229.76820699999999</v>
      </c>
      <c r="E575" s="4">
        <v>2</v>
      </c>
      <c r="F575">
        <v>241.88622699999999</v>
      </c>
      <c r="G575" s="3">
        <v>3</v>
      </c>
      <c r="P575">
        <v>3</v>
      </c>
      <c r="Q575" t="str">
        <f t="shared" si="9"/>
        <v>123</v>
      </c>
    </row>
    <row r="576" spans="1:17" x14ac:dyDescent="0.25">
      <c r="A576">
        <v>575</v>
      </c>
      <c r="B576">
        <v>222.75610599999999</v>
      </c>
      <c r="C576" s="2">
        <v>1</v>
      </c>
      <c r="D576">
        <v>229.76820699999999</v>
      </c>
      <c r="E576" s="4">
        <v>2</v>
      </c>
      <c r="F576">
        <v>241.88622699999999</v>
      </c>
      <c r="G576" s="3">
        <v>3</v>
      </c>
      <c r="P576">
        <v>3</v>
      </c>
      <c r="Q576" t="str">
        <f t="shared" si="9"/>
        <v>123</v>
      </c>
    </row>
    <row r="577" spans="1:17" x14ac:dyDescent="0.25">
      <c r="A577">
        <v>576</v>
      </c>
      <c r="B577">
        <v>222.75610599999999</v>
      </c>
      <c r="C577" s="2">
        <v>1</v>
      </c>
      <c r="D577">
        <v>229.76820699999999</v>
      </c>
      <c r="E577" s="4">
        <v>2</v>
      </c>
      <c r="F577">
        <v>241.88622699999999</v>
      </c>
      <c r="G577" s="3">
        <v>3</v>
      </c>
      <c r="P577">
        <v>3</v>
      </c>
      <c r="Q577" t="str">
        <f t="shared" si="9"/>
        <v>123</v>
      </c>
    </row>
    <row r="578" spans="1:17" x14ac:dyDescent="0.25">
      <c r="A578">
        <v>577</v>
      </c>
      <c r="B578">
        <v>222.75610599999999</v>
      </c>
      <c r="C578" s="2">
        <v>1</v>
      </c>
      <c r="D578">
        <v>229.76820699999999</v>
      </c>
      <c r="E578" s="4">
        <v>2</v>
      </c>
      <c r="F578">
        <v>241.88622699999999</v>
      </c>
      <c r="G578" s="3">
        <v>3</v>
      </c>
      <c r="P578">
        <v>3</v>
      </c>
      <c r="Q578" t="str">
        <f t="shared" ref="Q578:Q641" si="10">CONCATENATE(C578,E578,G578,I578)</f>
        <v>123</v>
      </c>
    </row>
    <row r="579" spans="1:17" x14ac:dyDescent="0.25">
      <c r="A579">
        <v>578</v>
      </c>
      <c r="B579">
        <v>222.75610599999999</v>
      </c>
      <c r="C579" s="2">
        <v>1</v>
      </c>
      <c r="D579">
        <v>229.76820699999999</v>
      </c>
      <c r="E579" s="4">
        <v>2</v>
      </c>
      <c r="F579">
        <v>241.88622699999999</v>
      </c>
      <c r="G579" s="3">
        <v>3</v>
      </c>
      <c r="P579">
        <v>3</v>
      </c>
      <c r="Q579" t="str">
        <f t="shared" si="10"/>
        <v>123</v>
      </c>
    </row>
    <row r="580" spans="1:17" x14ac:dyDescent="0.25">
      <c r="A580">
        <v>579</v>
      </c>
      <c r="B580">
        <v>222.75610599999999</v>
      </c>
      <c r="C580" s="2">
        <v>1</v>
      </c>
      <c r="D580">
        <v>229.76820699999999</v>
      </c>
      <c r="E580" s="4">
        <v>2</v>
      </c>
      <c r="F580">
        <v>241.88622699999999</v>
      </c>
      <c r="G580" s="3">
        <v>3</v>
      </c>
      <c r="P580">
        <v>3</v>
      </c>
      <c r="Q580" t="str">
        <f t="shared" si="10"/>
        <v>123</v>
      </c>
    </row>
    <row r="581" spans="1:17" x14ac:dyDescent="0.25">
      <c r="A581">
        <v>580</v>
      </c>
      <c r="B581">
        <v>222.75610599999999</v>
      </c>
      <c r="C581" s="2">
        <v>1</v>
      </c>
      <c r="D581">
        <v>229.76820699999999</v>
      </c>
      <c r="E581" s="4">
        <v>2</v>
      </c>
      <c r="F581">
        <v>241.88622699999999</v>
      </c>
      <c r="G581" s="3">
        <v>3</v>
      </c>
      <c r="P581">
        <v>3</v>
      </c>
      <c r="Q581" t="str">
        <f t="shared" si="10"/>
        <v>123</v>
      </c>
    </row>
    <row r="582" spans="1:17" x14ac:dyDescent="0.25">
      <c r="A582">
        <v>581</v>
      </c>
      <c r="B582">
        <v>222.75610599999999</v>
      </c>
      <c r="C582" s="2">
        <v>1</v>
      </c>
      <c r="D582">
        <v>229.76820699999999</v>
      </c>
      <c r="E582" s="4">
        <v>2</v>
      </c>
      <c r="F582">
        <v>241.88622699999999</v>
      </c>
      <c r="G582" s="3">
        <v>3</v>
      </c>
      <c r="P582">
        <v>3</v>
      </c>
      <c r="Q582" t="str">
        <f t="shared" si="10"/>
        <v>123</v>
      </c>
    </row>
    <row r="583" spans="1:17" x14ac:dyDescent="0.25">
      <c r="A583">
        <v>582</v>
      </c>
      <c r="B583">
        <v>222.75610599999999</v>
      </c>
      <c r="C583" s="2">
        <v>1</v>
      </c>
      <c r="D583">
        <v>229.76820699999999</v>
      </c>
      <c r="E583" s="4">
        <v>2</v>
      </c>
      <c r="F583">
        <v>241.88622699999999</v>
      </c>
      <c r="G583" s="3">
        <v>3</v>
      </c>
      <c r="P583">
        <v>3</v>
      </c>
      <c r="Q583" t="str">
        <f t="shared" si="10"/>
        <v>123</v>
      </c>
    </row>
    <row r="584" spans="1:17" x14ac:dyDescent="0.25">
      <c r="A584">
        <v>583</v>
      </c>
      <c r="B584">
        <v>222.75610599999999</v>
      </c>
      <c r="C584" s="2">
        <v>1</v>
      </c>
      <c r="F584">
        <v>241.88622699999999</v>
      </c>
      <c r="G584" s="3">
        <v>3</v>
      </c>
      <c r="P584">
        <v>2</v>
      </c>
      <c r="Q584" t="str">
        <f t="shared" si="10"/>
        <v>13</v>
      </c>
    </row>
    <row r="585" spans="1:17" x14ac:dyDescent="0.25">
      <c r="A585">
        <v>584</v>
      </c>
      <c r="B585">
        <v>222.75610599999999</v>
      </c>
      <c r="C585" s="2">
        <v>1</v>
      </c>
      <c r="F585">
        <v>241.88622699999999</v>
      </c>
      <c r="G585" s="3">
        <v>3</v>
      </c>
      <c r="P585">
        <v>2</v>
      </c>
      <c r="Q585" t="str">
        <f t="shared" si="10"/>
        <v>13</v>
      </c>
    </row>
    <row r="586" spans="1:17" x14ac:dyDescent="0.25">
      <c r="A586">
        <v>585</v>
      </c>
      <c r="B586">
        <v>222.75610599999999</v>
      </c>
      <c r="C586" s="2">
        <v>1</v>
      </c>
      <c r="F586">
        <v>241.88622699999999</v>
      </c>
      <c r="G586" s="3">
        <v>3</v>
      </c>
      <c r="P586">
        <v>2</v>
      </c>
      <c r="Q586" t="str">
        <f t="shared" si="10"/>
        <v>13</v>
      </c>
    </row>
    <row r="587" spans="1:17" x14ac:dyDescent="0.25">
      <c r="A587">
        <v>586</v>
      </c>
      <c r="B587">
        <v>222.75610599999999</v>
      </c>
      <c r="C587" s="2">
        <v>1</v>
      </c>
      <c r="F587">
        <v>241.969776</v>
      </c>
      <c r="G587" s="3">
        <v>3</v>
      </c>
      <c r="P587">
        <v>2</v>
      </c>
      <c r="Q587" t="str">
        <f t="shared" si="10"/>
        <v>13</v>
      </c>
    </row>
    <row r="588" spans="1:17" x14ac:dyDescent="0.25">
      <c r="A588">
        <v>587</v>
      </c>
      <c r="B588">
        <v>222.75610599999999</v>
      </c>
      <c r="C588" s="2">
        <v>1</v>
      </c>
      <c r="F588">
        <v>241.969776</v>
      </c>
      <c r="G588" s="3">
        <v>3</v>
      </c>
      <c r="I588" s="5" t="s">
        <v>233</v>
      </c>
      <c r="N588">
        <v>233.58413899999999</v>
      </c>
      <c r="O588">
        <v>587</v>
      </c>
      <c r="P588">
        <v>3</v>
      </c>
      <c r="Q588" t="str">
        <f t="shared" si="10"/>
        <v>134D</v>
      </c>
    </row>
    <row r="589" spans="1:17" x14ac:dyDescent="0.25">
      <c r="A589">
        <v>588</v>
      </c>
      <c r="B589">
        <v>222.75610599999999</v>
      </c>
      <c r="C589" s="2">
        <v>1</v>
      </c>
      <c r="F589">
        <v>241.969776</v>
      </c>
      <c r="G589" s="3">
        <v>3</v>
      </c>
      <c r="I589" s="5" t="s">
        <v>233</v>
      </c>
      <c r="N589">
        <v>233.594809</v>
      </c>
      <c r="P589">
        <v>3</v>
      </c>
      <c r="Q589" t="str">
        <f t="shared" si="10"/>
        <v>134D</v>
      </c>
    </row>
    <row r="590" spans="1:17" x14ac:dyDescent="0.25">
      <c r="A590">
        <v>589</v>
      </c>
      <c r="B590">
        <v>222.75610599999999</v>
      </c>
      <c r="C590" s="2">
        <v>1</v>
      </c>
      <c r="I590" s="5" t="s">
        <v>233</v>
      </c>
      <c r="N590">
        <v>233.594809</v>
      </c>
      <c r="P590">
        <v>2</v>
      </c>
      <c r="Q590" t="str">
        <f t="shared" si="10"/>
        <v>14D</v>
      </c>
    </row>
    <row r="591" spans="1:17" x14ac:dyDescent="0.25">
      <c r="A591">
        <v>590</v>
      </c>
      <c r="B591">
        <v>222.75610599999999</v>
      </c>
      <c r="C591" s="2">
        <v>1</v>
      </c>
      <c r="I591" s="5" t="s">
        <v>233</v>
      </c>
      <c r="N591">
        <v>233.594809</v>
      </c>
      <c r="P591">
        <v>2</v>
      </c>
      <c r="Q591" t="str">
        <f t="shared" si="10"/>
        <v>14D</v>
      </c>
    </row>
    <row r="592" spans="1:17" x14ac:dyDescent="0.25">
      <c r="A592">
        <v>591</v>
      </c>
      <c r="B592">
        <v>222.75610599999999</v>
      </c>
      <c r="C592" s="2">
        <v>1</v>
      </c>
      <c r="I592" s="5" t="s">
        <v>233</v>
      </c>
      <c r="N592">
        <v>233.594809</v>
      </c>
      <c r="P592">
        <v>2</v>
      </c>
      <c r="Q592" t="str">
        <f t="shared" si="10"/>
        <v>14D</v>
      </c>
    </row>
    <row r="593" spans="1:17" x14ac:dyDescent="0.25">
      <c r="A593">
        <v>592</v>
      </c>
      <c r="B593">
        <v>222.75610599999999</v>
      </c>
      <c r="C593" s="2">
        <v>1</v>
      </c>
      <c r="D593">
        <v>218.81884199999999</v>
      </c>
      <c r="E593" s="4">
        <v>2</v>
      </c>
      <c r="I593" s="5" t="s">
        <v>233</v>
      </c>
      <c r="N593">
        <v>233.594809</v>
      </c>
      <c r="P593">
        <v>3</v>
      </c>
      <c r="Q593" t="str">
        <f t="shared" si="10"/>
        <v>124D</v>
      </c>
    </row>
    <row r="594" spans="1:17" x14ac:dyDescent="0.25">
      <c r="A594">
        <v>593</v>
      </c>
      <c r="B594">
        <v>222.75610599999999</v>
      </c>
      <c r="C594" s="2">
        <v>1</v>
      </c>
      <c r="D594">
        <v>218.81884199999999</v>
      </c>
      <c r="E594" s="4">
        <v>2</v>
      </c>
      <c r="I594" s="5" t="s">
        <v>233</v>
      </c>
      <c r="N594">
        <v>233.594809</v>
      </c>
      <c r="P594">
        <v>3</v>
      </c>
      <c r="Q594" t="str">
        <f t="shared" si="10"/>
        <v>124D</v>
      </c>
    </row>
    <row r="595" spans="1:17" x14ac:dyDescent="0.25">
      <c r="A595">
        <v>594</v>
      </c>
      <c r="B595">
        <v>222.75610599999999</v>
      </c>
      <c r="C595" s="2">
        <v>1</v>
      </c>
      <c r="D595">
        <v>218.81884199999999</v>
      </c>
      <c r="E595" s="4">
        <v>2</v>
      </c>
      <c r="I595" s="5" t="s">
        <v>233</v>
      </c>
      <c r="N595">
        <v>233.594809</v>
      </c>
      <c r="P595">
        <v>3</v>
      </c>
      <c r="Q595" t="str">
        <f t="shared" si="10"/>
        <v>124D</v>
      </c>
    </row>
    <row r="596" spans="1:17" x14ac:dyDescent="0.25">
      <c r="A596">
        <v>595</v>
      </c>
      <c r="B596">
        <v>222.75610599999999</v>
      </c>
      <c r="C596" s="2">
        <v>1</v>
      </c>
      <c r="D596">
        <v>218.81884199999999</v>
      </c>
      <c r="E596" s="4">
        <v>2</v>
      </c>
      <c r="I596" s="5" t="s">
        <v>233</v>
      </c>
      <c r="N596">
        <v>233.594809</v>
      </c>
      <c r="P596">
        <v>3</v>
      </c>
      <c r="Q596" t="str">
        <f t="shared" si="10"/>
        <v>124D</v>
      </c>
    </row>
    <row r="597" spans="1:17" x14ac:dyDescent="0.25">
      <c r="A597">
        <v>596</v>
      </c>
      <c r="B597">
        <v>222.75610599999999</v>
      </c>
      <c r="C597" s="2">
        <v>1</v>
      </c>
      <c r="D597">
        <v>218.81884199999999</v>
      </c>
      <c r="E597" s="4">
        <v>2</v>
      </c>
      <c r="I597" s="5" t="s">
        <v>233</v>
      </c>
      <c r="N597">
        <v>233.594809</v>
      </c>
      <c r="P597">
        <v>3</v>
      </c>
      <c r="Q597" t="str">
        <f t="shared" si="10"/>
        <v>124D</v>
      </c>
    </row>
    <row r="598" spans="1:17" x14ac:dyDescent="0.25">
      <c r="A598">
        <v>597</v>
      </c>
      <c r="B598">
        <v>222.75610599999999</v>
      </c>
      <c r="C598" s="2">
        <v>1</v>
      </c>
      <c r="D598">
        <v>218.81884199999999</v>
      </c>
      <c r="E598" s="4">
        <v>2</v>
      </c>
      <c r="I598" s="5" t="s">
        <v>233</v>
      </c>
      <c r="N598">
        <v>233.594809</v>
      </c>
      <c r="P598">
        <v>3</v>
      </c>
      <c r="Q598" t="str">
        <f t="shared" si="10"/>
        <v>124D</v>
      </c>
    </row>
    <row r="599" spans="1:17" x14ac:dyDescent="0.25">
      <c r="A599">
        <v>598</v>
      </c>
      <c r="B599">
        <v>222.75610599999999</v>
      </c>
      <c r="C599" s="2">
        <v>1</v>
      </c>
      <c r="D599">
        <v>218.81884199999999</v>
      </c>
      <c r="E599" s="4">
        <v>2</v>
      </c>
      <c r="I599" s="5" t="s">
        <v>233</v>
      </c>
      <c r="N599">
        <v>233.594809</v>
      </c>
      <c r="P599">
        <v>3</v>
      </c>
      <c r="Q599" t="str">
        <f t="shared" si="10"/>
        <v>124D</v>
      </c>
    </row>
    <row r="600" spans="1:17" x14ac:dyDescent="0.25">
      <c r="A600">
        <v>599</v>
      </c>
      <c r="B600">
        <v>222.75610599999999</v>
      </c>
      <c r="C600" s="2">
        <v>1</v>
      </c>
      <c r="D600">
        <v>218.81884199999999</v>
      </c>
      <c r="E600" s="4">
        <v>2</v>
      </c>
      <c r="I600" s="5" t="s">
        <v>233</v>
      </c>
      <c r="N600">
        <v>233.594809</v>
      </c>
      <c r="P600">
        <v>3</v>
      </c>
      <c r="Q600" t="str">
        <f t="shared" si="10"/>
        <v>124D</v>
      </c>
    </row>
    <row r="601" spans="1:17" x14ac:dyDescent="0.25">
      <c r="A601">
        <v>600</v>
      </c>
      <c r="B601">
        <v>222.75610599999999</v>
      </c>
      <c r="C601" s="2">
        <v>1</v>
      </c>
      <c r="D601">
        <v>218.81884199999999</v>
      </c>
      <c r="E601" s="4">
        <v>2</v>
      </c>
      <c r="I601" s="5" t="s">
        <v>233</v>
      </c>
      <c r="N601">
        <v>233.594809</v>
      </c>
      <c r="P601">
        <v>3</v>
      </c>
      <c r="Q601" t="str">
        <f t="shared" si="10"/>
        <v>124D</v>
      </c>
    </row>
    <row r="602" spans="1:17" x14ac:dyDescent="0.25">
      <c r="A602">
        <v>601</v>
      </c>
      <c r="B602">
        <v>222.75610599999999</v>
      </c>
      <c r="C602" s="2">
        <v>1</v>
      </c>
      <c r="D602">
        <v>218.81884199999999</v>
      </c>
      <c r="E602" s="4">
        <v>2</v>
      </c>
      <c r="I602" s="5" t="s">
        <v>233</v>
      </c>
      <c r="N602">
        <v>233.594809</v>
      </c>
      <c r="P602">
        <v>3</v>
      </c>
      <c r="Q602" t="str">
        <f t="shared" si="10"/>
        <v>124D</v>
      </c>
    </row>
    <row r="603" spans="1:17" x14ac:dyDescent="0.25">
      <c r="A603">
        <v>602</v>
      </c>
      <c r="B603">
        <v>222.75610599999999</v>
      </c>
      <c r="C603" s="2">
        <v>1</v>
      </c>
      <c r="D603">
        <v>218.81884199999999</v>
      </c>
      <c r="E603" s="4">
        <v>2</v>
      </c>
      <c r="I603" s="5" t="s">
        <v>233</v>
      </c>
      <c r="N603">
        <v>233.594809</v>
      </c>
      <c r="P603">
        <v>3</v>
      </c>
      <c r="Q603" t="str">
        <f t="shared" si="10"/>
        <v>124D</v>
      </c>
    </row>
    <row r="604" spans="1:17" x14ac:dyDescent="0.25">
      <c r="A604">
        <v>603</v>
      </c>
      <c r="B604">
        <v>222.75610599999999</v>
      </c>
      <c r="C604" s="2">
        <v>1</v>
      </c>
      <c r="D604">
        <v>218.81884199999999</v>
      </c>
      <c r="E604" s="4">
        <v>2</v>
      </c>
      <c r="I604" s="5" t="s">
        <v>233</v>
      </c>
      <c r="N604">
        <v>233.594809</v>
      </c>
      <c r="P604">
        <v>3</v>
      </c>
      <c r="Q604" t="str">
        <f t="shared" si="10"/>
        <v>124D</v>
      </c>
    </row>
    <row r="605" spans="1:17" x14ac:dyDescent="0.25">
      <c r="A605">
        <v>604</v>
      </c>
      <c r="B605">
        <v>222.75610599999999</v>
      </c>
      <c r="C605" s="2">
        <v>1</v>
      </c>
      <c r="D605">
        <v>218.81884199999999</v>
      </c>
      <c r="E605" s="4">
        <v>2</v>
      </c>
      <c r="I605" s="5" t="s">
        <v>233</v>
      </c>
      <c r="N605">
        <v>233.594809</v>
      </c>
      <c r="P605">
        <v>3</v>
      </c>
      <c r="Q605" t="str">
        <f t="shared" si="10"/>
        <v>124D</v>
      </c>
    </row>
    <row r="606" spans="1:17" x14ac:dyDescent="0.25">
      <c r="A606">
        <v>605</v>
      </c>
      <c r="B606">
        <v>222.75610599999999</v>
      </c>
      <c r="C606" s="2">
        <v>1</v>
      </c>
      <c r="D606">
        <v>218.81884199999999</v>
      </c>
      <c r="E606" s="4">
        <v>2</v>
      </c>
      <c r="I606" s="5" t="s">
        <v>233</v>
      </c>
      <c r="N606">
        <v>233.594809</v>
      </c>
      <c r="P606">
        <v>3</v>
      </c>
      <c r="Q606" t="str">
        <f t="shared" si="10"/>
        <v>124D</v>
      </c>
    </row>
    <row r="607" spans="1:17" x14ac:dyDescent="0.25">
      <c r="A607">
        <v>606</v>
      </c>
      <c r="B607">
        <v>222.91099500000001</v>
      </c>
      <c r="C607" s="2">
        <v>1</v>
      </c>
      <c r="D607">
        <v>218.81884199999999</v>
      </c>
      <c r="E607" s="4">
        <v>2</v>
      </c>
      <c r="I607" s="5" t="s">
        <v>233</v>
      </c>
      <c r="N607">
        <v>233.594809</v>
      </c>
      <c r="P607">
        <v>3</v>
      </c>
      <c r="Q607" t="str">
        <f t="shared" si="10"/>
        <v>124D</v>
      </c>
    </row>
    <row r="608" spans="1:17" x14ac:dyDescent="0.25">
      <c r="A608">
        <v>607</v>
      </c>
      <c r="D608">
        <v>218.81884199999999</v>
      </c>
      <c r="E608" s="4">
        <v>2</v>
      </c>
      <c r="I608" s="5" t="s">
        <v>233</v>
      </c>
      <c r="N608">
        <v>233.594809</v>
      </c>
      <c r="P608">
        <v>2</v>
      </c>
      <c r="Q608" t="str">
        <f t="shared" si="10"/>
        <v>24D</v>
      </c>
    </row>
    <row r="609" spans="1:17" x14ac:dyDescent="0.25">
      <c r="A609">
        <v>608</v>
      </c>
      <c r="D609">
        <v>218.81884199999999</v>
      </c>
      <c r="E609" s="4">
        <v>2</v>
      </c>
      <c r="I609" s="5" t="s">
        <v>233</v>
      </c>
      <c r="N609">
        <v>233.594809</v>
      </c>
      <c r="P609">
        <v>2</v>
      </c>
      <c r="Q609" t="str">
        <f t="shared" si="10"/>
        <v>24D</v>
      </c>
    </row>
    <row r="610" spans="1:17" x14ac:dyDescent="0.25">
      <c r="A610">
        <v>609</v>
      </c>
      <c r="D610">
        <v>218.81884199999999</v>
      </c>
      <c r="E610" s="4">
        <v>2</v>
      </c>
      <c r="F610">
        <v>228.093141</v>
      </c>
      <c r="G610" s="3">
        <v>3</v>
      </c>
      <c r="I610" s="5" t="s">
        <v>233</v>
      </c>
      <c r="N610">
        <v>233.594809</v>
      </c>
      <c r="P610">
        <v>3</v>
      </c>
      <c r="Q610" t="str">
        <f t="shared" si="10"/>
        <v>234D</v>
      </c>
    </row>
    <row r="611" spans="1:17" x14ac:dyDescent="0.25">
      <c r="A611">
        <v>610</v>
      </c>
      <c r="D611">
        <v>218.81884199999999</v>
      </c>
      <c r="E611" s="4">
        <v>2</v>
      </c>
      <c r="F611">
        <v>228.10051300000001</v>
      </c>
      <c r="G611" s="3">
        <v>3</v>
      </c>
      <c r="I611" s="5" t="s">
        <v>233</v>
      </c>
      <c r="N611">
        <v>233.594809</v>
      </c>
      <c r="P611">
        <v>3</v>
      </c>
      <c r="Q611" t="str">
        <f t="shared" si="10"/>
        <v>234D</v>
      </c>
    </row>
    <row r="612" spans="1:17" x14ac:dyDescent="0.25">
      <c r="A612">
        <v>611</v>
      </c>
      <c r="D612">
        <v>218.81884199999999</v>
      </c>
      <c r="E612" s="4">
        <v>2</v>
      </c>
      <c r="F612">
        <v>228.10051300000001</v>
      </c>
      <c r="G612" s="3">
        <v>3</v>
      </c>
      <c r="I612" s="5" t="s">
        <v>233</v>
      </c>
      <c r="N612">
        <v>233.594809</v>
      </c>
      <c r="P612">
        <v>3</v>
      </c>
      <c r="Q612" t="str">
        <f t="shared" si="10"/>
        <v>234D</v>
      </c>
    </row>
    <row r="613" spans="1:17" x14ac:dyDescent="0.25">
      <c r="A613">
        <v>612</v>
      </c>
      <c r="D613">
        <v>218.81884199999999</v>
      </c>
      <c r="E613" s="4">
        <v>2</v>
      </c>
      <c r="F613">
        <v>228.10051300000001</v>
      </c>
      <c r="G613" s="3">
        <v>3</v>
      </c>
      <c r="I613" s="5" t="s">
        <v>233</v>
      </c>
      <c r="N613">
        <v>233.594809</v>
      </c>
      <c r="P613">
        <v>3</v>
      </c>
      <c r="Q613" t="str">
        <f t="shared" si="10"/>
        <v>234D</v>
      </c>
    </row>
    <row r="614" spans="1:17" x14ac:dyDescent="0.25">
      <c r="A614">
        <v>613</v>
      </c>
      <c r="D614">
        <v>218.81884199999999</v>
      </c>
      <c r="E614" s="4">
        <v>2</v>
      </c>
      <c r="F614">
        <v>228.10051300000001</v>
      </c>
      <c r="G614" s="3">
        <v>3</v>
      </c>
      <c r="I614" s="5" t="s">
        <v>233</v>
      </c>
      <c r="N614">
        <v>233.594809</v>
      </c>
      <c r="P614">
        <v>3</v>
      </c>
      <c r="Q614" t="str">
        <f t="shared" si="10"/>
        <v>234D</v>
      </c>
    </row>
    <row r="615" spans="1:17" x14ac:dyDescent="0.25">
      <c r="A615">
        <v>614</v>
      </c>
      <c r="D615">
        <v>218.81884199999999</v>
      </c>
      <c r="E615" s="4">
        <v>2</v>
      </c>
      <c r="F615">
        <v>228.10051300000001</v>
      </c>
      <c r="G615" s="3">
        <v>3</v>
      </c>
      <c r="I615" s="5" t="s">
        <v>233</v>
      </c>
      <c r="N615">
        <v>233.594809</v>
      </c>
      <c r="P615">
        <v>3</v>
      </c>
      <c r="Q615" t="str">
        <f t="shared" si="10"/>
        <v>234D</v>
      </c>
    </row>
    <row r="616" spans="1:17" x14ac:dyDescent="0.25">
      <c r="A616">
        <v>615</v>
      </c>
      <c r="D616">
        <v>218.81884199999999</v>
      </c>
      <c r="E616" s="4">
        <v>2</v>
      </c>
      <c r="F616">
        <v>228.10051300000001</v>
      </c>
      <c r="G616" s="3">
        <v>3</v>
      </c>
      <c r="I616" s="5" t="s">
        <v>233</v>
      </c>
      <c r="N616">
        <v>233.58413899999999</v>
      </c>
      <c r="O616">
        <v>615</v>
      </c>
      <c r="P616">
        <v>3</v>
      </c>
      <c r="Q616" t="str">
        <f t="shared" si="10"/>
        <v>234D</v>
      </c>
    </row>
    <row r="617" spans="1:17" x14ac:dyDescent="0.25">
      <c r="A617">
        <v>616</v>
      </c>
      <c r="D617">
        <v>218.81884199999999</v>
      </c>
      <c r="E617" s="4">
        <v>2</v>
      </c>
      <c r="F617">
        <v>228.10051300000001</v>
      </c>
      <c r="G617" s="3">
        <v>3</v>
      </c>
      <c r="P617">
        <v>2</v>
      </c>
      <c r="Q617" t="str">
        <f t="shared" si="10"/>
        <v>23</v>
      </c>
    </row>
    <row r="618" spans="1:17" x14ac:dyDescent="0.25">
      <c r="A618">
        <v>617</v>
      </c>
      <c r="D618">
        <v>218.81884199999999</v>
      </c>
      <c r="E618" s="4">
        <v>2</v>
      </c>
      <c r="F618">
        <v>228.10051300000001</v>
      </c>
      <c r="G618" s="3">
        <v>3</v>
      </c>
      <c r="P618">
        <v>2</v>
      </c>
      <c r="Q618" t="str">
        <f t="shared" si="10"/>
        <v>23</v>
      </c>
    </row>
    <row r="619" spans="1:17" x14ac:dyDescent="0.25">
      <c r="A619">
        <v>618</v>
      </c>
      <c r="B619">
        <v>213.70107200000001</v>
      </c>
      <c r="C619" s="2">
        <v>1</v>
      </c>
      <c r="D619">
        <v>218.81884199999999</v>
      </c>
      <c r="E619" s="4">
        <v>2</v>
      </c>
      <c r="F619">
        <v>228.10051300000001</v>
      </c>
      <c r="G619" s="3">
        <v>3</v>
      </c>
      <c r="P619">
        <v>3</v>
      </c>
      <c r="Q619" t="str">
        <f t="shared" si="10"/>
        <v>123</v>
      </c>
    </row>
    <row r="620" spans="1:17" x14ac:dyDescent="0.25">
      <c r="A620">
        <v>619</v>
      </c>
      <c r="B620">
        <v>213.665558</v>
      </c>
      <c r="C620" s="2">
        <v>1</v>
      </c>
      <c r="D620">
        <v>218.81884199999999</v>
      </c>
      <c r="E620" s="4">
        <v>2</v>
      </c>
      <c r="F620">
        <v>228.10051300000001</v>
      </c>
      <c r="G620" s="3">
        <v>3</v>
      </c>
      <c r="P620">
        <v>3</v>
      </c>
      <c r="Q620" t="str">
        <f t="shared" si="10"/>
        <v>123</v>
      </c>
    </row>
    <row r="621" spans="1:17" x14ac:dyDescent="0.25">
      <c r="A621">
        <v>620</v>
      </c>
      <c r="B621">
        <v>213.665558</v>
      </c>
      <c r="C621" s="2">
        <v>1</v>
      </c>
      <c r="D621">
        <v>218.81884199999999</v>
      </c>
      <c r="E621" s="4">
        <v>2</v>
      </c>
      <c r="F621">
        <v>228.10051300000001</v>
      </c>
      <c r="G621" s="3">
        <v>3</v>
      </c>
      <c r="P621">
        <v>3</v>
      </c>
      <c r="Q621" t="str">
        <f t="shared" si="10"/>
        <v>123</v>
      </c>
    </row>
    <row r="622" spans="1:17" x14ac:dyDescent="0.25">
      <c r="A622">
        <v>621</v>
      </c>
      <c r="B622">
        <v>213.665558</v>
      </c>
      <c r="C622" s="2">
        <v>1</v>
      </c>
      <c r="D622">
        <v>218.81884199999999</v>
      </c>
      <c r="E622" s="4">
        <v>2</v>
      </c>
      <c r="F622">
        <v>228.10051300000001</v>
      </c>
      <c r="G622" s="3">
        <v>3</v>
      </c>
      <c r="P622">
        <v>3</v>
      </c>
      <c r="Q622" t="str">
        <f t="shared" si="10"/>
        <v>123</v>
      </c>
    </row>
    <row r="623" spans="1:17" x14ac:dyDescent="0.25">
      <c r="A623">
        <v>622</v>
      </c>
      <c r="B623">
        <v>213.665558</v>
      </c>
      <c r="C623" s="2">
        <v>1</v>
      </c>
      <c r="D623">
        <v>218.81884199999999</v>
      </c>
      <c r="E623" s="4">
        <v>2</v>
      </c>
      <c r="F623">
        <v>228.10051300000001</v>
      </c>
      <c r="G623" s="3">
        <v>3</v>
      </c>
      <c r="P623">
        <v>3</v>
      </c>
      <c r="Q623" t="str">
        <f t="shared" si="10"/>
        <v>123</v>
      </c>
    </row>
    <row r="624" spans="1:17" x14ac:dyDescent="0.25">
      <c r="A624">
        <v>623</v>
      </c>
      <c r="B624">
        <v>213.665558</v>
      </c>
      <c r="C624" s="2">
        <v>1</v>
      </c>
      <c r="D624">
        <v>218.81884199999999</v>
      </c>
      <c r="E624" s="4">
        <v>2</v>
      </c>
      <c r="F624">
        <v>228.10051300000001</v>
      </c>
      <c r="G624" s="3">
        <v>3</v>
      </c>
      <c r="P624">
        <v>3</v>
      </c>
      <c r="Q624" t="str">
        <f t="shared" si="10"/>
        <v>123</v>
      </c>
    </row>
    <row r="625" spans="1:17" x14ac:dyDescent="0.25">
      <c r="A625">
        <v>624</v>
      </c>
      <c r="B625">
        <v>213.665558</v>
      </c>
      <c r="C625" s="2">
        <v>1</v>
      </c>
      <c r="D625">
        <v>218.81884199999999</v>
      </c>
      <c r="E625" s="4">
        <v>2</v>
      </c>
      <c r="F625">
        <v>228.10051300000001</v>
      </c>
      <c r="G625" s="3">
        <v>3</v>
      </c>
      <c r="P625">
        <v>3</v>
      </c>
      <c r="Q625" t="str">
        <f t="shared" si="10"/>
        <v>123</v>
      </c>
    </row>
    <row r="626" spans="1:17" x14ac:dyDescent="0.25">
      <c r="A626">
        <v>625</v>
      </c>
      <c r="B626">
        <v>213.665558</v>
      </c>
      <c r="C626" s="2">
        <v>1</v>
      </c>
      <c r="D626">
        <v>218.81884199999999</v>
      </c>
      <c r="E626" s="4">
        <v>2</v>
      </c>
      <c r="F626">
        <v>228.10051300000001</v>
      </c>
      <c r="G626" s="3">
        <v>3</v>
      </c>
      <c r="P626">
        <v>3</v>
      </c>
      <c r="Q626" t="str">
        <f t="shared" si="10"/>
        <v>123</v>
      </c>
    </row>
    <row r="627" spans="1:17" x14ac:dyDescent="0.25">
      <c r="A627">
        <v>626</v>
      </c>
      <c r="B627">
        <v>213.665558</v>
      </c>
      <c r="C627" s="2">
        <v>1</v>
      </c>
      <c r="D627">
        <v>218.81884199999999</v>
      </c>
      <c r="E627" s="4">
        <v>2</v>
      </c>
      <c r="F627">
        <v>228.10051300000001</v>
      </c>
      <c r="G627" s="3">
        <v>3</v>
      </c>
      <c r="P627">
        <v>3</v>
      </c>
      <c r="Q627" t="str">
        <f t="shared" si="10"/>
        <v>123</v>
      </c>
    </row>
    <row r="628" spans="1:17" x14ac:dyDescent="0.25">
      <c r="A628">
        <v>627</v>
      </c>
      <c r="B628">
        <v>213.665558</v>
      </c>
      <c r="C628" s="2">
        <v>1</v>
      </c>
      <c r="D628">
        <v>218.81884199999999</v>
      </c>
      <c r="E628" s="4">
        <v>2</v>
      </c>
      <c r="F628">
        <v>228.10051300000001</v>
      </c>
      <c r="G628" s="3">
        <v>3</v>
      </c>
      <c r="P628">
        <v>3</v>
      </c>
      <c r="Q628" t="str">
        <f t="shared" si="10"/>
        <v>123</v>
      </c>
    </row>
    <row r="629" spans="1:17" x14ac:dyDescent="0.25">
      <c r="A629">
        <v>628</v>
      </c>
      <c r="B629">
        <v>213.665558</v>
      </c>
      <c r="C629" s="2">
        <v>1</v>
      </c>
      <c r="F629">
        <v>228.10051300000001</v>
      </c>
      <c r="G629" s="3">
        <v>3</v>
      </c>
      <c r="P629">
        <v>2</v>
      </c>
      <c r="Q629" t="str">
        <f t="shared" si="10"/>
        <v>13</v>
      </c>
    </row>
    <row r="630" spans="1:17" x14ac:dyDescent="0.25">
      <c r="A630">
        <v>629</v>
      </c>
      <c r="B630">
        <v>213.665558</v>
      </c>
      <c r="C630" s="2">
        <v>1</v>
      </c>
      <c r="F630">
        <v>228.10051300000001</v>
      </c>
      <c r="G630" s="3">
        <v>3</v>
      </c>
      <c r="P630">
        <v>2</v>
      </c>
      <c r="Q630" t="str">
        <f t="shared" si="10"/>
        <v>13</v>
      </c>
    </row>
    <row r="631" spans="1:17" x14ac:dyDescent="0.25">
      <c r="A631">
        <v>630</v>
      </c>
      <c r="B631">
        <v>213.665558</v>
      </c>
      <c r="C631" s="2">
        <v>1</v>
      </c>
      <c r="F631">
        <v>228.10051300000001</v>
      </c>
      <c r="G631" s="3">
        <v>3</v>
      </c>
      <c r="P631">
        <v>2</v>
      </c>
      <c r="Q631" t="str">
        <f t="shared" si="10"/>
        <v>13</v>
      </c>
    </row>
    <row r="632" spans="1:17" x14ac:dyDescent="0.25">
      <c r="A632">
        <v>631</v>
      </c>
      <c r="B632">
        <v>213.665558</v>
      </c>
      <c r="C632" s="2">
        <v>1</v>
      </c>
      <c r="F632">
        <v>228.10051300000001</v>
      </c>
      <c r="G632" s="3">
        <v>3</v>
      </c>
      <c r="P632">
        <v>2</v>
      </c>
      <c r="Q632" t="str">
        <f t="shared" si="10"/>
        <v>13</v>
      </c>
    </row>
    <row r="633" spans="1:17" x14ac:dyDescent="0.25">
      <c r="A633">
        <v>632</v>
      </c>
      <c r="B633">
        <v>213.665558</v>
      </c>
      <c r="C633" s="2">
        <v>1</v>
      </c>
      <c r="F633">
        <v>228.10051300000001</v>
      </c>
      <c r="G633" s="3">
        <v>3</v>
      </c>
      <c r="P633">
        <v>2</v>
      </c>
      <c r="Q633" t="str">
        <f t="shared" si="10"/>
        <v>13</v>
      </c>
    </row>
    <row r="634" spans="1:17" x14ac:dyDescent="0.25">
      <c r="A634">
        <v>633</v>
      </c>
      <c r="B634">
        <v>213.665558</v>
      </c>
      <c r="C634" s="2">
        <v>1</v>
      </c>
      <c r="F634">
        <v>228.10051300000001</v>
      </c>
      <c r="G634" s="3">
        <v>3</v>
      </c>
      <c r="P634">
        <v>2</v>
      </c>
      <c r="Q634" t="str">
        <f t="shared" si="10"/>
        <v>13</v>
      </c>
    </row>
    <row r="635" spans="1:17" x14ac:dyDescent="0.25">
      <c r="A635">
        <v>634</v>
      </c>
      <c r="B635">
        <v>213.665558</v>
      </c>
      <c r="C635" s="2">
        <v>1</v>
      </c>
      <c r="F635">
        <v>228.10051300000001</v>
      </c>
      <c r="G635" s="3">
        <v>3</v>
      </c>
      <c r="P635">
        <v>2</v>
      </c>
      <c r="Q635" t="str">
        <f t="shared" si="10"/>
        <v>13</v>
      </c>
    </row>
    <row r="636" spans="1:17" x14ac:dyDescent="0.25">
      <c r="A636">
        <v>635</v>
      </c>
      <c r="B636">
        <v>213.665558</v>
      </c>
      <c r="C636" s="2">
        <v>1</v>
      </c>
      <c r="F636">
        <v>228.093141</v>
      </c>
      <c r="G636" s="3">
        <v>3</v>
      </c>
      <c r="P636">
        <v>2</v>
      </c>
      <c r="Q636" t="str">
        <f t="shared" si="10"/>
        <v>13</v>
      </c>
    </row>
    <row r="637" spans="1:17" x14ac:dyDescent="0.25">
      <c r="A637">
        <v>636</v>
      </c>
      <c r="B637">
        <v>213.665558</v>
      </c>
      <c r="C637" s="2">
        <v>1</v>
      </c>
      <c r="F637">
        <v>228.093141</v>
      </c>
      <c r="G637" s="3">
        <v>3</v>
      </c>
      <c r="P637">
        <v>2</v>
      </c>
      <c r="Q637" t="str">
        <f t="shared" si="10"/>
        <v>13</v>
      </c>
    </row>
    <row r="638" spans="1:17" x14ac:dyDescent="0.25">
      <c r="A638">
        <v>637</v>
      </c>
      <c r="B638">
        <v>213.665558</v>
      </c>
      <c r="C638" s="2">
        <v>1</v>
      </c>
      <c r="D638">
        <v>207.583369</v>
      </c>
      <c r="E638" s="4">
        <v>2</v>
      </c>
      <c r="F638">
        <v>228.093141</v>
      </c>
      <c r="G638" s="3">
        <v>3</v>
      </c>
      <c r="P638">
        <v>3</v>
      </c>
      <c r="Q638" t="str">
        <f t="shared" si="10"/>
        <v>123</v>
      </c>
    </row>
    <row r="639" spans="1:17" x14ac:dyDescent="0.25">
      <c r="A639">
        <v>638</v>
      </c>
      <c r="B639">
        <v>213.665558</v>
      </c>
      <c r="C639" s="2">
        <v>1</v>
      </c>
      <c r="D639">
        <v>207.563017</v>
      </c>
      <c r="E639" s="4">
        <v>2</v>
      </c>
      <c r="F639">
        <v>228.093141</v>
      </c>
      <c r="G639" s="3">
        <v>3</v>
      </c>
      <c r="P639">
        <v>3</v>
      </c>
      <c r="Q639" t="str">
        <f t="shared" si="10"/>
        <v>123</v>
      </c>
    </row>
    <row r="640" spans="1:17" x14ac:dyDescent="0.25">
      <c r="A640">
        <v>639</v>
      </c>
      <c r="B640">
        <v>213.665558</v>
      </c>
      <c r="C640" s="2">
        <v>1</v>
      </c>
      <c r="D640">
        <v>207.563017</v>
      </c>
      <c r="E640" s="4">
        <v>2</v>
      </c>
      <c r="I640" s="5" t="s">
        <v>233</v>
      </c>
      <c r="N640">
        <v>219.660189</v>
      </c>
      <c r="O640">
        <v>639</v>
      </c>
      <c r="P640">
        <v>3</v>
      </c>
      <c r="Q640" t="str">
        <f t="shared" si="10"/>
        <v>124D</v>
      </c>
    </row>
    <row r="641" spans="1:17" x14ac:dyDescent="0.25">
      <c r="A641">
        <v>640</v>
      </c>
      <c r="B641">
        <v>213.665558</v>
      </c>
      <c r="C641" s="2">
        <v>1</v>
      </c>
      <c r="D641">
        <v>207.563017</v>
      </c>
      <c r="E641" s="4">
        <v>2</v>
      </c>
      <c r="I641" s="5" t="s">
        <v>233</v>
      </c>
      <c r="N641">
        <v>219.659312</v>
      </c>
      <c r="P641">
        <v>3</v>
      </c>
      <c r="Q641" t="str">
        <f t="shared" si="10"/>
        <v>124D</v>
      </c>
    </row>
    <row r="642" spans="1:17" x14ac:dyDescent="0.25">
      <c r="A642">
        <v>641</v>
      </c>
      <c r="B642">
        <v>213.665558</v>
      </c>
      <c r="C642" s="2">
        <v>1</v>
      </c>
      <c r="D642">
        <v>207.563017</v>
      </c>
      <c r="E642" s="4">
        <v>2</v>
      </c>
      <c r="I642" s="5" t="s">
        <v>233</v>
      </c>
      <c r="N642">
        <v>219.659312</v>
      </c>
      <c r="P642">
        <v>3</v>
      </c>
      <c r="Q642" t="str">
        <f t="shared" ref="Q642:Q705" si="11">CONCATENATE(C642,E642,G642,I642)</f>
        <v>124D</v>
      </c>
    </row>
    <row r="643" spans="1:17" x14ac:dyDescent="0.25">
      <c r="A643">
        <v>642</v>
      </c>
      <c r="B643">
        <v>213.665558</v>
      </c>
      <c r="C643" s="2">
        <v>1</v>
      </c>
      <c r="D643">
        <v>207.563017</v>
      </c>
      <c r="E643" s="4">
        <v>2</v>
      </c>
      <c r="I643" s="5" t="s">
        <v>233</v>
      </c>
      <c r="N643">
        <v>219.659312</v>
      </c>
      <c r="P643">
        <v>3</v>
      </c>
      <c r="Q643" t="str">
        <f t="shared" si="11"/>
        <v>124D</v>
      </c>
    </row>
    <row r="644" spans="1:17" x14ac:dyDescent="0.25">
      <c r="A644">
        <v>643</v>
      </c>
      <c r="B644">
        <v>213.665558</v>
      </c>
      <c r="C644" s="2">
        <v>1</v>
      </c>
      <c r="D644">
        <v>207.563017</v>
      </c>
      <c r="E644" s="4">
        <v>2</v>
      </c>
      <c r="I644" s="5" t="s">
        <v>233</v>
      </c>
      <c r="N644">
        <v>219.659312</v>
      </c>
      <c r="P644">
        <v>3</v>
      </c>
      <c r="Q644" t="str">
        <f t="shared" si="11"/>
        <v>124D</v>
      </c>
    </row>
    <row r="645" spans="1:17" x14ac:dyDescent="0.25">
      <c r="A645">
        <v>644</v>
      </c>
      <c r="B645">
        <v>213.665558</v>
      </c>
      <c r="C645" s="2">
        <v>1</v>
      </c>
      <c r="D645">
        <v>207.563017</v>
      </c>
      <c r="E645" s="4">
        <v>2</v>
      </c>
      <c r="I645" s="5" t="s">
        <v>233</v>
      </c>
      <c r="N645">
        <v>219.659312</v>
      </c>
      <c r="P645">
        <v>3</v>
      </c>
      <c r="Q645" t="str">
        <f t="shared" si="11"/>
        <v>124D</v>
      </c>
    </row>
    <row r="646" spans="1:17" x14ac:dyDescent="0.25">
      <c r="A646">
        <v>645</v>
      </c>
      <c r="B646">
        <v>213.665558</v>
      </c>
      <c r="C646" s="2">
        <v>1</v>
      </c>
      <c r="D646">
        <v>207.563017</v>
      </c>
      <c r="E646" s="4">
        <v>2</v>
      </c>
      <c r="I646" s="5" t="s">
        <v>233</v>
      </c>
      <c r="N646">
        <v>219.659312</v>
      </c>
      <c r="P646">
        <v>3</v>
      </c>
      <c r="Q646" t="str">
        <f t="shared" si="11"/>
        <v>124D</v>
      </c>
    </row>
    <row r="647" spans="1:17" x14ac:dyDescent="0.25">
      <c r="A647">
        <v>646</v>
      </c>
      <c r="B647">
        <v>213.70107200000001</v>
      </c>
      <c r="C647" s="2">
        <v>1</v>
      </c>
      <c r="D647">
        <v>207.563017</v>
      </c>
      <c r="E647" s="4">
        <v>2</v>
      </c>
      <c r="I647" s="5" t="s">
        <v>233</v>
      </c>
      <c r="N647">
        <v>219.659312</v>
      </c>
      <c r="P647">
        <v>3</v>
      </c>
      <c r="Q647" t="str">
        <f t="shared" si="11"/>
        <v>124D</v>
      </c>
    </row>
    <row r="648" spans="1:17" x14ac:dyDescent="0.25">
      <c r="A648">
        <v>647</v>
      </c>
      <c r="D648">
        <v>207.563017</v>
      </c>
      <c r="E648" s="4">
        <v>2</v>
      </c>
      <c r="I648" s="5" t="s">
        <v>233</v>
      </c>
      <c r="N648">
        <v>219.659312</v>
      </c>
      <c r="P648">
        <v>2</v>
      </c>
      <c r="Q648" t="str">
        <f t="shared" si="11"/>
        <v>24D</v>
      </c>
    </row>
    <row r="649" spans="1:17" x14ac:dyDescent="0.25">
      <c r="A649">
        <v>648</v>
      </c>
      <c r="D649">
        <v>207.563017</v>
      </c>
      <c r="E649" s="4">
        <v>2</v>
      </c>
      <c r="I649" s="5" t="s">
        <v>233</v>
      </c>
      <c r="N649">
        <v>219.659312</v>
      </c>
      <c r="P649">
        <v>2</v>
      </c>
      <c r="Q649" t="str">
        <f t="shared" si="11"/>
        <v>24D</v>
      </c>
    </row>
    <row r="650" spans="1:17" x14ac:dyDescent="0.25">
      <c r="A650">
        <v>649</v>
      </c>
      <c r="D650">
        <v>207.563017</v>
      </c>
      <c r="E650" s="4">
        <v>2</v>
      </c>
      <c r="I650" s="5" t="s">
        <v>233</v>
      </c>
      <c r="N650">
        <v>219.659312</v>
      </c>
      <c r="P650">
        <v>2</v>
      </c>
      <c r="Q650" t="str">
        <f t="shared" si="11"/>
        <v>24D</v>
      </c>
    </row>
    <row r="651" spans="1:17" x14ac:dyDescent="0.25">
      <c r="A651">
        <v>650</v>
      </c>
      <c r="D651">
        <v>207.563017</v>
      </c>
      <c r="E651" s="4">
        <v>2</v>
      </c>
      <c r="I651" s="5" t="s">
        <v>233</v>
      </c>
      <c r="N651">
        <v>219.659312</v>
      </c>
      <c r="P651">
        <v>2</v>
      </c>
      <c r="Q651" t="str">
        <f t="shared" si="11"/>
        <v>24D</v>
      </c>
    </row>
    <row r="652" spans="1:17" x14ac:dyDescent="0.25">
      <c r="A652">
        <v>651</v>
      </c>
      <c r="D652">
        <v>207.563017</v>
      </c>
      <c r="E652" s="4">
        <v>2</v>
      </c>
      <c r="I652" s="5" t="s">
        <v>233</v>
      </c>
      <c r="N652">
        <v>219.659312</v>
      </c>
      <c r="P652">
        <v>2</v>
      </c>
      <c r="Q652" t="str">
        <f t="shared" si="11"/>
        <v>24D</v>
      </c>
    </row>
    <row r="653" spans="1:17" x14ac:dyDescent="0.25">
      <c r="A653">
        <v>652</v>
      </c>
      <c r="D653">
        <v>207.563017</v>
      </c>
      <c r="E653" s="4">
        <v>2</v>
      </c>
      <c r="I653" s="5" t="s">
        <v>233</v>
      </c>
      <c r="N653">
        <v>219.659312</v>
      </c>
      <c r="P653">
        <v>2</v>
      </c>
      <c r="Q653" t="str">
        <f t="shared" si="11"/>
        <v>24D</v>
      </c>
    </row>
    <row r="654" spans="1:17" x14ac:dyDescent="0.25">
      <c r="A654">
        <v>653</v>
      </c>
      <c r="D654">
        <v>207.563017</v>
      </c>
      <c r="E654" s="4">
        <v>2</v>
      </c>
      <c r="I654" s="5" t="s">
        <v>233</v>
      </c>
      <c r="N654">
        <v>219.659312</v>
      </c>
      <c r="P654">
        <v>2</v>
      </c>
      <c r="Q654" t="str">
        <f t="shared" si="11"/>
        <v>24D</v>
      </c>
    </row>
    <row r="655" spans="1:17" x14ac:dyDescent="0.25">
      <c r="A655">
        <v>654</v>
      </c>
      <c r="D655">
        <v>207.563017</v>
      </c>
      <c r="E655" s="4">
        <v>2</v>
      </c>
      <c r="I655" s="5" t="s">
        <v>233</v>
      </c>
      <c r="N655">
        <v>219.659312</v>
      </c>
      <c r="P655">
        <v>2</v>
      </c>
      <c r="Q655" t="str">
        <f t="shared" si="11"/>
        <v>24D</v>
      </c>
    </row>
    <row r="656" spans="1:17" x14ac:dyDescent="0.25">
      <c r="A656">
        <v>655</v>
      </c>
      <c r="D656">
        <v>207.563017</v>
      </c>
      <c r="E656" s="4">
        <v>2</v>
      </c>
      <c r="I656" s="5" t="s">
        <v>233</v>
      </c>
      <c r="N656">
        <v>219.659312</v>
      </c>
      <c r="P656">
        <v>2</v>
      </c>
      <c r="Q656" t="str">
        <f t="shared" si="11"/>
        <v>24D</v>
      </c>
    </row>
    <row r="657" spans="1:17" x14ac:dyDescent="0.25">
      <c r="A657">
        <v>656</v>
      </c>
      <c r="D657">
        <v>207.563017</v>
      </c>
      <c r="E657" s="4">
        <v>2</v>
      </c>
      <c r="I657" s="5" t="s">
        <v>233</v>
      </c>
      <c r="N657">
        <v>219.659312</v>
      </c>
      <c r="P657">
        <v>2</v>
      </c>
      <c r="Q657" t="str">
        <f t="shared" si="11"/>
        <v>24D</v>
      </c>
    </row>
    <row r="658" spans="1:17" x14ac:dyDescent="0.25">
      <c r="A658">
        <v>657</v>
      </c>
      <c r="B658">
        <v>201.914176</v>
      </c>
      <c r="C658" s="2">
        <v>1</v>
      </c>
      <c r="D658">
        <v>207.563017</v>
      </c>
      <c r="E658" s="4">
        <v>2</v>
      </c>
      <c r="I658" s="5" t="s">
        <v>233</v>
      </c>
      <c r="N658">
        <v>219.659312</v>
      </c>
      <c r="P658">
        <v>3</v>
      </c>
      <c r="Q658" t="str">
        <f t="shared" si="11"/>
        <v>124D</v>
      </c>
    </row>
    <row r="659" spans="1:17" x14ac:dyDescent="0.25">
      <c r="A659">
        <v>658</v>
      </c>
      <c r="B659">
        <v>201.914176</v>
      </c>
      <c r="C659" s="2">
        <v>1</v>
      </c>
      <c r="D659">
        <v>207.563017</v>
      </c>
      <c r="E659" s="4">
        <v>2</v>
      </c>
      <c r="F659">
        <v>215.11403799999999</v>
      </c>
      <c r="G659" s="3">
        <v>3</v>
      </c>
      <c r="I659" s="5" t="s">
        <v>233</v>
      </c>
      <c r="N659">
        <v>219.659312</v>
      </c>
      <c r="P659">
        <v>4</v>
      </c>
      <c r="Q659" t="str">
        <f t="shared" si="11"/>
        <v>1234D</v>
      </c>
    </row>
    <row r="660" spans="1:17" x14ac:dyDescent="0.25">
      <c r="A660">
        <v>659</v>
      </c>
      <c r="B660">
        <v>201.914176</v>
      </c>
      <c r="C660" s="2">
        <v>1</v>
      </c>
      <c r="D660">
        <v>207.563017</v>
      </c>
      <c r="E660" s="4">
        <v>2</v>
      </c>
      <c r="F660">
        <v>215.11403799999999</v>
      </c>
      <c r="G660" s="3">
        <v>3</v>
      </c>
      <c r="I660" s="5" t="s">
        <v>233</v>
      </c>
      <c r="N660">
        <v>219.659312</v>
      </c>
      <c r="P660">
        <v>4</v>
      </c>
      <c r="Q660" t="str">
        <f t="shared" si="11"/>
        <v>1234D</v>
      </c>
    </row>
    <row r="661" spans="1:17" x14ac:dyDescent="0.25">
      <c r="A661">
        <v>660</v>
      </c>
      <c r="B661">
        <v>201.914176</v>
      </c>
      <c r="C661" s="2">
        <v>1</v>
      </c>
      <c r="D661">
        <v>207.563017</v>
      </c>
      <c r="E661" s="4">
        <v>2</v>
      </c>
      <c r="F661">
        <v>215.11403799999999</v>
      </c>
      <c r="G661" s="3">
        <v>3</v>
      </c>
      <c r="I661" s="5" t="s">
        <v>233</v>
      </c>
      <c r="N661">
        <v>219.659312</v>
      </c>
      <c r="P661">
        <v>4</v>
      </c>
      <c r="Q661" t="str">
        <f t="shared" si="11"/>
        <v>1234D</v>
      </c>
    </row>
    <row r="662" spans="1:17" x14ac:dyDescent="0.25">
      <c r="A662">
        <v>661</v>
      </c>
      <c r="B662">
        <v>201.914176</v>
      </c>
      <c r="C662" s="2">
        <v>1</v>
      </c>
      <c r="D662">
        <v>207.563017</v>
      </c>
      <c r="E662" s="4">
        <v>2</v>
      </c>
      <c r="F662">
        <v>215.11403799999999</v>
      </c>
      <c r="G662" s="3">
        <v>3</v>
      </c>
      <c r="I662" s="5" t="s">
        <v>233</v>
      </c>
      <c r="N662">
        <v>219.659312</v>
      </c>
      <c r="P662">
        <v>4</v>
      </c>
      <c r="Q662" t="str">
        <f t="shared" si="11"/>
        <v>1234D</v>
      </c>
    </row>
    <row r="663" spans="1:17" x14ac:dyDescent="0.25">
      <c r="A663">
        <v>662</v>
      </c>
      <c r="B663">
        <v>201.914176</v>
      </c>
      <c r="C663" s="2">
        <v>1</v>
      </c>
      <c r="D663">
        <v>207.563017</v>
      </c>
      <c r="E663" s="4">
        <v>2</v>
      </c>
      <c r="F663">
        <v>215.11403799999999</v>
      </c>
      <c r="G663" s="3">
        <v>3</v>
      </c>
      <c r="I663" s="5" t="s">
        <v>233</v>
      </c>
      <c r="N663">
        <v>219.659312</v>
      </c>
      <c r="P663">
        <v>4</v>
      </c>
      <c r="Q663" t="str">
        <f t="shared" si="11"/>
        <v>1234D</v>
      </c>
    </row>
    <row r="664" spans="1:17" x14ac:dyDescent="0.25">
      <c r="A664">
        <v>663</v>
      </c>
      <c r="B664">
        <v>201.914176</v>
      </c>
      <c r="C664" s="2">
        <v>1</v>
      </c>
      <c r="D664">
        <v>207.563017</v>
      </c>
      <c r="E664" s="4">
        <v>2</v>
      </c>
      <c r="F664">
        <v>215.11403799999999</v>
      </c>
      <c r="G664" s="3">
        <v>3</v>
      </c>
      <c r="I664" s="5" t="s">
        <v>233</v>
      </c>
      <c r="N664">
        <v>219.659312</v>
      </c>
      <c r="P664">
        <v>4</v>
      </c>
      <c r="Q664" t="str">
        <f t="shared" si="11"/>
        <v>1234D</v>
      </c>
    </row>
    <row r="665" spans="1:17" x14ac:dyDescent="0.25">
      <c r="A665">
        <v>664</v>
      </c>
      <c r="B665">
        <v>201.914176</v>
      </c>
      <c r="C665" s="2">
        <v>1</v>
      </c>
      <c r="D665">
        <v>207.563017</v>
      </c>
      <c r="E665" s="4">
        <v>2</v>
      </c>
      <c r="F665">
        <v>215.11403799999999</v>
      </c>
      <c r="G665" s="3">
        <v>3</v>
      </c>
      <c r="I665" s="5" t="s">
        <v>233</v>
      </c>
      <c r="N665">
        <v>219.659312</v>
      </c>
      <c r="P665">
        <v>4</v>
      </c>
      <c r="Q665" t="str">
        <f t="shared" si="11"/>
        <v>1234D</v>
      </c>
    </row>
    <row r="666" spans="1:17" x14ac:dyDescent="0.25">
      <c r="A666">
        <v>665</v>
      </c>
      <c r="B666">
        <v>201.914176</v>
      </c>
      <c r="C666" s="2">
        <v>1</v>
      </c>
      <c r="D666">
        <v>207.563017</v>
      </c>
      <c r="E666" s="4">
        <v>2</v>
      </c>
      <c r="F666">
        <v>215.11403799999999</v>
      </c>
      <c r="G666" s="3">
        <v>3</v>
      </c>
      <c r="I666" s="5" t="s">
        <v>233</v>
      </c>
      <c r="N666">
        <v>219.660189</v>
      </c>
      <c r="O666">
        <v>665</v>
      </c>
      <c r="P666">
        <v>4</v>
      </c>
      <c r="Q666" t="str">
        <f t="shared" si="11"/>
        <v>1234D</v>
      </c>
    </row>
    <row r="667" spans="1:17" x14ac:dyDescent="0.25">
      <c r="A667">
        <v>666</v>
      </c>
      <c r="B667">
        <v>201.914176</v>
      </c>
      <c r="C667" s="2">
        <v>1</v>
      </c>
      <c r="D667">
        <v>207.563017</v>
      </c>
      <c r="E667" s="4">
        <v>2</v>
      </c>
      <c r="F667">
        <v>215.11403799999999</v>
      </c>
      <c r="G667" s="3">
        <v>3</v>
      </c>
      <c r="P667">
        <v>3</v>
      </c>
      <c r="Q667" t="str">
        <f t="shared" si="11"/>
        <v>123</v>
      </c>
    </row>
    <row r="668" spans="1:17" x14ac:dyDescent="0.25">
      <c r="A668">
        <v>667</v>
      </c>
      <c r="B668">
        <v>201.914176</v>
      </c>
      <c r="C668" s="2">
        <v>1</v>
      </c>
      <c r="D668">
        <v>207.563017</v>
      </c>
      <c r="E668" s="4">
        <v>2</v>
      </c>
      <c r="F668">
        <v>215.11403799999999</v>
      </c>
      <c r="G668" s="3">
        <v>3</v>
      </c>
      <c r="P668">
        <v>3</v>
      </c>
      <c r="Q668" t="str">
        <f t="shared" si="11"/>
        <v>123</v>
      </c>
    </row>
    <row r="669" spans="1:17" x14ac:dyDescent="0.25">
      <c r="A669">
        <v>668</v>
      </c>
      <c r="B669">
        <v>201.914176</v>
      </c>
      <c r="C669" s="2">
        <v>1</v>
      </c>
      <c r="D669">
        <v>207.583369</v>
      </c>
      <c r="E669" s="4">
        <v>2</v>
      </c>
      <c r="F669">
        <v>215.11403799999999</v>
      </c>
      <c r="G669" s="3">
        <v>3</v>
      </c>
      <c r="P669">
        <v>3</v>
      </c>
      <c r="Q669" t="str">
        <f t="shared" si="11"/>
        <v>123</v>
      </c>
    </row>
    <row r="670" spans="1:17" x14ac:dyDescent="0.25">
      <c r="A670">
        <v>669</v>
      </c>
      <c r="B670">
        <v>201.914176</v>
      </c>
      <c r="C670" s="2">
        <v>1</v>
      </c>
      <c r="F670">
        <v>215.11403799999999</v>
      </c>
      <c r="G670" s="3">
        <v>3</v>
      </c>
      <c r="P670">
        <v>2</v>
      </c>
      <c r="Q670" t="str">
        <f t="shared" si="11"/>
        <v>13</v>
      </c>
    </row>
    <row r="671" spans="1:17" x14ac:dyDescent="0.25">
      <c r="A671">
        <v>670</v>
      </c>
      <c r="B671">
        <v>201.914176</v>
      </c>
      <c r="C671" s="2">
        <v>1</v>
      </c>
      <c r="F671">
        <v>215.11403799999999</v>
      </c>
      <c r="G671" s="3">
        <v>3</v>
      </c>
      <c r="P671">
        <v>2</v>
      </c>
      <c r="Q671" t="str">
        <f t="shared" si="11"/>
        <v>13</v>
      </c>
    </row>
    <row r="672" spans="1:17" x14ac:dyDescent="0.25">
      <c r="A672">
        <v>671</v>
      </c>
      <c r="B672">
        <v>201.914176</v>
      </c>
      <c r="C672" s="2">
        <v>1</v>
      </c>
      <c r="F672">
        <v>215.11403799999999</v>
      </c>
      <c r="G672" s="3">
        <v>3</v>
      </c>
      <c r="P672">
        <v>2</v>
      </c>
      <c r="Q672" t="str">
        <f t="shared" si="11"/>
        <v>13</v>
      </c>
    </row>
    <row r="673" spans="1:17" x14ac:dyDescent="0.25">
      <c r="A673">
        <v>672</v>
      </c>
      <c r="B673">
        <v>201.914176</v>
      </c>
      <c r="C673" s="2">
        <v>1</v>
      </c>
      <c r="F673">
        <v>215.11403799999999</v>
      </c>
      <c r="G673" s="3">
        <v>3</v>
      </c>
      <c r="P673">
        <v>2</v>
      </c>
      <c r="Q673" t="str">
        <f t="shared" si="11"/>
        <v>13</v>
      </c>
    </row>
    <row r="674" spans="1:17" x14ac:dyDescent="0.25">
      <c r="A674">
        <v>673</v>
      </c>
      <c r="B674">
        <v>201.914176</v>
      </c>
      <c r="C674" s="2">
        <v>1</v>
      </c>
      <c r="F674">
        <v>215.11403799999999</v>
      </c>
      <c r="G674" s="3">
        <v>3</v>
      </c>
      <c r="P674">
        <v>2</v>
      </c>
      <c r="Q674" t="str">
        <f t="shared" si="11"/>
        <v>13</v>
      </c>
    </row>
    <row r="675" spans="1:17" x14ac:dyDescent="0.25">
      <c r="A675">
        <v>674</v>
      </c>
      <c r="B675">
        <v>201.914176</v>
      </c>
      <c r="C675" s="2">
        <v>1</v>
      </c>
      <c r="F675">
        <v>215.11403799999999</v>
      </c>
      <c r="G675" s="3">
        <v>3</v>
      </c>
      <c r="P675">
        <v>2</v>
      </c>
      <c r="Q675" t="str">
        <f t="shared" si="11"/>
        <v>13</v>
      </c>
    </row>
    <row r="676" spans="1:17" x14ac:dyDescent="0.25">
      <c r="A676">
        <v>675</v>
      </c>
      <c r="B676">
        <v>201.914176</v>
      </c>
      <c r="C676" s="2">
        <v>1</v>
      </c>
      <c r="F676">
        <v>215.11403799999999</v>
      </c>
      <c r="G676" s="3">
        <v>3</v>
      </c>
      <c r="P676">
        <v>2</v>
      </c>
      <c r="Q676" t="str">
        <f t="shared" si="11"/>
        <v>13</v>
      </c>
    </row>
    <row r="677" spans="1:17" x14ac:dyDescent="0.25">
      <c r="A677">
        <v>676</v>
      </c>
      <c r="B677">
        <v>201.914176</v>
      </c>
      <c r="C677" s="2">
        <v>1</v>
      </c>
      <c r="F677">
        <v>215.11403799999999</v>
      </c>
      <c r="G677" s="3">
        <v>3</v>
      </c>
      <c r="P677">
        <v>2</v>
      </c>
      <c r="Q677" t="str">
        <f t="shared" si="11"/>
        <v>13</v>
      </c>
    </row>
    <row r="678" spans="1:17" x14ac:dyDescent="0.25">
      <c r="A678">
        <v>677</v>
      </c>
      <c r="B678">
        <v>201.914176</v>
      </c>
      <c r="C678" s="2">
        <v>1</v>
      </c>
      <c r="F678">
        <v>215.11403799999999</v>
      </c>
      <c r="G678" s="3">
        <v>3</v>
      </c>
      <c r="P678">
        <v>2</v>
      </c>
      <c r="Q678" t="str">
        <f t="shared" si="11"/>
        <v>13</v>
      </c>
    </row>
    <row r="679" spans="1:17" x14ac:dyDescent="0.25">
      <c r="A679">
        <v>678</v>
      </c>
      <c r="B679">
        <v>201.914176</v>
      </c>
      <c r="C679" s="2">
        <v>1</v>
      </c>
      <c r="D679">
        <v>197.39660499999999</v>
      </c>
      <c r="E679" s="4">
        <v>2</v>
      </c>
      <c r="F679">
        <v>215.11403799999999</v>
      </c>
      <c r="G679" s="3">
        <v>3</v>
      </c>
      <c r="P679">
        <v>3</v>
      </c>
      <c r="Q679" t="str">
        <f t="shared" si="11"/>
        <v>123</v>
      </c>
    </row>
    <row r="680" spans="1:17" x14ac:dyDescent="0.25">
      <c r="A680">
        <v>679</v>
      </c>
      <c r="B680">
        <v>201.914176</v>
      </c>
      <c r="C680" s="2">
        <v>1</v>
      </c>
      <c r="D680">
        <v>197.27977200000001</v>
      </c>
      <c r="E680" s="4">
        <v>2</v>
      </c>
      <c r="F680">
        <v>215.11403799999999</v>
      </c>
      <c r="G680" s="3">
        <v>3</v>
      </c>
      <c r="P680">
        <v>3</v>
      </c>
      <c r="Q680" t="str">
        <f t="shared" si="11"/>
        <v>123</v>
      </c>
    </row>
    <row r="681" spans="1:17" x14ac:dyDescent="0.25">
      <c r="A681">
        <v>680</v>
      </c>
      <c r="B681">
        <v>201.914176</v>
      </c>
      <c r="C681" s="2">
        <v>1</v>
      </c>
      <c r="D681">
        <v>197.27977200000001</v>
      </c>
      <c r="E681" s="4">
        <v>2</v>
      </c>
      <c r="F681">
        <v>215.11403799999999</v>
      </c>
      <c r="G681" s="3">
        <v>3</v>
      </c>
      <c r="P681">
        <v>3</v>
      </c>
      <c r="Q681" t="str">
        <f t="shared" si="11"/>
        <v>123</v>
      </c>
    </row>
    <row r="682" spans="1:17" x14ac:dyDescent="0.25">
      <c r="A682">
        <v>681</v>
      </c>
      <c r="B682">
        <v>201.914176</v>
      </c>
      <c r="C682" s="2">
        <v>1</v>
      </c>
      <c r="D682">
        <v>197.27977200000001</v>
      </c>
      <c r="E682" s="4">
        <v>2</v>
      </c>
      <c r="F682">
        <v>215.11403799999999</v>
      </c>
      <c r="G682" s="3">
        <v>3</v>
      </c>
      <c r="P682">
        <v>3</v>
      </c>
      <c r="Q682" t="str">
        <f t="shared" si="11"/>
        <v>123</v>
      </c>
    </row>
    <row r="683" spans="1:17" x14ac:dyDescent="0.25">
      <c r="A683">
        <v>682</v>
      </c>
      <c r="B683">
        <v>201.914176</v>
      </c>
      <c r="C683" s="2">
        <v>1</v>
      </c>
      <c r="D683">
        <v>197.27977200000001</v>
      </c>
      <c r="E683" s="4">
        <v>2</v>
      </c>
      <c r="F683">
        <v>215.11403799999999</v>
      </c>
      <c r="G683" s="3">
        <v>3</v>
      </c>
      <c r="P683">
        <v>3</v>
      </c>
      <c r="Q683" t="str">
        <f t="shared" si="11"/>
        <v>123</v>
      </c>
    </row>
    <row r="684" spans="1:17" x14ac:dyDescent="0.25">
      <c r="A684">
        <v>683</v>
      </c>
      <c r="B684">
        <v>201.914176</v>
      </c>
      <c r="C684" s="2">
        <v>1</v>
      </c>
      <c r="D684">
        <v>197.27977200000001</v>
      </c>
      <c r="E684" s="4">
        <v>2</v>
      </c>
      <c r="F684">
        <v>215.11403799999999</v>
      </c>
      <c r="G684" s="3">
        <v>3</v>
      </c>
      <c r="P684">
        <v>3</v>
      </c>
      <c r="Q684" t="str">
        <f t="shared" si="11"/>
        <v>123</v>
      </c>
    </row>
    <row r="685" spans="1:17" x14ac:dyDescent="0.25">
      <c r="A685">
        <v>684</v>
      </c>
      <c r="B685">
        <v>201.914176</v>
      </c>
      <c r="C685" s="2">
        <v>1</v>
      </c>
      <c r="D685">
        <v>197.27977200000001</v>
      </c>
      <c r="E685" s="4">
        <v>2</v>
      </c>
      <c r="F685">
        <v>215.11403799999999</v>
      </c>
      <c r="G685" s="3">
        <v>3</v>
      </c>
      <c r="I685" s="5" t="s">
        <v>233</v>
      </c>
      <c r="N685">
        <v>208.50291300000001</v>
      </c>
      <c r="O685">
        <v>684</v>
      </c>
      <c r="P685">
        <v>4</v>
      </c>
      <c r="Q685" t="str">
        <f t="shared" si="11"/>
        <v>1234D</v>
      </c>
    </row>
    <row r="686" spans="1:17" x14ac:dyDescent="0.25">
      <c r="A686">
        <v>685</v>
      </c>
      <c r="B686">
        <v>201.914176</v>
      </c>
      <c r="C686" s="2">
        <v>1</v>
      </c>
      <c r="D686">
        <v>197.27977200000001</v>
      </c>
      <c r="E686" s="4">
        <v>2</v>
      </c>
      <c r="F686">
        <v>215.11403799999999</v>
      </c>
      <c r="G686" s="3">
        <v>3</v>
      </c>
      <c r="I686" s="5" t="s">
        <v>233</v>
      </c>
      <c r="N686">
        <v>208.50291300000001</v>
      </c>
      <c r="P686">
        <v>4</v>
      </c>
      <c r="Q686" t="str">
        <f t="shared" si="11"/>
        <v>1234D</v>
      </c>
    </row>
    <row r="687" spans="1:17" x14ac:dyDescent="0.25">
      <c r="A687">
        <v>686</v>
      </c>
      <c r="B687">
        <v>201.914176</v>
      </c>
      <c r="C687" s="2">
        <v>1</v>
      </c>
      <c r="D687">
        <v>197.27977200000001</v>
      </c>
      <c r="E687" s="4">
        <v>2</v>
      </c>
      <c r="F687">
        <v>215.11403799999999</v>
      </c>
      <c r="G687" s="3">
        <v>3</v>
      </c>
      <c r="I687" s="5" t="s">
        <v>233</v>
      </c>
      <c r="N687">
        <v>208.50291300000001</v>
      </c>
      <c r="P687">
        <v>4</v>
      </c>
      <c r="Q687" t="str">
        <f t="shared" si="11"/>
        <v>1234D</v>
      </c>
    </row>
    <row r="688" spans="1:17" x14ac:dyDescent="0.25">
      <c r="A688">
        <v>687</v>
      </c>
      <c r="B688">
        <v>201.914176</v>
      </c>
      <c r="C688" s="2">
        <v>1</v>
      </c>
      <c r="D688">
        <v>197.27977200000001</v>
      </c>
      <c r="E688" s="4">
        <v>2</v>
      </c>
      <c r="F688">
        <v>215.11403799999999</v>
      </c>
      <c r="G688" s="3">
        <v>3</v>
      </c>
      <c r="I688" s="5" t="s">
        <v>233</v>
      </c>
      <c r="N688">
        <v>208.50291300000001</v>
      </c>
      <c r="P688">
        <v>4</v>
      </c>
      <c r="Q688" t="str">
        <f t="shared" si="11"/>
        <v>1234D</v>
      </c>
    </row>
    <row r="689" spans="1:17" x14ac:dyDescent="0.25">
      <c r="A689">
        <v>688</v>
      </c>
      <c r="B689">
        <v>201.914176</v>
      </c>
      <c r="C689" s="2">
        <v>1</v>
      </c>
      <c r="D689">
        <v>197.27977200000001</v>
      </c>
      <c r="E689" s="4">
        <v>2</v>
      </c>
      <c r="F689">
        <v>215.11403799999999</v>
      </c>
      <c r="G689" s="3">
        <v>3</v>
      </c>
      <c r="I689" s="5" t="s">
        <v>233</v>
      </c>
      <c r="N689">
        <v>208.50291300000001</v>
      </c>
      <c r="P689">
        <v>4</v>
      </c>
      <c r="Q689" t="str">
        <f t="shared" si="11"/>
        <v>1234D</v>
      </c>
    </row>
    <row r="690" spans="1:17" x14ac:dyDescent="0.25">
      <c r="A690">
        <v>689</v>
      </c>
      <c r="D690">
        <v>197.27977200000001</v>
      </c>
      <c r="E690" s="4">
        <v>2</v>
      </c>
      <c r="F690">
        <v>215.11403799999999</v>
      </c>
      <c r="G690" s="3">
        <v>3</v>
      </c>
      <c r="I690" s="5" t="s">
        <v>233</v>
      </c>
      <c r="N690">
        <v>208.50291300000001</v>
      </c>
      <c r="P690">
        <v>3</v>
      </c>
      <c r="Q690" t="str">
        <f t="shared" si="11"/>
        <v>234D</v>
      </c>
    </row>
    <row r="691" spans="1:17" x14ac:dyDescent="0.25">
      <c r="A691">
        <v>690</v>
      </c>
      <c r="D691">
        <v>197.27977200000001</v>
      </c>
      <c r="E691" s="4">
        <v>2</v>
      </c>
      <c r="F691">
        <v>215.11403799999999</v>
      </c>
      <c r="G691" s="3">
        <v>3</v>
      </c>
      <c r="I691" s="5" t="s">
        <v>233</v>
      </c>
      <c r="N691">
        <v>208.50291300000001</v>
      </c>
      <c r="P691">
        <v>3</v>
      </c>
      <c r="Q691" t="str">
        <f t="shared" si="11"/>
        <v>234D</v>
      </c>
    </row>
    <row r="692" spans="1:17" x14ac:dyDescent="0.25">
      <c r="A692">
        <v>691</v>
      </c>
      <c r="D692">
        <v>197.27977200000001</v>
      </c>
      <c r="E692" s="4">
        <v>2</v>
      </c>
      <c r="I692" s="5" t="s">
        <v>233</v>
      </c>
      <c r="N692">
        <v>208.50291300000001</v>
      </c>
      <c r="P692">
        <v>2</v>
      </c>
      <c r="Q692" t="str">
        <f t="shared" si="11"/>
        <v>24D</v>
      </c>
    </row>
    <row r="693" spans="1:17" x14ac:dyDescent="0.25">
      <c r="A693">
        <v>692</v>
      </c>
      <c r="D693">
        <v>197.27977200000001</v>
      </c>
      <c r="E693" s="4">
        <v>2</v>
      </c>
      <c r="I693" s="5" t="s">
        <v>233</v>
      </c>
      <c r="N693">
        <v>208.50291300000001</v>
      </c>
      <c r="P693">
        <v>2</v>
      </c>
      <c r="Q693" t="str">
        <f t="shared" si="11"/>
        <v>24D</v>
      </c>
    </row>
    <row r="694" spans="1:17" x14ac:dyDescent="0.25">
      <c r="A694">
        <v>693</v>
      </c>
      <c r="D694">
        <v>197.27977200000001</v>
      </c>
      <c r="E694" s="4">
        <v>2</v>
      </c>
      <c r="I694" s="5" t="s">
        <v>233</v>
      </c>
      <c r="N694">
        <v>208.50291300000001</v>
      </c>
      <c r="P694">
        <v>2</v>
      </c>
      <c r="Q694" t="str">
        <f t="shared" si="11"/>
        <v>24D</v>
      </c>
    </row>
    <row r="695" spans="1:17" x14ac:dyDescent="0.25">
      <c r="A695">
        <v>694</v>
      </c>
      <c r="D695">
        <v>197.27977200000001</v>
      </c>
      <c r="E695" s="4">
        <v>2</v>
      </c>
      <c r="I695" s="5" t="s">
        <v>233</v>
      </c>
      <c r="N695">
        <v>208.50291300000001</v>
      </c>
      <c r="P695">
        <v>2</v>
      </c>
      <c r="Q695" t="str">
        <f t="shared" si="11"/>
        <v>24D</v>
      </c>
    </row>
    <row r="696" spans="1:17" x14ac:dyDescent="0.25">
      <c r="A696">
        <v>695</v>
      </c>
      <c r="D696">
        <v>197.27977200000001</v>
      </c>
      <c r="E696" s="4">
        <v>2</v>
      </c>
      <c r="I696" s="5" t="s">
        <v>233</v>
      </c>
      <c r="N696">
        <v>208.50291300000001</v>
      </c>
      <c r="P696">
        <v>2</v>
      </c>
      <c r="Q696" t="str">
        <f t="shared" si="11"/>
        <v>24D</v>
      </c>
    </row>
    <row r="697" spans="1:17" x14ac:dyDescent="0.25">
      <c r="A697">
        <v>696</v>
      </c>
      <c r="D697">
        <v>197.27977200000001</v>
      </c>
      <c r="E697" s="4">
        <v>2</v>
      </c>
      <c r="I697" s="5" t="s">
        <v>233</v>
      </c>
      <c r="N697">
        <v>208.50291300000001</v>
      </c>
      <c r="P697">
        <v>2</v>
      </c>
      <c r="Q697" t="str">
        <f t="shared" si="11"/>
        <v>24D</v>
      </c>
    </row>
    <row r="698" spans="1:17" x14ac:dyDescent="0.25">
      <c r="A698">
        <v>697</v>
      </c>
      <c r="D698">
        <v>197.27977200000001</v>
      </c>
      <c r="E698" s="4">
        <v>2</v>
      </c>
      <c r="I698" s="5" t="s">
        <v>233</v>
      </c>
      <c r="N698">
        <v>208.50291300000001</v>
      </c>
      <c r="P698">
        <v>2</v>
      </c>
      <c r="Q698" t="str">
        <f t="shared" si="11"/>
        <v>24D</v>
      </c>
    </row>
    <row r="699" spans="1:17" x14ac:dyDescent="0.25">
      <c r="A699">
        <v>698</v>
      </c>
      <c r="D699">
        <v>197.27977200000001</v>
      </c>
      <c r="E699" s="4">
        <v>2</v>
      </c>
      <c r="I699" s="5" t="s">
        <v>233</v>
      </c>
      <c r="N699">
        <v>208.50291300000001</v>
      </c>
      <c r="P699">
        <v>2</v>
      </c>
      <c r="Q699" t="str">
        <f t="shared" si="11"/>
        <v>24D</v>
      </c>
    </row>
    <row r="700" spans="1:17" x14ac:dyDescent="0.25">
      <c r="A700">
        <v>699</v>
      </c>
      <c r="D700">
        <v>197.27977200000001</v>
      </c>
      <c r="E700" s="4">
        <v>2</v>
      </c>
      <c r="I700" s="5" t="s">
        <v>233</v>
      </c>
      <c r="N700">
        <v>208.50291300000001</v>
      </c>
      <c r="P700">
        <v>2</v>
      </c>
      <c r="Q700" t="str">
        <f t="shared" si="11"/>
        <v>24D</v>
      </c>
    </row>
    <row r="701" spans="1:17" x14ac:dyDescent="0.25">
      <c r="A701">
        <v>700</v>
      </c>
      <c r="D701">
        <v>197.27977200000001</v>
      </c>
      <c r="E701" s="4">
        <v>2</v>
      </c>
      <c r="I701" s="5" t="s">
        <v>233</v>
      </c>
      <c r="N701">
        <v>208.50291300000001</v>
      </c>
      <c r="P701">
        <v>2</v>
      </c>
      <c r="Q701" t="str">
        <f t="shared" si="11"/>
        <v>24D</v>
      </c>
    </row>
    <row r="702" spans="1:17" x14ac:dyDescent="0.25">
      <c r="A702">
        <v>701</v>
      </c>
      <c r="D702">
        <v>197.27977200000001</v>
      </c>
      <c r="E702" s="4">
        <v>2</v>
      </c>
      <c r="I702" s="5" t="s">
        <v>233</v>
      </c>
      <c r="N702">
        <v>208.50291300000001</v>
      </c>
      <c r="P702">
        <v>2</v>
      </c>
      <c r="Q702" t="str">
        <f t="shared" si="11"/>
        <v>24D</v>
      </c>
    </row>
    <row r="703" spans="1:17" x14ac:dyDescent="0.25">
      <c r="A703">
        <v>702</v>
      </c>
      <c r="B703">
        <v>190.11509599999999</v>
      </c>
      <c r="C703" s="2">
        <v>1</v>
      </c>
      <c r="D703">
        <v>197.27977200000001</v>
      </c>
      <c r="E703" s="4">
        <v>2</v>
      </c>
      <c r="I703" s="5" t="s">
        <v>233</v>
      </c>
      <c r="N703">
        <v>208.50291300000001</v>
      </c>
      <c r="P703">
        <v>3</v>
      </c>
      <c r="Q703" t="str">
        <f t="shared" si="11"/>
        <v>124D</v>
      </c>
    </row>
    <row r="704" spans="1:17" x14ac:dyDescent="0.25">
      <c r="A704">
        <v>703</v>
      </c>
      <c r="B704">
        <v>190.11122</v>
      </c>
      <c r="C704" s="2">
        <v>1</v>
      </c>
      <c r="D704">
        <v>197.27977200000001</v>
      </c>
      <c r="E704" s="4">
        <v>2</v>
      </c>
      <c r="I704" s="5" t="s">
        <v>233</v>
      </c>
      <c r="N704">
        <v>208.50291300000001</v>
      </c>
      <c r="P704">
        <v>3</v>
      </c>
      <c r="Q704" t="str">
        <f t="shared" si="11"/>
        <v>124D</v>
      </c>
    </row>
    <row r="705" spans="1:17" x14ac:dyDescent="0.25">
      <c r="A705">
        <v>704</v>
      </c>
      <c r="B705">
        <v>190.11122</v>
      </c>
      <c r="C705" s="2">
        <v>1</v>
      </c>
      <c r="D705">
        <v>197.27977200000001</v>
      </c>
      <c r="E705" s="4">
        <v>2</v>
      </c>
      <c r="I705" s="5" t="s">
        <v>233</v>
      </c>
      <c r="N705">
        <v>208.50291300000001</v>
      </c>
      <c r="P705">
        <v>3</v>
      </c>
      <c r="Q705" t="str">
        <f t="shared" si="11"/>
        <v>124D</v>
      </c>
    </row>
    <row r="706" spans="1:17" x14ac:dyDescent="0.25">
      <c r="A706">
        <v>705</v>
      </c>
      <c r="B706">
        <v>190.11122</v>
      </c>
      <c r="C706" s="2">
        <v>1</v>
      </c>
      <c r="D706">
        <v>197.27977200000001</v>
      </c>
      <c r="E706" s="4">
        <v>2</v>
      </c>
      <c r="I706" s="5" t="s">
        <v>233</v>
      </c>
      <c r="N706">
        <v>208.50291300000001</v>
      </c>
      <c r="P706">
        <v>3</v>
      </c>
      <c r="Q706" t="str">
        <f t="shared" ref="Q706:Q769" si="12">CONCATENATE(C706,E706,G706,I706)</f>
        <v>124D</v>
      </c>
    </row>
    <row r="707" spans="1:17" x14ac:dyDescent="0.25">
      <c r="A707">
        <v>706</v>
      </c>
      <c r="B707">
        <v>190.11122</v>
      </c>
      <c r="C707" s="2">
        <v>1</v>
      </c>
      <c r="D707">
        <v>197.27977200000001</v>
      </c>
      <c r="E707" s="4">
        <v>2</v>
      </c>
      <c r="I707" s="5" t="s">
        <v>233</v>
      </c>
      <c r="N707">
        <v>208.50291300000001</v>
      </c>
      <c r="P707">
        <v>3</v>
      </c>
      <c r="Q707" t="str">
        <f t="shared" si="12"/>
        <v>124D</v>
      </c>
    </row>
    <row r="708" spans="1:17" x14ac:dyDescent="0.25">
      <c r="A708">
        <v>707</v>
      </c>
      <c r="B708">
        <v>190.11122</v>
      </c>
      <c r="C708" s="2">
        <v>1</v>
      </c>
      <c r="D708">
        <v>197.27977200000001</v>
      </c>
      <c r="E708" s="4">
        <v>2</v>
      </c>
      <c r="I708" s="5" t="s">
        <v>233</v>
      </c>
      <c r="N708">
        <v>208.50291300000001</v>
      </c>
      <c r="P708">
        <v>3</v>
      </c>
      <c r="Q708" t="str">
        <f t="shared" si="12"/>
        <v>124D</v>
      </c>
    </row>
    <row r="709" spans="1:17" x14ac:dyDescent="0.25">
      <c r="A709">
        <v>708</v>
      </c>
      <c r="B709">
        <v>190.11122</v>
      </c>
      <c r="C709" s="2">
        <v>1</v>
      </c>
      <c r="D709">
        <v>197.39660499999999</v>
      </c>
      <c r="E709" s="4">
        <v>2</v>
      </c>
      <c r="F709">
        <v>202.569705</v>
      </c>
      <c r="G709" s="3">
        <v>3</v>
      </c>
      <c r="I709" s="5" t="s">
        <v>233</v>
      </c>
      <c r="N709">
        <v>208.50291300000001</v>
      </c>
      <c r="P709">
        <v>4</v>
      </c>
      <c r="Q709" t="str">
        <f t="shared" si="12"/>
        <v>1234D</v>
      </c>
    </row>
    <row r="710" spans="1:17" x14ac:dyDescent="0.25">
      <c r="A710">
        <v>709</v>
      </c>
      <c r="B710">
        <v>190.11122</v>
      </c>
      <c r="C710" s="2">
        <v>1</v>
      </c>
      <c r="F710">
        <v>202.569705</v>
      </c>
      <c r="G710" s="3">
        <v>3</v>
      </c>
      <c r="I710" s="5" t="s">
        <v>233</v>
      </c>
      <c r="N710">
        <v>208.50291300000001</v>
      </c>
      <c r="P710">
        <v>3</v>
      </c>
      <c r="Q710" t="str">
        <f t="shared" si="12"/>
        <v>134D</v>
      </c>
    </row>
    <row r="711" spans="1:17" x14ac:dyDescent="0.25">
      <c r="A711">
        <v>710</v>
      </c>
      <c r="B711">
        <v>190.11122</v>
      </c>
      <c r="C711" s="2">
        <v>1</v>
      </c>
      <c r="F711">
        <v>202.569705</v>
      </c>
      <c r="G711" s="3">
        <v>3</v>
      </c>
      <c r="I711" s="5" t="s">
        <v>233</v>
      </c>
      <c r="N711">
        <v>208.50291300000001</v>
      </c>
      <c r="P711">
        <v>3</v>
      </c>
      <c r="Q711" t="str">
        <f t="shared" si="12"/>
        <v>134D</v>
      </c>
    </row>
    <row r="712" spans="1:17" x14ac:dyDescent="0.25">
      <c r="A712">
        <v>711</v>
      </c>
      <c r="B712">
        <v>190.11122</v>
      </c>
      <c r="C712" s="2">
        <v>1</v>
      </c>
      <c r="F712">
        <v>202.569705</v>
      </c>
      <c r="G712" s="3">
        <v>3</v>
      </c>
      <c r="I712" s="5" t="s">
        <v>233</v>
      </c>
      <c r="N712">
        <v>208.50291300000001</v>
      </c>
      <c r="P712">
        <v>3</v>
      </c>
      <c r="Q712" t="str">
        <f t="shared" si="12"/>
        <v>134D</v>
      </c>
    </row>
    <row r="713" spans="1:17" x14ac:dyDescent="0.25">
      <c r="A713">
        <v>712</v>
      </c>
      <c r="B713">
        <v>190.11122</v>
      </c>
      <c r="C713" s="2">
        <v>1</v>
      </c>
      <c r="F713">
        <v>202.569705</v>
      </c>
      <c r="G713" s="3">
        <v>3</v>
      </c>
      <c r="I713" s="5" t="s">
        <v>233</v>
      </c>
      <c r="N713">
        <v>208.50291300000001</v>
      </c>
      <c r="P713">
        <v>3</v>
      </c>
      <c r="Q713" t="str">
        <f t="shared" si="12"/>
        <v>134D</v>
      </c>
    </row>
    <row r="714" spans="1:17" x14ac:dyDescent="0.25">
      <c r="A714">
        <v>713</v>
      </c>
      <c r="B714">
        <v>190.11122</v>
      </c>
      <c r="C714" s="2">
        <v>1</v>
      </c>
      <c r="F714">
        <v>202.569705</v>
      </c>
      <c r="G714" s="3">
        <v>3</v>
      </c>
      <c r="I714" s="5" t="s">
        <v>233</v>
      </c>
      <c r="N714">
        <v>208.50291300000001</v>
      </c>
      <c r="P714">
        <v>3</v>
      </c>
      <c r="Q714" t="str">
        <f t="shared" si="12"/>
        <v>134D</v>
      </c>
    </row>
    <row r="715" spans="1:17" x14ac:dyDescent="0.25">
      <c r="A715">
        <v>714</v>
      </c>
      <c r="B715">
        <v>190.11122</v>
      </c>
      <c r="C715" s="2">
        <v>1</v>
      </c>
      <c r="F715">
        <v>202.569705</v>
      </c>
      <c r="G715" s="3">
        <v>3</v>
      </c>
      <c r="I715" s="5" t="s">
        <v>233</v>
      </c>
      <c r="N715">
        <v>208.50291300000001</v>
      </c>
      <c r="P715">
        <v>3</v>
      </c>
      <c r="Q715" t="str">
        <f t="shared" si="12"/>
        <v>134D</v>
      </c>
    </row>
    <row r="716" spans="1:17" x14ac:dyDescent="0.25">
      <c r="A716">
        <v>715</v>
      </c>
      <c r="B716">
        <v>190.11122</v>
      </c>
      <c r="C716" s="2">
        <v>1</v>
      </c>
      <c r="F716">
        <v>202.569705</v>
      </c>
      <c r="G716" s="3">
        <v>3</v>
      </c>
      <c r="I716" s="5" t="s">
        <v>233</v>
      </c>
      <c r="N716">
        <v>208.50291300000001</v>
      </c>
      <c r="P716">
        <v>3</v>
      </c>
      <c r="Q716" t="str">
        <f t="shared" si="12"/>
        <v>134D</v>
      </c>
    </row>
    <row r="717" spans="1:17" x14ac:dyDescent="0.25">
      <c r="A717">
        <v>716</v>
      </c>
      <c r="B717">
        <v>190.11122</v>
      </c>
      <c r="C717" s="2">
        <v>1</v>
      </c>
      <c r="F717">
        <v>202.569705</v>
      </c>
      <c r="G717" s="3">
        <v>3</v>
      </c>
      <c r="I717" s="5" t="s">
        <v>233</v>
      </c>
      <c r="N717">
        <v>208.50291300000001</v>
      </c>
      <c r="P717">
        <v>3</v>
      </c>
      <c r="Q717" t="str">
        <f t="shared" si="12"/>
        <v>134D</v>
      </c>
    </row>
    <row r="718" spans="1:17" x14ac:dyDescent="0.25">
      <c r="A718">
        <v>717</v>
      </c>
      <c r="B718">
        <v>190.11122</v>
      </c>
      <c r="C718" s="2">
        <v>1</v>
      </c>
      <c r="F718">
        <v>202.569705</v>
      </c>
      <c r="G718" s="3">
        <v>3</v>
      </c>
      <c r="I718" s="5" t="s">
        <v>233</v>
      </c>
      <c r="N718">
        <v>208.50291300000001</v>
      </c>
      <c r="P718">
        <v>3</v>
      </c>
      <c r="Q718" t="str">
        <f t="shared" si="12"/>
        <v>134D</v>
      </c>
    </row>
    <row r="719" spans="1:17" x14ac:dyDescent="0.25">
      <c r="A719">
        <v>718</v>
      </c>
      <c r="B719">
        <v>190.11122</v>
      </c>
      <c r="C719" s="2">
        <v>1</v>
      </c>
      <c r="F719">
        <v>202.569705</v>
      </c>
      <c r="G719" s="3">
        <v>3</v>
      </c>
      <c r="I719" s="5" t="s">
        <v>233</v>
      </c>
      <c r="N719">
        <v>208.50291300000001</v>
      </c>
      <c r="O719">
        <v>718</v>
      </c>
      <c r="P719">
        <v>3</v>
      </c>
      <c r="Q719" t="str">
        <f t="shared" si="12"/>
        <v>134D</v>
      </c>
    </row>
    <row r="720" spans="1:17" x14ac:dyDescent="0.25">
      <c r="A720">
        <v>719</v>
      </c>
      <c r="B720">
        <v>190.11122</v>
      </c>
      <c r="C720" s="2">
        <v>1</v>
      </c>
      <c r="F720">
        <v>202.569705</v>
      </c>
      <c r="G720" s="3">
        <v>3</v>
      </c>
      <c r="P720">
        <v>2</v>
      </c>
      <c r="Q720" t="str">
        <f t="shared" si="12"/>
        <v>13</v>
      </c>
    </row>
    <row r="721" spans="1:17" x14ac:dyDescent="0.25">
      <c r="A721">
        <v>720</v>
      </c>
      <c r="B721">
        <v>190.11122</v>
      </c>
      <c r="C721" s="2">
        <v>1</v>
      </c>
      <c r="F721">
        <v>202.569705</v>
      </c>
      <c r="G721" s="3">
        <v>3</v>
      </c>
      <c r="P721">
        <v>2</v>
      </c>
      <c r="Q721" t="str">
        <f t="shared" si="12"/>
        <v>13</v>
      </c>
    </row>
    <row r="722" spans="1:17" x14ac:dyDescent="0.25">
      <c r="A722">
        <v>721</v>
      </c>
      <c r="B722">
        <v>190.11122</v>
      </c>
      <c r="C722" s="2">
        <v>1</v>
      </c>
      <c r="F722">
        <v>202.569705</v>
      </c>
      <c r="G722" s="3">
        <v>3</v>
      </c>
      <c r="P722">
        <v>2</v>
      </c>
      <c r="Q722" t="str">
        <f t="shared" si="12"/>
        <v>13</v>
      </c>
    </row>
    <row r="723" spans="1:17" x14ac:dyDescent="0.25">
      <c r="A723">
        <v>722</v>
      </c>
      <c r="B723">
        <v>190.11122</v>
      </c>
      <c r="C723" s="2">
        <v>1</v>
      </c>
      <c r="D723">
        <v>184.19861900000001</v>
      </c>
      <c r="E723" s="4">
        <v>2</v>
      </c>
      <c r="F723">
        <v>202.569705</v>
      </c>
      <c r="G723" s="3">
        <v>3</v>
      </c>
      <c r="P723">
        <v>3</v>
      </c>
      <c r="Q723" t="str">
        <f t="shared" si="12"/>
        <v>123</v>
      </c>
    </row>
    <row r="724" spans="1:17" x14ac:dyDescent="0.25">
      <c r="A724">
        <v>723</v>
      </c>
      <c r="B724">
        <v>190.11122</v>
      </c>
      <c r="C724" s="2">
        <v>1</v>
      </c>
      <c r="D724">
        <v>184.19861900000001</v>
      </c>
      <c r="E724" s="4">
        <v>2</v>
      </c>
      <c r="F724">
        <v>202.569705</v>
      </c>
      <c r="G724" s="3">
        <v>3</v>
      </c>
      <c r="P724">
        <v>3</v>
      </c>
      <c r="Q724" t="str">
        <f t="shared" si="12"/>
        <v>123</v>
      </c>
    </row>
    <row r="725" spans="1:17" x14ac:dyDescent="0.25">
      <c r="A725">
        <v>724</v>
      </c>
      <c r="B725">
        <v>190.11122</v>
      </c>
      <c r="C725" s="2">
        <v>1</v>
      </c>
      <c r="D725">
        <v>184.19861900000001</v>
      </c>
      <c r="E725" s="4">
        <v>2</v>
      </c>
      <c r="F725">
        <v>202.569705</v>
      </c>
      <c r="G725" s="3">
        <v>3</v>
      </c>
      <c r="P725">
        <v>3</v>
      </c>
      <c r="Q725" t="str">
        <f t="shared" si="12"/>
        <v>123</v>
      </c>
    </row>
    <row r="726" spans="1:17" x14ac:dyDescent="0.25">
      <c r="A726">
        <v>725</v>
      </c>
      <c r="B726">
        <v>190.11122</v>
      </c>
      <c r="C726" s="2">
        <v>1</v>
      </c>
      <c r="D726">
        <v>184.19861900000001</v>
      </c>
      <c r="E726" s="4">
        <v>2</v>
      </c>
      <c r="F726">
        <v>202.569705</v>
      </c>
      <c r="G726" s="3">
        <v>3</v>
      </c>
      <c r="P726">
        <v>3</v>
      </c>
      <c r="Q726" t="str">
        <f t="shared" si="12"/>
        <v>123</v>
      </c>
    </row>
    <row r="727" spans="1:17" x14ac:dyDescent="0.25">
      <c r="A727">
        <v>726</v>
      </c>
      <c r="B727">
        <v>190.11122</v>
      </c>
      <c r="C727" s="2">
        <v>1</v>
      </c>
      <c r="D727">
        <v>184.19861900000001</v>
      </c>
      <c r="E727" s="4">
        <v>2</v>
      </c>
      <c r="F727">
        <v>202.569705</v>
      </c>
      <c r="G727" s="3">
        <v>3</v>
      </c>
      <c r="P727">
        <v>3</v>
      </c>
      <c r="Q727" t="str">
        <f t="shared" si="12"/>
        <v>123</v>
      </c>
    </row>
    <row r="728" spans="1:17" x14ac:dyDescent="0.25">
      <c r="A728">
        <v>727</v>
      </c>
      <c r="B728">
        <v>190.11122</v>
      </c>
      <c r="C728" s="2">
        <v>1</v>
      </c>
      <c r="D728">
        <v>184.19861900000001</v>
      </c>
      <c r="E728" s="4">
        <v>2</v>
      </c>
      <c r="F728">
        <v>202.569705</v>
      </c>
      <c r="G728" s="3">
        <v>3</v>
      </c>
      <c r="P728">
        <v>3</v>
      </c>
      <c r="Q728" t="str">
        <f t="shared" si="12"/>
        <v>123</v>
      </c>
    </row>
    <row r="729" spans="1:17" x14ac:dyDescent="0.25">
      <c r="A729">
        <v>728</v>
      </c>
      <c r="B729">
        <v>190.11122</v>
      </c>
      <c r="C729" s="2">
        <v>1</v>
      </c>
      <c r="D729">
        <v>184.19861900000001</v>
      </c>
      <c r="E729" s="4">
        <v>2</v>
      </c>
      <c r="F729">
        <v>202.569705</v>
      </c>
      <c r="G729" s="3">
        <v>3</v>
      </c>
      <c r="P729">
        <v>3</v>
      </c>
      <c r="Q729" t="str">
        <f t="shared" si="12"/>
        <v>123</v>
      </c>
    </row>
    <row r="730" spans="1:17" x14ac:dyDescent="0.25">
      <c r="A730">
        <v>729</v>
      </c>
      <c r="B730">
        <v>190.11509599999999</v>
      </c>
      <c r="C730" s="2">
        <v>1</v>
      </c>
      <c r="D730">
        <v>184.19861900000001</v>
      </c>
      <c r="E730" s="4">
        <v>2</v>
      </c>
      <c r="F730">
        <v>202.569705</v>
      </c>
      <c r="G730" s="3">
        <v>3</v>
      </c>
      <c r="P730">
        <v>3</v>
      </c>
      <c r="Q730" t="str">
        <f t="shared" si="12"/>
        <v>123</v>
      </c>
    </row>
    <row r="731" spans="1:17" x14ac:dyDescent="0.25">
      <c r="A731">
        <v>730</v>
      </c>
      <c r="D731">
        <v>184.19861900000001</v>
      </c>
      <c r="E731" s="4">
        <v>2</v>
      </c>
      <c r="F731">
        <v>202.569705</v>
      </c>
      <c r="G731" s="3">
        <v>3</v>
      </c>
      <c r="P731">
        <v>2</v>
      </c>
      <c r="Q731" t="str">
        <f t="shared" si="12"/>
        <v>23</v>
      </c>
    </row>
    <row r="732" spans="1:17" x14ac:dyDescent="0.25">
      <c r="A732">
        <v>731</v>
      </c>
      <c r="D732">
        <v>184.19861900000001</v>
      </c>
      <c r="E732" s="4">
        <v>2</v>
      </c>
      <c r="F732">
        <v>202.569705</v>
      </c>
      <c r="G732" s="3">
        <v>3</v>
      </c>
      <c r="P732">
        <v>2</v>
      </c>
      <c r="Q732" t="str">
        <f t="shared" si="12"/>
        <v>23</v>
      </c>
    </row>
    <row r="733" spans="1:17" x14ac:dyDescent="0.25">
      <c r="A733">
        <v>732</v>
      </c>
      <c r="D733">
        <v>184.19861900000001</v>
      </c>
      <c r="E733" s="4">
        <v>2</v>
      </c>
      <c r="F733">
        <v>202.569705</v>
      </c>
      <c r="G733" s="3">
        <v>3</v>
      </c>
      <c r="P733">
        <v>2</v>
      </c>
      <c r="Q733" t="str">
        <f t="shared" si="12"/>
        <v>23</v>
      </c>
    </row>
    <row r="734" spans="1:17" x14ac:dyDescent="0.25">
      <c r="A734">
        <v>733</v>
      </c>
      <c r="D734">
        <v>184.19861900000001</v>
      </c>
      <c r="E734" s="4">
        <v>2</v>
      </c>
      <c r="F734">
        <v>202.569705</v>
      </c>
      <c r="G734" s="3">
        <v>3</v>
      </c>
      <c r="P734">
        <v>2</v>
      </c>
      <c r="Q734" t="str">
        <f t="shared" si="12"/>
        <v>23</v>
      </c>
    </row>
    <row r="735" spans="1:17" x14ac:dyDescent="0.25">
      <c r="A735">
        <v>734</v>
      </c>
      <c r="D735">
        <v>184.19861900000001</v>
      </c>
      <c r="E735" s="4">
        <v>2</v>
      </c>
      <c r="F735">
        <v>202.569705</v>
      </c>
      <c r="G735" s="3">
        <v>3</v>
      </c>
      <c r="P735">
        <v>2</v>
      </c>
      <c r="Q735" t="str">
        <f t="shared" si="12"/>
        <v>23</v>
      </c>
    </row>
    <row r="736" spans="1:17" x14ac:dyDescent="0.25">
      <c r="A736">
        <v>735</v>
      </c>
      <c r="D736">
        <v>184.19861900000001</v>
      </c>
      <c r="E736" s="4">
        <v>2</v>
      </c>
      <c r="F736">
        <v>202.569705</v>
      </c>
      <c r="G736" s="3">
        <v>3</v>
      </c>
      <c r="P736">
        <v>2</v>
      </c>
      <c r="Q736" t="str">
        <f t="shared" si="12"/>
        <v>23</v>
      </c>
    </row>
    <row r="737" spans="1:17" x14ac:dyDescent="0.25">
      <c r="A737">
        <v>736</v>
      </c>
      <c r="D737">
        <v>184.19861900000001</v>
      </c>
      <c r="E737" s="4">
        <v>2</v>
      </c>
      <c r="F737">
        <v>202.569705</v>
      </c>
      <c r="G737" s="3">
        <v>3</v>
      </c>
      <c r="I737" s="5" t="s">
        <v>233</v>
      </c>
      <c r="N737">
        <v>193.04856699999999</v>
      </c>
      <c r="O737">
        <v>736</v>
      </c>
      <c r="P737">
        <v>3</v>
      </c>
      <c r="Q737" t="str">
        <f t="shared" si="12"/>
        <v>234D</v>
      </c>
    </row>
    <row r="738" spans="1:17" x14ac:dyDescent="0.25">
      <c r="A738">
        <v>737</v>
      </c>
      <c r="D738">
        <v>184.19861900000001</v>
      </c>
      <c r="E738" s="4">
        <v>2</v>
      </c>
      <c r="F738">
        <v>202.569705</v>
      </c>
      <c r="G738" s="3">
        <v>3</v>
      </c>
      <c r="I738" s="5" t="s">
        <v>233</v>
      </c>
      <c r="N738">
        <v>193.091826</v>
      </c>
      <c r="P738">
        <v>3</v>
      </c>
      <c r="Q738" t="str">
        <f t="shared" si="12"/>
        <v>234D</v>
      </c>
    </row>
    <row r="739" spans="1:17" x14ac:dyDescent="0.25">
      <c r="A739">
        <v>738</v>
      </c>
      <c r="D739">
        <v>184.19861900000001</v>
      </c>
      <c r="E739" s="4">
        <v>2</v>
      </c>
      <c r="I739" s="5" t="s">
        <v>233</v>
      </c>
      <c r="N739">
        <v>193.091826</v>
      </c>
      <c r="P739">
        <v>2</v>
      </c>
      <c r="Q739" t="str">
        <f t="shared" si="12"/>
        <v>24D</v>
      </c>
    </row>
    <row r="740" spans="1:17" x14ac:dyDescent="0.25">
      <c r="A740">
        <v>739</v>
      </c>
      <c r="B740">
        <v>177.804562</v>
      </c>
      <c r="C740" s="2">
        <v>1</v>
      </c>
      <c r="D740">
        <v>184.19861900000001</v>
      </c>
      <c r="E740" s="4">
        <v>2</v>
      </c>
      <c r="I740" s="5" t="s">
        <v>233</v>
      </c>
      <c r="N740">
        <v>193.091826</v>
      </c>
      <c r="P740">
        <v>3</v>
      </c>
      <c r="Q740" t="str">
        <f t="shared" si="12"/>
        <v>124D</v>
      </c>
    </row>
    <row r="741" spans="1:17" x14ac:dyDescent="0.25">
      <c r="A741">
        <v>740</v>
      </c>
      <c r="B741">
        <v>177.603297</v>
      </c>
      <c r="C741" s="2">
        <v>1</v>
      </c>
      <c r="D741">
        <v>184.19861900000001</v>
      </c>
      <c r="E741" s="4">
        <v>2</v>
      </c>
      <c r="I741" s="5" t="s">
        <v>233</v>
      </c>
      <c r="N741">
        <v>193.091826</v>
      </c>
      <c r="P741">
        <v>3</v>
      </c>
      <c r="Q741" t="str">
        <f t="shared" si="12"/>
        <v>124D</v>
      </c>
    </row>
    <row r="742" spans="1:17" x14ac:dyDescent="0.25">
      <c r="A742">
        <v>741</v>
      </c>
      <c r="B742">
        <v>177.603297</v>
      </c>
      <c r="C742" s="2">
        <v>1</v>
      </c>
      <c r="D742">
        <v>184.19861900000001</v>
      </c>
      <c r="E742" s="4">
        <v>2</v>
      </c>
      <c r="I742" s="5" t="s">
        <v>233</v>
      </c>
      <c r="N742">
        <v>193.091826</v>
      </c>
      <c r="P742">
        <v>3</v>
      </c>
      <c r="Q742" t="str">
        <f t="shared" si="12"/>
        <v>124D</v>
      </c>
    </row>
    <row r="743" spans="1:17" x14ac:dyDescent="0.25">
      <c r="A743">
        <v>742</v>
      </c>
      <c r="B743">
        <v>177.603297</v>
      </c>
      <c r="C743" s="2">
        <v>1</v>
      </c>
      <c r="D743">
        <v>184.19861900000001</v>
      </c>
      <c r="E743" s="4">
        <v>2</v>
      </c>
      <c r="I743" s="5" t="s">
        <v>233</v>
      </c>
      <c r="N743">
        <v>193.091826</v>
      </c>
      <c r="P743">
        <v>3</v>
      </c>
      <c r="Q743" t="str">
        <f t="shared" si="12"/>
        <v>124D</v>
      </c>
    </row>
    <row r="744" spans="1:17" x14ac:dyDescent="0.25">
      <c r="A744">
        <v>743</v>
      </c>
      <c r="B744">
        <v>177.603297</v>
      </c>
      <c r="C744" s="2">
        <v>1</v>
      </c>
      <c r="D744">
        <v>184.19861900000001</v>
      </c>
      <c r="E744" s="4">
        <v>2</v>
      </c>
      <c r="I744" s="5" t="s">
        <v>233</v>
      </c>
      <c r="N744">
        <v>193.091826</v>
      </c>
      <c r="P744">
        <v>3</v>
      </c>
      <c r="Q744" t="str">
        <f t="shared" si="12"/>
        <v>124D</v>
      </c>
    </row>
    <row r="745" spans="1:17" x14ac:dyDescent="0.25">
      <c r="A745">
        <v>744</v>
      </c>
      <c r="B745">
        <v>177.603297</v>
      </c>
      <c r="C745" s="2">
        <v>1</v>
      </c>
      <c r="D745">
        <v>184.19861900000001</v>
      </c>
      <c r="E745" s="4">
        <v>2</v>
      </c>
      <c r="I745" s="5" t="s">
        <v>233</v>
      </c>
      <c r="N745">
        <v>193.091826</v>
      </c>
      <c r="P745">
        <v>3</v>
      </c>
      <c r="Q745" t="str">
        <f t="shared" si="12"/>
        <v>124D</v>
      </c>
    </row>
    <row r="746" spans="1:17" x14ac:dyDescent="0.25">
      <c r="A746">
        <v>745</v>
      </c>
      <c r="B746">
        <v>177.603297</v>
      </c>
      <c r="C746" s="2">
        <v>1</v>
      </c>
      <c r="D746">
        <v>184.19861900000001</v>
      </c>
      <c r="E746" s="4">
        <v>2</v>
      </c>
      <c r="I746" s="5" t="s">
        <v>233</v>
      </c>
      <c r="N746">
        <v>193.091826</v>
      </c>
      <c r="P746">
        <v>3</v>
      </c>
      <c r="Q746" t="str">
        <f t="shared" si="12"/>
        <v>124D</v>
      </c>
    </row>
    <row r="747" spans="1:17" x14ac:dyDescent="0.25">
      <c r="A747">
        <v>746</v>
      </c>
      <c r="B747">
        <v>177.603297</v>
      </c>
      <c r="C747" s="2">
        <v>1</v>
      </c>
      <c r="D747">
        <v>184.19861900000001</v>
      </c>
      <c r="E747" s="4">
        <v>2</v>
      </c>
      <c r="I747" s="5" t="s">
        <v>233</v>
      </c>
      <c r="N747">
        <v>193.04856699999999</v>
      </c>
      <c r="O747">
        <v>746</v>
      </c>
      <c r="P747">
        <v>3</v>
      </c>
      <c r="Q747" t="str">
        <f t="shared" si="12"/>
        <v>124D</v>
      </c>
    </row>
    <row r="748" spans="1:17" x14ac:dyDescent="0.25">
      <c r="A748">
        <v>747</v>
      </c>
      <c r="B748">
        <v>177.603297</v>
      </c>
      <c r="C748" s="2">
        <v>1</v>
      </c>
      <c r="D748">
        <v>184.19861900000001</v>
      </c>
      <c r="E748" s="4">
        <v>2</v>
      </c>
      <c r="P748">
        <v>2</v>
      </c>
      <c r="Q748" t="str">
        <f t="shared" si="12"/>
        <v>12</v>
      </c>
    </row>
    <row r="749" spans="1:17" x14ac:dyDescent="0.25">
      <c r="A749">
        <v>748</v>
      </c>
      <c r="B749">
        <v>177.603297</v>
      </c>
      <c r="C749" s="2">
        <v>1</v>
      </c>
      <c r="D749">
        <v>184.19861900000001</v>
      </c>
      <c r="E749" s="4">
        <v>2</v>
      </c>
      <c r="G749" s="3" t="s">
        <v>234</v>
      </c>
      <c r="L749">
        <v>192.19503700000001</v>
      </c>
      <c r="M749">
        <v>748</v>
      </c>
      <c r="P749">
        <v>3</v>
      </c>
      <c r="Q749" t="str">
        <f t="shared" si="12"/>
        <v>123D</v>
      </c>
    </row>
    <row r="750" spans="1:17" x14ac:dyDescent="0.25">
      <c r="A750">
        <v>749</v>
      </c>
      <c r="B750">
        <v>177.603297</v>
      </c>
      <c r="C750" s="2">
        <v>1</v>
      </c>
      <c r="D750">
        <v>184.19861900000001</v>
      </c>
      <c r="E750" s="4">
        <v>2</v>
      </c>
      <c r="G750" s="3" t="s">
        <v>234</v>
      </c>
      <c r="L750">
        <v>192.38538599999998</v>
      </c>
      <c r="P750">
        <v>3</v>
      </c>
      <c r="Q750" t="str">
        <f t="shared" si="12"/>
        <v>123D</v>
      </c>
    </row>
    <row r="751" spans="1:17" x14ac:dyDescent="0.25">
      <c r="A751">
        <v>750</v>
      </c>
      <c r="B751">
        <v>177.603297</v>
      </c>
      <c r="C751" s="2">
        <v>1</v>
      </c>
      <c r="G751" s="3" t="s">
        <v>234</v>
      </c>
      <c r="L751">
        <v>192.38538599999998</v>
      </c>
      <c r="P751">
        <v>2</v>
      </c>
      <c r="Q751" t="str">
        <f t="shared" si="12"/>
        <v>13D</v>
      </c>
    </row>
    <row r="752" spans="1:17" x14ac:dyDescent="0.25">
      <c r="A752">
        <v>751</v>
      </c>
      <c r="B752">
        <v>177.603297</v>
      </c>
      <c r="C752" s="2">
        <v>1</v>
      </c>
      <c r="G752" s="3" t="s">
        <v>234</v>
      </c>
      <c r="L752">
        <v>192.38538599999998</v>
      </c>
      <c r="P752">
        <v>2</v>
      </c>
      <c r="Q752" t="str">
        <f t="shared" si="12"/>
        <v>13D</v>
      </c>
    </row>
    <row r="753" spans="1:17" x14ac:dyDescent="0.25">
      <c r="A753">
        <v>752</v>
      </c>
      <c r="B753">
        <v>177.603297</v>
      </c>
      <c r="C753" s="2">
        <v>1</v>
      </c>
      <c r="G753" s="3" t="s">
        <v>234</v>
      </c>
      <c r="L753">
        <v>192.38538599999998</v>
      </c>
      <c r="P753">
        <v>2</v>
      </c>
      <c r="Q753" t="str">
        <f t="shared" si="12"/>
        <v>13D</v>
      </c>
    </row>
    <row r="754" spans="1:17" x14ac:dyDescent="0.25">
      <c r="A754">
        <v>753</v>
      </c>
      <c r="B754">
        <v>177.603297</v>
      </c>
      <c r="C754" s="2">
        <v>1</v>
      </c>
      <c r="G754" s="3" t="s">
        <v>234</v>
      </c>
      <c r="L754">
        <v>192.38538599999998</v>
      </c>
      <c r="P754">
        <v>2</v>
      </c>
      <c r="Q754" t="str">
        <f t="shared" si="12"/>
        <v>13D</v>
      </c>
    </row>
    <row r="755" spans="1:17" x14ac:dyDescent="0.25">
      <c r="A755">
        <v>754</v>
      </c>
      <c r="B755">
        <v>177.603297</v>
      </c>
      <c r="C755" s="2">
        <v>1</v>
      </c>
      <c r="G755" s="3" t="s">
        <v>234</v>
      </c>
      <c r="L755">
        <v>192.38538599999998</v>
      </c>
      <c r="P755">
        <v>2</v>
      </c>
      <c r="Q755" t="str">
        <f t="shared" si="12"/>
        <v>13D</v>
      </c>
    </row>
    <row r="756" spans="1:17" x14ac:dyDescent="0.25">
      <c r="A756">
        <v>755</v>
      </c>
      <c r="B756">
        <v>177.603297</v>
      </c>
      <c r="C756" s="2">
        <v>1</v>
      </c>
      <c r="G756" s="3" t="s">
        <v>234</v>
      </c>
      <c r="L756">
        <v>192.38538599999998</v>
      </c>
      <c r="P756">
        <v>2</v>
      </c>
      <c r="Q756" t="str">
        <f t="shared" si="12"/>
        <v>13D</v>
      </c>
    </row>
    <row r="757" spans="1:17" x14ac:dyDescent="0.25">
      <c r="A757">
        <v>756</v>
      </c>
      <c r="B757">
        <v>177.603297</v>
      </c>
      <c r="C757" s="2">
        <v>1</v>
      </c>
      <c r="G757" s="3" t="s">
        <v>234</v>
      </c>
      <c r="L757">
        <v>192.38538599999998</v>
      </c>
      <c r="P757">
        <v>2</v>
      </c>
      <c r="Q757" t="str">
        <f t="shared" si="12"/>
        <v>13D</v>
      </c>
    </row>
    <row r="758" spans="1:17" x14ac:dyDescent="0.25">
      <c r="A758">
        <v>757</v>
      </c>
      <c r="B758">
        <v>177.603297</v>
      </c>
      <c r="C758" s="2">
        <v>1</v>
      </c>
      <c r="G758" s="3" t="s">
        <v>234</v>
      </c>
      <c r="L758">
        <v>192.38538599999998</v>
      </c>
      <c r="P758">
        <v>2</v>
      </c>
      <c r="Q758" t="str">
        <f t="shared" si="12"/>
        <v>13D</v>
      </c>
    </row>
    <row r="759" spans="1:17" x14ac:dyDescent="0.25">
      <c r="A759">
        <v>758</v>
      </c>
      <c r="B759">
        <v>177.603297</v>
      </c>
      <c r="C759" s="2">
        <v>1</v>
      </c>
      <c r="D759">
        <v>173.58947599999999</v>
      </c>
      <c r="E759" s="4">
        <v>2</v>
      </c>
      <c r="G759" s="3" t="s">
        <v>234</v>
      </c>
      <c r="L759">
        <v>192.38538599999998</v>
      </c>
      <c r="P759">
        <v>3</v>
      </c>
      <c r="Q759" t="str">
        <f t="shared" si="12"/>
        <v>123D</v>
      </c>
    </row>
    <row r="760" spans="1:17" x14ac:dyDescent="0.25">
      <c r="A760">
        <v>759</v>
      </c>
      <c r="B760">
        <v>177.603297</v>
      </c>
      <c r="C760" s="2">
        <v>1</v>
      </c>
      <c r="D760">
        <v>173.45045299999998</v>
      </c>
      <c r="E760" s="4">
        <v>2</v>
      </c>
      <c r="G760" s="3" t="s">
        <v>234</v>
      </c>
      <c r="L760">
        <v>192.38538599999998</v>
      </c>
      <c r="P760">
        <v>3</v>
      </c>
      <c r="Q760" t="str">
        <f t="shared" si="12"/>
        <v>123D</v>
      </c>
    </row>
    <row r="761" spans="1:17" x14ac:dyDescent="0.25">
      <c r="A761">
        <v>760</v>
      </c>
      <c r="B761">
        <v>177.603297</v>
      </c>
      <c r="C761" s="2">
        <v>1</v>
      </c>
      <c r="D761">
        <v>173.45045299999998</v>
      </c>
      <c r="E761" s="4">
        <v>2</v>
      </c>
      <c r="G761" s="3" t="s">
        <v>234</v>
      </c>
      <c r="L761">
        <v>192.38538599999998</v>
      </c>
      <c r="P761">
        <v>3</v>
      </c>
      <c r="Q761" t="str">
        <f t="shared" si="12"/>
        <v>123D</v>
      </c>
    </row>
    <row r="762" spans="1:17" x14ac:dyDescent="0.25">
      <c r="A762">
        <v>761</v>
      </c>
      <c r="B762">
        <v>177.603297</v>
      </c>
      <c r="C762" s="2">
        <v>1</v>
      </c>
      <c r="D762">
        <v>173.45045299999998</v>
      </c>
      <c r="E762" s="4">
        <v>2</v>
      </c>
      <c r="G762" s="3" t="s">
        <v>234</v>
      </c>
      <c r="L762">
        <v>192.38538599999998</v>
      </c>
      <c r="P762">
        <v>3</v>
      </c>
      <c r="Q762" t="str">
        <f t="shared" si="12"/>
        <v>123D</v>
      </c>
    </row>
    <row r="763" spans="1:17" x14ac:dyDescent="0.25">
      <c r="A763">
        <v>762</v>
      </c>
      <c r="B763">
        <v>177.603297</v>
      </c>
      <c r="C763" s="2">
        <v>1</v>
      </c>
      <c r="D763">
        <v>173.45045299999998</v>
      </c>
      <c r="E763" s="4">
        <v>2</v>
      </c>
      <c r="G763" s="3" t="s">
        <v>234</v>
      </c>
      <c r="L763">
        <v>192.38538599999998</v>
      </c>
      <c r="P763">
        <v>3</v>
      </c>
      <c r="Q763" t="str">
        <f t="shared" si="12"/>
        <v>123D</v>
      </c>
    </row>
    <row r="764" spans="1:17" x14ac:dyDescent="0.25">
      <c r="A764">
        <v>763</v>
      </c>
      <c r="B764">
        <v>177.603297</v>
      </c>
      <c r="C764" s="2">
        <v>1</v>
      </c>
      <c r="D764">
        <v>173.45045299999998</v>
      </c>
      <c r="E764" s="4">
        <v>2</v>
      </c>
      <c r="G764" s="3" t="s">
        <v>234</v>
      </c>
      <c r="L764">
        <v>192.38538599999998</v>
      </c>
      <c r="P764">
        <v>3</v>
      </c>
      <c r="Q764" t="str">
        <f t="shared" si="12"/>
        <v>123D</v>
      </c>
    </row>
    <row r="765" spans="1:17" x14ac:dyDescent="0.25">
      <c r="A765">
        <v>764</v>
      </c>
      <c r="B765">
        <v>177.603297</v>
      </c>
      <c r="C765" s="2">
        <v>1</v>
      </c>
      <c r="D765">
        <v>173.45045299999998</v>
      </c>
      <c r="E765" s="4">
        <v>2</v>
      </c>
      <c r="G765" s="3" t="s">
        <v>234</v>
      </c>
      <c r="L765">
        <v>192.38538599999998</v>
      </c>
      <c r="P765">
        <v>3</v>
      </c>
      <c r="Q765" t="str">
        <f t="shared" si="12"/>
        <v>123D</v>
      </c>
    </row>
    <row r="766" spans="1:17" x14ac:dyDescent="0.25">
      <c r="A766">
        <v>765</v>
      </c>
      <c r="B766">
        <v>177.603297</v>
      </c>
      <c r="C766" s="2">
        <v>1</v>
      </c>
      <c r="D766">
        <v>173.45045299999998</v>
      </c>
      <c r="E766" s="4">
        <v>2</v>
      </c>
      <c r="G766" s="3" t="s">
        <v>234</v>
      </c>
      <c r="L766">
        <v>192.38538599999998</v>
      </c>
      <c r="P766">
        <v>3</v>
      </c>
      <c r="Q766" t="str">
        <f t="shared" si="12"/>
        <v>123D</v>
      </c>
    </row>
    <row r="767" spans="1:17" x14ac:dyDescent="0.25">
      <c r="A767">
        <v>766</v>
      </c>
      <c r="B767">
        <v>177.603297</v>
      </c>
      <c r="C767" s="2">
        <v>1</v>
      </c>
      <c r="D767">
        <v>173.45045299999998</v>
      </c>
      <c r="E767" s="4">
        <v>2</v>
      </c>
      <c r="G767" s="3" t="s">
        <v>234</v>
      </c>
      <c r="L767">
        <v>192.38538599999998</v>
      </c>
      <c r="P767">
        <v>3</v>
      </c>
      <c r="Q767" t="str">
        <f t="shared" si="12"/>
        <v>123D</v>
      </c>
    </row>
    <row r="768" spans="1:17" x14ac:dyDescent="0.25">
      <c r="A768">
        <v>767</v>
      </c>
      <c r="B768">
        <v>177.603297</v>
      </c>
      <c r="C768" s="2">
        <v>1</v>
      </c>
      <c r="D768">
        <v>173.45045299999998</v>
      </c>
      <c r="E768" s="4">
        <v>2</v>
      </c>
      <c r="G768" s="3" t="s">
        <v>234</v>
      </c>
      <c r="L768">
        <v>192.38538599999998</v>
      </c>
      <c r="P768">
        <v>3</v>
      </c>
      <c r="Q768" t="str">
        <f t="shared" si="12"/>
        <v>123D</v>
      </c>
    </row>
    <row r="769" spans="1:17" x14ac:dyDescent="0.25">
      <c r="A769">
        <v>768</v>
      </c>
      <c r="B769">
        <v>177.603297</v>
      </c>
      <c r="C769" s="2">
        <v>1</v>
      </c>
      <c r="D769">
        <v>173.45045299999998</v>
      </c>
      <c r="E769" s="4">
        <v>2</v>
      </c>
      <c r="G769" s="3" t="s">
        <v>234</v>
      </c>
      <c r="L769">
        <v>192.38538599999998</v>
      </c>
      <c r="P769">
        <v>3</v>
      </c>
      <c r="Q769" t="str">
        <f t="shared" si="12"/>
        <v>123D</v>
      </c>
    </row>
    <row r="770" spans="1:17" x14ac:dyDescent="0.25">
      <c r="A770">
        <v>769</v>
      </c>
      <c r="B770">
        <v>177.603297</v>
      </c>
      <c r="C770" s="2">
        <v>1</v>
      </c>
      <c r="D770">
        <v>173.45045299999998</v>
      </c>
      <c r="E770" s="4">
        <v>2</v>
      </c>
      <c r="G770" s="3" t="s">
        <v>234</v>
      </c>
      <c r="L770">
        <v>192.38538599999998</v>
      </c>
      <c r="P770">
        <v>3</v>
      </c>
      <c r="Q770" t="str">
        <f t="shared" ref="Q770:Q833" si="13">CONCATENATE(C770,E770,G770,I770)</f>
        <v>123D</v>
      </c>
    </row>
    <row r="771" spans="1:17" x14ac:dyDescent="0.25">
      <c r="A771">
        <v>770</v>
      </c>
      <c r="B771">
        <v>177.603297</v>
      </c>
      <c r="C771" s="2">
        <v>1</v>
      </c>
      <c r="D771">
        <v>173.45045299999998</v>
      </c>
      <c r="E771" s="4">
        <v>2</v>
      </c>
      <c r="G771" s="3" t="s">
        <v>234</v>
      </c>
      <c r="L771">
        <v>192.38538599999998</v>
      </c>
      <c r="P771">
        <v>3</v>
      </c>
      <c r="Q771" t="str">
        <f t="shared" si="13"/>
        <v>123D</v>
      </c>
    </row>
    <row r="772" spans="1:17" x14ac:dyDescent="0.25">
      <c r="A772">
        <v>771</v>
      </c>
      <c r="B772">
        <v>177.603297</v>
      </c>
      <c r="C772" s="2">
        <v>1</v>
      </c>
      <c r="D772">
        <v>173.45045299999998</v>
      </c>
      <c r="E772" s="4">
        <v>2</v>
      </c>
      <c r="G772" s="3" t="s">
        <v>234</v>
      </c>
      <c r="L772">
        <v>192.38538599999998</v>
      </c>
      <c r="P772">
        <v>3</v>
      </c>
      <c r="Q772" t="str">
        <f t="shared" si="13"/>
        <v>123D</v>
      </c>
    </row>
    <row r="773" spans="1:17" x14ac:dyDescent="0.25">
      <c r="A773">
        <v>772</v>
      </c>
      <c r="B773">
        <v>177.804562</v>
      </c>
      <c r="C773" s="2">
        <v>1</v>
      </c>
      <c r="D773">
        <v>173.45045299999998</v>
      </c>
      <c r="E773" s="4">
        <v>2</v>
      </c>
      <c r="G773" s="3" t="s">
        <v>234</v>
      </c>
      <c r="L773">
        <v>192.38538599999998</v>
      </c>
      <c r="P773">
        <v>3</v>
      </c>
      <c r="Q773" t="str">
        <f t="shared" si="13"/>
        <v>123D</v>
      </c>
    </row>
    <row r="774" spans="1:17" x14ac:dyDescent="0.25">
      <c r="A774">
        <v>773</v>
      </c>
      <c r="D774">
        <v>173.45045299999998</v>
      </c>
      <c r="E774" s="4">
        <v>2</v>
      </c>
      <c r="G774" s="3" t="s">
        <v>234</v>
      </c>
      <c r="L774">
        <v>192.38538599999998</v>
      </c>
      <c r="P774">
        <v>2</v>
      </c>
      <c r="Q774" t="str">
        <f t="shared" si="13"/>
        <v>23D</v>
      </c>
    </row>
    <row r="775" spans="1:17" x14ac:dyDescent="0.25">
      <c r="A775">
        <v>774</v>
      </c>
      <c r="D775">
        <v>173.45045299999998</v>
      </c>
      <c r="E775" s="4">
        <v>2</v>
      </c>
      <c r="G775" s="3" t="s">
        <v>234</v>
      </c>
      <c r="L775">
        <v>192.19503700000001</v>
      </c>
      <c r="M775">
        <v>774</v>
      </c>
      <c r="P775">
        <v>2</v>
      </c>
      <c r="Q775" t="str">
        <f t="shared" si="13"/>
        <v>23D</v>
      </c>
    </row>
    <row r="776" spans="1:17" x14ac:dyDescent="0.25">
      <c r="A776">
        <v>775</v>
      </c>
      <c r="D776">
        <v>173.45045299999998</v>
      </c>
      <c r="E776" s="4">
        <v>2</v>
      </c>
      <c r="P776">
        <v>1</v>
      </c>
      <c r="Q776" t="str">
        <f t="shared" si="13"/>
        <v>2</v>
      </c>
    </row>
    <row r="777" spans="1:17" x14ac:dyDescent="0.25">
      <c r="A777">
        <v>776</v>
      </c>
      <c r="D777">
        <v>173.45045299999998</v>
      </c>
      <c r="E777" s="4">
        <v>2</v>
      </c>
      <c r="I777" s="5" t="s">
        <v>233</v>
      </c>
      <c r="N777">
        <v>183.79777000000001</v>
      </c>
      <c r="O777">
        <v>776</v>
      </c>
      <c r="P777">
        <v>2</v>
      </c>
      <c r="Q777" t="str">
        <f t="shared" si="13"/>
        <v>24D</v>
      </c>
    </row>
    <row r="778" spans="1:17" x14ac:dyDescent="0.25">
      <c r="A778">
        <v>777</v>
      </c>
      <c r="D778">
        <v>173.45045299999998</v>
      </c>
      <c r="E778" s="4">
        <v>2</v>
      </c>
      <c r="I778" s="5" t="s">
        <v>233</v>
      </c>
      <c r="N778">
        <v>183.79777000000001</v>
      </c>
      <c r="P778">
        <v>2</v>
      </c>
      <c r="Q778" t="str">
        <f t="shared" si="13"/>
        <v>24D</v>
      </c>
    </row>
    <row r="779" spans="1:17" x14ac:dyDescent="0.25">
      <c r="A779">
        <v>778</v>
      </c>
      <c r="D779">
        <v>173.45045299999998</v>
      </c>
      <c r="E779" s="4">
        <v>2</v>
      </c>
      <c r="I779" s="5" t="s">
        <v>233</v>
      </c>
      <c r="N779">
        <v>183.79777000000001</v>
      </c>
      <c r="P779">
        <v>2</v>
      </c>
      <c r="Q779" t="str">
        <f t="shared" si="13"/>
        <v>24D</v>
      </c>
    </row>
    <row r="780" spans="1:17" x14ac:dyDescent="0.25">
      <c r="A780">
        <v>779</v>
      </c>
      <c r="D780">
        <v>173.45045299999998</v>
      </c>
      <c r="E780" s="4">
        <v>2</v>
      </c>
      <c r="I780" s="5" t="s">
        <v>233</v>
      </c>
      <c r="N780">
        <v>183.79777000000001</v>
      </c>
      <c r="P780">
        <v>2</v>
      </c>
      <c r="Q780" t="str">
        <f t="shared" si="13"/>
        <v>24D</v>
      </c>
    </row>
    <row r="781" spans="1:17" x14ac:dyDescent="0.25">
      <c r="A781">
        <v>780</v>
      </c>
      <c r="D781">
        <v>173.45045299999998</v>
      </c>
      <c r="E781" s="4">
        <v>2</v>
      </c>
      <c r="I781" s="5" t="s">
        <v>233</v>
      </c>
      <c r="N781">
        <v>183.79777000000001</v>
      </c>
      <c r="P781">
        <v>2</v>
      </c>
      <c r="Q781" t="str">
        <f t="shared" si="13"/>
        <v>24D</v>
      </c>
    </row>
    <row r="782" spans="1:17" x14ac:dyDescent="0.25">
      <c r="A782">
        <v>781</v>
      </c>
      <c r="B782">
        <v>167.69677200000001</v>
      </c>
      <c r="C782" s="2">
        <v>1</v>
      </c>
      <c r="D782">
        <v>173.45045299999998</v>
      </c>
      <c r="E782" s="4">
        <v>2</v>
      </c>
      <c r="I782" s="5" t="s">
        <v>233</v>
      </c>
      <c r="N782">
        <v>183.79777000000001</v>
      </c>
      <c r="P782">
        <v>3</v>
      </c>
      <c r="Q782" t="str">
        <f t="shared" si="13"/>
        <v>124D</v>
      </c>
    </row>
    <row r="783" spans="1:17" x14ac:dyDescent="0.25">
      <c r="A783">
        <v>782</v>
      </c>
      <c r="B783">
        <v>167.66616099999999</v>
      </c>
      <c r="C783" s="2">
        <v>1</v>
      </c>
      <c r="D783">
        <v>173.45045299999998</v>
      </c>
      <c r="E783" s="4">
        <v>2</v>
      </c>
      <c r="I783" s="5" t="s">
        <v>233</v>
      </c>
      <c r="N783">
        <v>183.79777000000001</v>
      </c>
      <c r="P783">
        <v>3</v>
      </c>
      <c r="Q783" t="str">
        <f t="shared" si="13"/>
        <v>124D</v>
      </c>
    </row>
    <row r="784" spans="1:17" x14ac:dyDescent="0.25">
      <c r="A784">
        <v>783</v>
      </c>
      <c r="B784">
        <v>167.66616099999999</v>
      </c>
      <c r="C784" s="2">
        <v>1</v>
      </c>
      <c r="D784">
        <v>173.45045299999998</v>
      </c>
      <c r="E784" s="4">
        <v>2</v>
      </c>
      <c r="I784" s="5" t="s">
        <v>233</v>
      </c>
      <c r="N784">
        <v>183.79777000000001</v>
      </c>
      <c r="P784">
        <v>3</v>
      </c>
      <c r="Q784" t="str">
        <f t="shared" si="13"/>
        <v>124D</v>
      </c>
    </row>
    <row r="785" spans="1:17" x14ac:dyDescent="0.25">
      <c r="A785">
        <v>784</v>
      </c>
      <c r="B785">
        <v>167.66616099999999</v>
      </c>
      <c r="C785" s="2">
        <v>1</v>
      </c>
      <c r="D785">
        <v>173.45045299999998</v>
      </c>
      <c r="E785" s="4">
        <v>2</v>
      </c>
      <c r="I785" s="5" t="s">
        <v>233</v>
      </c>
      <c r="N785">
        <v>183.79777000000001</v>
      </c>
      <c r="P785">
        <v>3</v>
      </c>
      <c r="Q785" t="str">
        <f t="shared" si="13"/>
        <v>124D</v>
      </c>
    </row>
    <row r="786" spans="1:17" x14ac:dyDescent="0.25">
      <c r="A786">
        <v>785</v>
      </c>
      <c r="B786">
        <v>167.66616099999999</v>
      </c>
      <c r="C786" s="2">
        <v>1</v>
      </c>
      <c r="D786">
        <v>173.45045299999998</v>
      </c>
      <c r="E786" s="4">
        <v>2</v>
      </c>
      <c r="I786" s="5" t="s">
        <v>233</v>
      </c>
      <c r="N786">
        <v>183.79777000000001</v>
      </c>
      <c r="P786">
        <v>3</v>
      </c>
      <c r="Q786" t="str">
        <f t="shared" si="13"/>
        <v>124D</v>
      </c>
    </row>
    <row r="787" spans="1:17" x14ac:dyDescent="0.25">
      <c r="A787">
        <v>786</v>
      </c>
      <c r="B787">
        <v>167.66616099999999</v>
      </c>
      <c r="C787" s="2">
        <v>1</v>
      </c>
      <c r="D787">
        <v>173.45045299999998</v>
      </c>
      <c r="E787" s="4">
        <v>2</v>
      </c>
      <c r="I787" s="5" t="s">
        <v>233</v>
      </c>
      <c r="N787">
        <v>183.79777000000001</v>
      </c>
      <c r="P787">
        <v>3</v>
      </c>
      <c r="Q787" t="str">
        <f t="shared" si="13"/>
        <v>124D</v>
      </c>
    </row>
    <row r="788" spans="1:17" x14ac:dyDescent="0.25">
      <c r="A788">
        <v>787</v>
      </c>
      <c r="B788">
        <v>167.66616099999999</v>
      </c>
      <c r="C788" s="2">
        <v>1</v>
      </c>
      <c r="D788">
        <v>173.45045299999998</v>
      </c>
      <c r="E788" s="4">
        <v>2</v>
      </c>
      <c r="I788" s="5" t="s">
        <v>233</v>
      </c>
      <c r="N788">
        <v>183.79777000000001</v>
      </c>
      <c r="P788">
        <v>3</v>
      </c>
      <c r="Q788" t="str">
        <f t="shared" si="13"/>
        <v>124D</v>
      </c>
    </row>
    <row r="789" spans="1:17" x14ac:dyDescent="0.25">
      <c r="A789">
        <v>788</v>
      </c>
      <c r="B789">
        <v>167.66616099999999</v>
      </c>
      <c r="C789" s="2">
        <v>1</v>
      </c>
      <c r="D789">
        <v>173.45045299999998</v>
      </c>
      <c r="E789" s="4">
        <v>2</v>
      </c>
      <c r="I789" s="5" t="s">
        <v>233</v>
      </c>
      <c r="N789">
        <v>183.79777000000001</v>
      </c>
      <c r="P789">
        <v>3</v>
      </c>
      <c r="Q789" t="str">
        <f t="shared" si="13"/>
        <v>124D</v>
      </c>
    </row>
    <row r="790" spans="1:17" x14ac:dyDescent="0.25">
      <c r="A790">
        <v>789</v>
      </c>
      <c r="B790">
        <v>167.66616099999999</v>
      </c>
      <c r="C790" s="2">
        <v>1</v>
      </c>
      <c r="D790">
        <v>173.45045299999998</v>
      </c>
      <c r="E790" s="4">
        <v>2</v>
      </c>
      <c r="I790" s="5" t="s">
        <v>233</v>
      </c>
      <c r="N790">
        <v>183.79777000000001</v>
      </c>
      <c r="P790">
        <v>3</v>
      </c>
      <c r="Q790" t="str">
        <f t="shared" si="13"/>
        <v>124D</v>
      </c>
    </row>
    <row r="791" spans="1:17" x14ac:dyDescent="0.25">
      <c r="A791">
        <v>790</v>
      </c>
      <c r="B791">
        <v>167.66616099999999</v>
      </c>
      <c r="C791" s="2">
        <v>1</v>
      </c>
      <c r="D791">
        <v>173.45045299999998</v>
      </c>
      <c r="E791" s="4">
        <v>2</v>
      </c>
      <c r="I791" s="5" t="s">
        <v>233</v>
      </c>
      <c r="N791">
        <v>183.79777000000001</v>
      </c>
      <c r="P791">
        <v>3</v>
      </c>
      <c r="Q791" t="str">
        <f t="shared" si="13"/>
        <v>124D</v>
      </c>
    </row>
    <row r="792" spans="1:17" x14ac:dyDescent="0.25">
      <c r="A792">
        <v>791</v>
      </c>
      <c r="B792">
        <v>167.66616099999999</v>
      </c>
      <c r="C792" s="2">
        <v>1</v>
      </c>
      <c r="D792">
        <v>173.45045299999998</v>
      </c>
      <c r="E792" s="4">
        <v>2</v>
      </c>
      <c r="F792">
        <v>177.80104299999999</v>
      </c>
      <c r="G792" s="3">
        <v>3</v>
      </c>
      <c r="I792" s="5" t="s">
        <v>233</v>
      </c>
      <c r="N792">
        <v>183.79777000000001</v>
      </c>
      <c r="P792">
        <v>4</v>
      </c>
      <c r="Q792" t="str">
        <f t="shared" si="13"/>
        <v>1234D</v>
      </c>
    </row>
    <row r="793" spans="1:17" x14ac:dyDescent="0.25">
      <c r="A793">
        <v>792</v>
      </c>
      <c r="B793">
        <v>167.66616099999999</v>
      </c>
      <c r="C793" s="2">
        <v>1</v>
      </c>
      <c r="D793">
        <v>173.58947599999999</v>
      </c>
      <c r="E793" s="4">
        <v>2</v>
      </c>
      <c r="F793">
        <v>177.80104299999999</v>
      </c>
      <c r="G793" s="3">
        <v>3</v>
      </c>
      <c r="I793" s="5" t="s">
        <v>233</v>
      </c>
      <c r="N793">
        <v>183.79777000000001</v>
      </c>
      <c r="P793">
        <v>4</v>
      </c>
      <c r="Q793" t="str">
        <f t="shared" si="13"/>
        <v>1234D</v>
      </c>
    </row>
    <row r="794" spans="1:17" x14ac:dyDescent="0.25">
      <c r="A794">
        <v>793</v>
      </c>
      <c r="B794">
        <v>167.66616099999999</v>
      </c>
      <c r="C794" s="2">
        <v>1</v>
      </c>
      <c r="F794">
        <v>177.80104299999999</v>
      </c>
      <c r="G794" s="3">
        <v>3</v>
      </c>
      <c r="I794" s="5" t="s">
        <v>233</v>
      </c>
      <c r="N794">
        <v>183.79777000000001</v>
      </c>
      <c r="P794">
        <v>3</v>
      </c>
      <c r="Q794" t="str">
        <f t="shared" si="13"/>
        <v>134D</v>
      </c>
    </row>
    <row r="795" spans="1:17" x14ac:dyDescent="0.25">
      <c r="A795">
        <v>794</v>
      </c>
      <c r="B795">
        <v>167.66616099999999</v>
      </c>
      <c r="C795" s="2">
        <v>1</v>
      </c>
      <c r="F795">
        <v>177.80104299999999</v>
      </c>
      <c r="G795" s="3">
        <v>3</v>
      </c>
      <c r="I795" s="5" t="s">
        <v>233</v>
      </c>
      <c r="N795">
        <v>183.79777000000001</v>
      </c>
      <c r="P795">
        <v>3</v>
      </c>
      <c r="Q795" t="str">
        <f t="shared" si="13"/>
        <v>134D</v>
      </c>
    </row>
    <row r="796" spans="1:17" x14ac:dyDescent="0.25">
      <c r="A796">
        <v>795</v>
      </c>
      <c r="B796">
        <v>167.66616099999999</v>
      </c>
      <c r="C796" s="2">
        <v>1</v>
      </c>
      <c r="F796">
        <v>177.80104299999999</v>
      </c>
      <c r="G796" s="3">
        <v>3</v>
      </c>
      <c r="I796" s="5" t="s">
        <v>233</v>
      </c>
      <c r="N796">
        <v>183.79777000000001</v>
      </c>
      <c r="P796">
        <v>3</v>
      </c>
      <c r="Q796" t="str">
        <f t="shared" si="13"/>
        <v>134D</v>
      </c>
    </row>
    <row r="797" spans="1:17" x14ac:dyDescent="0.25">
      <c r="A797">
        <v>796</v>
      </c>
      <c r="B797">
        <v>167.66616099999999</v>
      </c>
      <c r="C797" s="2">
        <v>1</v>
      </c>
      <c r="F797">
        <v>177.80104299999999</v>
      </c>
      <c r="G797" s="3">
        <v>3</v>
      </c>
      <c r="I797" s="5" t="s">
        <v>233</v>
      </c>
      <c r="N797">
        <v>183.79777000000001</v>
      </c>
      <c r="P797">
        <v>3</v>
      </c>
      <c r="Q797" t="str">
        <f t="shared" si="13"/>
        <v>134D</v>
      </c>
    </row>
    <row r="798" spans="1:17" x14ac:dyDescent="0.25">
      <c r="A798">
        <v>797</v>
      </c>
      <c r="B798">
        <v>167.66616099999999</v>
      </c>
      <c r="C798" s="2">
        <v>1</v>
      </c>
      <c r="F798">
        <v>177.80104299999999</v>
      </c>
      <c r="G798" s="3">
        <v>3</v>
      </c>
      <c r="I798" s="5" t="s">
        <v>233</v>
      </c>
      <c r="N798">
        <v>183.79777000000001</v>
      </c>
      <c r="P798">
        <v>3</v>
      </c>
      <c r="Q798" t="str">
        <f t="shared" si="13"/>
        <v>134D</v>
      </c>
    </row>
    <row r="799" spans="1:17" x14ac:dyDescent="0.25">
      <c r="A799">
        <v>798</v>
      </c>
      <c r="B799">
        <v>167.66616099999999</v>
      </c>
      <c r="C799" s="2">
        <v>1</v>
      </c>
      <c r="F799">
        <v>177.80104299999999</v>
      </c>
      <c r="G799" s="3">
        <v>3</v>
      </c>
      <c r="I799" s="5" t="s">
        <v>233</v>
      </c>
      <c r="N799">
        <v>183.79777000000001</v>
      </c>
      <c r="P799">
        <v>3</v>
      </c>
      <c r="Q799" t="str">
        <f t="shared" si="13"/>
        <v>134D</v>
      </c>
    </row>
    <row r="800" spans="1:17" x14ac:dyDescent="0.25">
      <c r="A800">
        <v>799</v>
      </c>
      <c r="B800">
        <v>167.66616099999999</v>
      </c>
      <c r="C800" s="2">
        <v>1</v>
      </c>
      <c r="F800">
        <v>177.80104299999999</v>
      </c>
      <c r="G800" s="3">
        <v>3</v>
      </c>
      <c r="I800" s="5" t="s">
        <v>233</v>
      </c>
      <c r="N800">
        <v>183.79777000000001</v>
      </c>
      <c r="P800">
        <v>3</v>
      </c>
      <c r="Q800" t="str">
        <f t="shared" si="13"/>
        <v>134D</v>
      </c>
    </row>
    <row r="801" spans="1:17" x14ac:dyDescent="0.25">
      <c r="A801">
        <v>800</v>
      </c>
      <c r="B801">
        <v>167.66616099999999</v>
      </c>
      <c r="C801" s="2">
        <v>1</v>
      </c>
      <c r="F801">
        <v>177.80104299999999</v>
      </c>
      <c r="G801" s="3">
        <v>3</v>
      </c>
      <c r="I801" s="5" t="s">
        <v>233</v>
      </c>
      <c r="N801">
        <v>183.79777000000001</v>
      </c>
      <c r="P801">
        <v>3</v>
      </c>
      <c r="Q801" t="str">
        <f t="shared" si="13"/>
        <v>134D</v>
      </c>
    </row>
    <row r="802" spans="1:17" x14ac:dyDescent="0.25">
      <c r="A802">
        <v>801</v>
      </c>
      <c r="B802">
        <v>167.66616099999999</v>
      </c>
      <c r="C802" s="2">
        <v>1</v>
      </c>
      <c r="D802">
        <v>162.641323</v>
      </c>
      <c r="E802" s="4">
        <v>2</v>
      </c>
      <c r="F802">
        <v>177.80104299999999</v>
      </c>
      <c r="G802" s="3">
        <v>3</v>
      </c>
      <c r="I802" s="5" t="s">
        <v>233</v>
      </c>
      <c r="N802">
        <v>183.79777000000001</v>
      </c>
      <c r="P802">
        <v>4</v>
      </c>
      <c r="Q802" t="str">
        <f t="shared" si="13"/>
        <v>1234D</v>
      </c>
    </row>
    <row r="803" spans="1:17" x14ac:dyDescent="0.25">
      <c r="A803">
        <v>802</v>
      </c>
      <c r="B803">
        <v>167.66616099999999</v>
      </c>
      <c r="C803" s="2">
        <v>1</v>
      </c>
      <c r="D803">
        <v>162.52454299999999</v>
      </c>
      <c r="E803" s="4">
        <v>2</v>
      </c>
      <c r="F803">
        <v>177.80104299999999</v>
      </c>
      <c r="G803" s="3">
        <v>3</v>
      </c>
      <c r="I803" s="5" t="s">
        <v>233</v>
      </c>
      <c r="N803">
        <v>183.79777000000001</v>
      </c>
      <c r="O803">
        <v>802</v>
      </c>
      <c r="P803">
        <v>4</v>
      </c>
      <c r="Q803" t="str">
        <f t="shared" si="13"/>
        <v>1234D</v>
      </c>
    </row>
    <row r="804" spans="1:17" x14ac:dyDescent="0.25">
      <c r="A804">
        <v>803</v>
      </c>
      <c r="B804">
        <v>167.66616099999999</v>
      </c>
      <c r="C804" s="2">
        <v>1</v>
      </c>
      <c r="D804">
        <v>162.52454299999999</v>
      </c>
      <c r="E804" s="4">
        <v>2</v>
      </c>
      <c r="F804">
        <v>177.80104299999999</v>
      </c>
      <c r="G804" s="3">
        <v>3</v>
      </c>
      <c r="P804">
        <v>3</v>
      </c>
      <c r="Q804" t="str">
        <f t="shared" si="13"/>
        <v>123</v>
      </c>
    </row>
    <row r="805" spans="1:17" x14ac:dyDescent="0.25">
      <c r="A805">
        <v>804</v>
      </c>
      <c r="B805">
        <v>167.66616099999999</v>
      </c>
      <c r="C805" s="2">
        <v>1</v>
      </c>
      <c r="D805">
        <v>162.52454299999999</v>
      </c>
      <c r="E805" s="4">
        <v>2</v>
      </c>
      <c r="F805">
        <v>177.80104299999999</v>
      </c>
      <c r="G805" s="3">
        <v>3</v>
      </c>
      <c r="P805">
        <v>3</v>
      </c>
      <c r="Q805" t="str">
        <f t="shared" si="13"/>
        <v>123</v>
      </c>
    </row>
    <row r="806" spans="1:17" x14ac:dyDescent="0.25">
      <c r="A806">
        <v>805</v>
      </c>
      <c r="B806">
        <v>167.66616099999999</v>
      </c>
      <c r="C806" s="2">
        <v>1</v>
      </c>
      <c r="D806">
        <v>162.52454299999999</v>
      </c>
      <c r="E806" s="4">
        <v>2</v>
      </c>
      <c r="F806">
        <v>177.80104299999999</v>
      </c>
      <c r="G806" s="3">
        <v>3</v>
      </c>
      <c r="P806">
        <v>3</v>
      </c>
      <c r="Q806" t="str">
        <f t="shared" si="13"/>
        <v>123</v>
      </c>
    </row>
    <row r="807" spans="1:17" x14ac:dyDescent="0.25">
      <c r="A807">
        <v>806</v>
      </c>
      <c r="B807">
        <v>167.66616099999999</v>
      </c>
      <c r="C807" s="2">
        <v>1</v>
      </c>
      <c r="D807">
        <v>162.52454299999999</v>
      </c>
      <c r="E807" s="4">
        <v>2</v>
      </c>
      <c r="F807">
        <v>177.80104299999999</v>
      </c>
      <c r="G807" s="3">
        <v>3</v>
      </c>
      <c r="P807">
        <v>3</v>
      </c>
      <c r="Q807" t="str">
        <f t="shared" si="13"/>
        <v>123</v>
      </c>
    </row>
    <row r="808" spans="1:17" x14ac:dyDescent="0.25">
      <c r="A808">
        <v>807</v>
      </c>
      <c r="B808">
        <v>167.69677200000001</v>
      </c>
      <c r="C808" s="2">
        <v>1</v>
      </c>
      <c r="D808">
        <v>162.52454299999999</v>
      </c>
      <c r="E808" s="4">
        <v>2</v>
      </c>
      <c r="F808">
        <v>177.80104299999999</v>
      </c>
      <c r="G808" s="3">
        <v>3</v>
      </c>
      <c r="P808">
        <v>3</v>
      </c>
      <c r="Q808" t="str">
        <f t="shared" si="13"/>
        <v>123</v>
      </c>
    </row>
    <row r="809" spans="1:17" x14ac:dyDescent="0.25">
      <c r="A809">
        <v>808</v>
      </c>
      <c r="D809">
        <v>162.52454299999999</v>
      </c>
      <c r="E809" s="4">
        <v>2</v>
      </c>
      <c r="F809">
        <v>177.80104299999999</v>
      </c>
      <c r="G809" s="3">
        <v>3</v>
      </c>
      <c r="P809">
        <v>2</v>
      </c>
      <c r="Q809" t="str">
        <f t="shared" si="13"/>
        <v>23</v>
      </c>
    </row>
    <row r="810" spans="1:17" x14ac:dyDescent="0.25">
      <c r="A810">
        <v>809</v>
      </c>
      <c r="D810">
        <v>162.52454299999999</v>
      </c>
      <c r="E810" s="4">
        <v>2</v>
      </c>
      <c r="F810">
        <v>177.80104299999999</v>
      </c>
      <c r="G810" s="3">
        <v>3</v>
      </c>
      <c r="P810">
        <v>2</v>
      </c>
      <c r="Q810" t="str">
        <f t="shared" si="13"/>
        <v>23</v>
      </c>
    </row>
    <row r="811" spans="1:17" x14ac:dyDescent="0.25">
      <c r="A811">
        <v>810</v>
      </c>
      <c r="D811">
        <v>162.52454299999999</v>
      </c>
      <c r="E811" s="4">
        <v>2</v>
      </c>
      <c r="F811">
        <v>177.80104299999999</v>
      </c>
      <c r="G811" s="3">
        <v>3</v>
      </c>
      <c r="P811">
        <v>2</v>
      </c>
      <c r="Q811" t="str">
        <f t="shared" si="13"/>
        <v>23</v>
      </c>
    </row>
    <row r="812" spans="1:17" x14ac:dyDescent="0.25">
      <c r="A812">
        <v>811</v>
      </c>
      <c r="D812">
        <v>162.52454299999999</v>
      </c>
      <c r="E812" s="4">
        <v>2</v>
      </c>
      <c r="F812">
        <v>177.80104299999999</v>
      </c>
      <c r="G812" s="3">
        <v>3</v>
      </c>
      <c r="P812">
        <v>2</v>
      </c>
      <c r="Q812" t="str">
        <f t="shared" si="13"/>
        <v>23</v>
      </c>
    </row>
    <row r="813" spans="1:17" x14ac:dyDescent="0.25">
      <c r="A813">
        <v>812</v>
      </c>
      <c r="D813">
        <v>162.52454299999999</v>
      </c>
      <c r="E813" s="4">
        <v>2</v>
      </c>
      <c r="F813">
        <v>177.80104299999999</v>
      </c>
      <c r="G813" s="3">
        <v>3</v>
      </c>
      <c r="P813">
        <v>2</v>
      </c>
      <c r="Q813" t="str">
        <f t="shared" si="13"/>
        <v>23</v>
      </c>
    </row>
    <row r="814" spans="1:17" x14ac:dyDescent="0.25">
      <c r="A814">
        <v>813</v>
      </c>
      <c r="D814">
        <v>162.52454299999999</v>
      </c>
      <c r="E814" s="4">
        <v>2</v>
      </c>
      <c r="F814">
        <v>177.80104299999999</v>
      </c>
      <c r="G814" s="3">
        <v>3</v>
      </c>
      <c r="P814">
        <v>2</v>
      </c>
      <c r="Q814" t="str">
        <f t="shared" si="13"/>
        <v>23</v>
      </c>
    </row>
    <row r="815" spans="1:17" x14ac:dyDescent="0.25">
      <c r="A815">
        <v>814</v>
      </c>
      <c r="D815">
        <v>162.52454299999999</v>
      </c>
      <c r="E815" s="4">
        <v>2</v>
      </c>
      <c r="F815">
        <v>177.80104299999999</v>
      </c>
      <c r="G815" s="3">
        <v>3</v>
      </c>
      <c r="P815">
        <v>2</v>
      </c>
      <c r="Q815" t="str">
        <f t="shared" si="13"/>
        <v>23</v>
      </c>
    </row>
    <row r="816" spans="1:17" x14ac:dyDescent="0.25">
      <c r="A816">
        <v>815</v>
      </c>
      <c r="D816">
        <v>162.52454299999999</v>
      </c>
      <c r="E816" s="4">
        <v>2</v>
      </c>
      <c r="F816">
        <v>177.80104299999999</v>
      </c>
      <c r="G816" s="3">
        <v>3</v>
      </c>
      <c r="P816">
        <v>2</v>
      </c>
      <c r="Q816" t="str">
        <f t="shared" si="13"/>
        <v>23</v>
      </c>
    </row>
    <row r="817" spans="1:17" x14ac:dyDescent="0.25">
      <c r="A817">
        <v>816</v>
      </c>
      <c r="D817">
        <v>162.52454299999999</v>
      </c>
      <c r="E817" s="4">
        <v>2</v>
      </c>
      <c r="F817">
        <v>177.80104299999999</v>
      </c>
      <c r="G817" s="3">
        <v>3</v>
      </c>
      <c r="P817">
        <v>2</v>
      </c>
      <c r="Q817" t="str">
        <f t="shared" si="13"/>
        <v>23</v>
      </c>
    </row>
    <row r="818" spans="1:17" x14ac:dyDescent="0.25">
      <c r="A818">
        <v>817</v>
      </c>
      <c r="D818">
        <v>162.52454299999999</v>
      </c>
      <c r="E818" s="4">
        <v>2</v>
      </c>
      <c r="F818">
        <v>177.80104299999999</v>
      </c>
      <c r="G818" s="3">
        <v>3</v>
      </c>
      <c r="P818">
        <v>2</v>
      </c>
      <c r="Q818" t="str">
        <f t="shared" si="13"/>
        <v>23</v>
      </c>
    </row>
    <row r="819" spans="1:17" x14ac:dyDescent="0.25">
      <c r="A819">
        <v>818</v>
      </c>
      <c r="B819">
        <v>157.44791900000001</v>
      </c>
      <c r="C819" s="2">
        <v>1</v>
      </c>
      <c r="D819">
        <v>162.52454299999999</v>
      </c>
      <c r="E819" s="4">
        <v>2</v>
      </c>
      <c r="F819">
        <v>177.80104299999999</v>
      </c>
      <c r="G819" s="3">
        <v>3</v>
      </c>
      <c r="P819">
        <v>3</v>
      </c>
      <c r="Q819" t="str">
        <f t="shared" si="13"/>
        <v>123</v>
      </c>
    </row>
    <row r="820" spans="1:17" x14ac:dyDescent="0.25">
      <c r="A820">
        <v>819</v>
      </c>
      <c r="B820">
        <v>157.44791900000001</v>
      </c>
      <c r="C820" s="2">
        <v>1</v>
      </c>
      <c r="D820">
        <v>162.52454299999999</v>
      </c>
      <c r="E820" s="4">
        <v>2</v>
      </c>
      <c r="F820">
        <v>177.80104299999999</v>
      </c>
      <c r="G820" s="3">
        <v>3</v>
      </c>
      <c r="I820" s="5" t="s">
        <v>233</v>
      </c>
      <c r="N820">
        <v>169.000991</v>
      </c>
      <c r="O820">
        <v>819</v>
      </c>
      <c r="P820">
        <v>4</v>
      </c>
      <c r="Q820" t="str">
        <f t="shared" si="13"/>
        <v>1234D</v>
      </c>
    </row>
    <row r="821" spans="1:17" x14ac:dyDescent="0.25">
      <c r="A821">
        <v>820</v>
      </c>
      <c r="B821">
        <v>157.44791900000001</v>
      </c>
      <c r="C821" s="2">
        <v>1</v>
      </c>
      <c r="D821">
        <v>162.52454299999999</v>
      </c>
      <c r="E821" s="4">
        <v>2</v>
      </c>
      <c r="F821">
        <v>177.80104299999999</v>
      </c>
      <c r="G821" s="3">
        <v>3</v>
      </c>
      <c r="I821" s="5" t="s">
        <v>233</v>
      </c>
      <c r="N821">
        <v>169.000991</v>
      </c>
      <c r="P821">
        <v>4</v>
      </c>
      <c r="Q821" t="str">
        <f t="shared" si="13"/>
        <v>1234D</v>
      </c>
    </row>
    <row r="822" spans="1:17" x14ac:dyDescent="0.25">
      <c r="A822">
        <v>821</v>
      </c>
      <c r="B822">
        <v>157.44791900000001</v>
      </c>
      <c r="C822" s="2">
        <v>1</v>
      </c>
      <c r="D822">
        <v>162.52454299999999</v>
      </c>
      <c r="E822" s="4">
        <v>2</v>
      </c>
      <c r="I822" s="5" t="s">
        <v>233</v>
      </c>
      <c r="N822">
        <v>169.000991</v>
      </c>
      <c r="P822">
        <v>3</v>
      </c>
      <c r="Q822" t="str">
        <f t="shared" si="13"/>
        <v>124D</v>
      </c>
    </row>
    <row r="823" spans="1:17" x14ac:dyDescent="0.25">
      <c r="A823">
        <v>822</v>
      </c>
      <c r="B823">
        <v>157.44791900000001</v>
      </c>
      <c r="C823" s="2">
        <v>1</v>
      </c>
      <c r="D823">
        <v>162.52454299999999</v>
      </c>
      <c r="E823" s="4">
        <v>2</v>
      </c>
      <c r="I823" s="5" t="s">
        <v>233</v>
      </c>
      <c r="N823">
        <v>169.000991</v>
      </c>
      <c r="P823">
        <v>3</v>
      </c>
      <c r="Q823" t="str">
        <f t="shared" si="13"/>
        <v>124D</v>
      </c>
    </row>
    <row r="824" spans="1:17" x14ac:dyDescent="0.25">
      <c r="A824">
        <v>823</v>
      </c>
      <c r="B824">
        <v>157.44791900000001</v>
      </c>
      <c r="C824" s="2">
        <v>1</v>
      </c>
      <c r="D824">
        <v>162.52454299999999</v>
      </c>
      <c r="E824" s="4">
        <v>2</v>
      </c>
      <c r="I824" s="5" t="s">
        <v>233</v>
      </c>
      <c r="N824">
        <v>169.000991</v>
      </c>
      <c r="P824">
        <v>3</v>
      </c>
      <c r="Q824" t="str">
        <f t="shared" si="13"/>
        <v>124D</v>
      </c>
    </row>
    <row r="825" spans="1:17" x14ac:dyDescent="0.25">
      <c r="A825">
        <v>824</v>
      </c>
      <c r="B825">
        <v>157.44791900000001</v>
      </c>
      <c r="C825" s="2">
        <v>1</v>
      </c>
      <c r="D825">
        <v>162.52454299999999</v>
      </c>
      <c r="E825" s="4">
        <v>2</v>
      </c>
      <c r="I825" s="5" t="s">
        <v>233</v>
      </c>
      <c r="N825">
        <v>169.000991</v>
      </c>
      <c r="P825">
        <v>3</v>
      </c>
      <c r="Q825" t="str">
        <f t="shared" si="13"/>
        <v>124D</v>
      </c>
    </row>
    <row r="826" spans="1:17" x14ac:dyDescent="0.25">
      <c r="A826">
        <v>825</v>
      </c>
      <c r="B826">
        <v>157.44791900000001</v>
      </c>
      <c r="C826" s="2">
        <v>1</v>
      </c>
      <c r="D826">
        <v>162.52454299999999</v>
      </c>
      <c r="E826" s="4">
        <v>2</v>
      </c>
      <c r="I826" s="5" t="s">
        <v>233</v>
      </c>
      <c r="N826">
        <v>169.000991</v>
      </c>
      <c r="O826">
        <v>825</v>
      </c>
      <c r="P826">
        <v>3</v>
      </c>
      <c r="Q826" t="str">
        <f t="shared" si="13"/>
        <v>124D</v>
      </c>
    </row>
    <row r="827" spans="1:17" x14ac:dyDescent="0.25">
      <c r="A827">
        <v>826</v>
      </c>
      <c r="B827">
        <v>157.44791900000001</v>
      </c>
      <c r="C827" s="2">
        <v>1</v>
      </c>
      <c r="D827">
        <v>162.52454299999999</v>
      </c>
      <c r="E827" s="4">
        <v>2</v>
      </c>
      <c r="P827">
        <v>2</v>
      </c>
      <c r="Q827" t="str">
        <f t="shared" si="13"/>
        <v>12</v>
      </c>
    </row>
    <row r="828" spans="1:17" x14ac:dyDescent="0.25">
      <c r="A828">
        <v>827</v>
      </c>
      <c r="B828">
        <v>157.44791900000001</v>
      </c>
      <c r="C828" s="2">
        <v>1</v>
      </c>
      <c r="D828">
        <v>162.641323</v>
      </c>
      <c r="E828" s="4">
        <v>2</v>
      </c>
      <c r="P828">
        <v>2</v>
      </c>
      <c r="Q828" t="str">
        <f t="shared" si="13"/>
        <v>12</v>
      </c>
    </row>
    <row r="829" spans="1:17" x14ac:dyDescent="0.25">
      <c r="A829">
        <v>828</v>
      </c>
      <c r="B829">
        <v>157.44791900000001</v>
      </c>
      <c r="C829" s="2">
        <v>1</v>
      </c>
      <c r="P829">
        <v>1</v>
      </c>
      <c r="Q829" t="str">
        <f t="shared" si="13"/>
        <v>1</v>
      </c>
    </row>
    <row r="830" spans="1:17" x14ac:dyDescent="0.25">
      <c r="A830">
        <v>829</v>
      </c>
      <c r="B830">
        <v>157.44791900000001</v>
      </c>
      <c r="C830" s="2">
        <v>1</v>
      </c>
      <c r="I830" s="5" t="s">
        <v>233</v>
      </c>
      <c r="N830">
        <v>166.67738800000001</v>
      </c>
      <c r="O830">
        <v>829</v>
      </c>
      <c r="P830">
        <v>2</v>
      </c>
      <c r="Q830" t="str">
        <f t="shared" si="13"/>
        <v>14D</v>
      </c>
    </row>
    <row r="831" spans="1:17" x14ac:dyDescent="0.25">
      <c r="A831">
        <v>830</v>
      </c>
      <c r="B831">
        <v>157.44791900000001</v>
      </c>
      <c r="C831" s="2">
        <v>1</v>
      </c>
      <c r="I831" s="5" t="s">
        <v>233</v>
      </c>
      <c r="N831">
        <v>166.67738800000001</v>
      </c>
      <c r="P831">
        <v>2</v>
      </c>
      <c r="Q831" t="str">
        <f t="shared" si="13"/>
        <v>14D</v>
      </c>
    </row>
    <row r="832" spans="1:17" x14ac:dyDescent="0.25">
      <c r="A832">
        <v>831</v>
      </c>
      <c r="B832">
        <v>157.44791900000001</v>
      </c>
      <c r="C832" s="2">
        <v>1</v>
      </c>
      <c r="G832" s="3" t="s">
        <v>234</v>
      </c>
      <c r="I832" s="5" t="s">
        <v>233</v>
      </c>
      <c r="L832">
        <v>168.568207</v>
      </c>
      <c r="M832">
        <v>831</v>
      </c>
      <c r="N832">
        <v>166.67738800000001</v>
      </c>
      <c r="P832">
        <v>3</v>
      </c>
      <c r="Q832" t="str">
        <f t="shared" si="13"/>
        <v>13D4D</v>
      </c>
    </row>
    <row r="833" spans="1:17" x14ac:dyDescent="0.25">
      <c r="A833">
        <v>832</v>
      </c>
      <c r="B833">
        <v>157.44791900000001</v>
      </c>
      <c r="C833" s="2">
        <v>1</v>
      </c>
      <c r="G833" s="3" t="s">
        <v>234</v>
      </c>
      <c r="I833" s="5" t="s">
        <v>233</v>
      </c>
      <c r="L833">
        <v>168.568207</v>
      </c>
      <c r="N833">
        <v>166.67738800000001</v>
      </c>
      <c r="P833">
        <v>3</v>
      </c>
      <c r="Q833" t="str">
        <f t="shared" si="13"/>
        <v>13D4D</v>
      </c>
    </row>
    <row r="834" spans="1:17" x14ac:dyDescent="0.25">
      <c r="A834">
        <v>833</v>
      </c>
      <c r="B834">
        <v>157.44791900000001</v>
      </c>
      <c r="C834" s="2">
        <v>1</v>
      </c>
      <c r="G834" s="3" t="s">
        <v>234</v>
      </c>
      <c r="I834" s="5" t="s">
        <v>233</v>
      </c>
      <c r="L834">
        <v>168.65493800000002</v>
      </c>
      <c r="N834">
        <v>166.67738800000001</v>
      </c>
      <c r="P834">
        <v>3</v>
      </c>
      <c r="Q834" t="str">
        <f t="shared" ref="Q834:Q897" si="14">CONCATENATE(C834,E834,G834,I834)</f>
        <v>13D4D</v>
      </c>
    </row>
    <row r="835" spans="1:17" x14ac:dyDescent="0.25">
      <c r="A835">
        <v>834</v>
      </c>
      <c r="B835">
        <v>157.44791900000001</v>
      </c>
      <c r="C835" s="2">
        <v>1</v>
      </c>
      <c r="G835" s="3" t="s">
        <v>234</v>
      </c>
      <c r="I835" s="5" t="s">
        <v>233</v>
      </c>
      <c r="L835">
        <v>168.65493800000002</v>
      </c>
      <c r="N835">
        <v>166.67738800000001</v>
      </c>
      <c r="P835">
        <v>3</v>
      </c>
      <c r="Q835" t="str">
        <f t="shared" si="14"/>
        <v>13D4D</v>
      </c>
    </row>
    <row r="836" spans="1:17" x14ac:dyDescent="0.25">
      <c r="A836">
        <v>835</v>
      </c>
      <c r="B836">
        <v>157.44791900000001</v>
      </c>
      <c r="C836" s="2">
        <v>1</v>
      </c>
      <c r="G836" s="3" t="s">
        <v>234</v>
      </c>
      <c r="I836" s="5" t="s">
        <v>233</v>
      </c>
      <c r="L836">
        <v>168.65493800000002</v>
      </c>
      <c r="N836">
        <v>166.67738800000001</v>
      </c>
      <c r="P836">
        <v>3</v>
      </c>
      <c r="Q836" t="str">
        <f t="shared" si="14"/>
        <v>13D4D</v>
      </c>
    </row>
    <row r="837" spans="1:17" x14ac:dyDescent="0.25">
      <c r="A837">
        <v>836</v>
      </c>
      <c r="B837">
        <v>157.44791900000001</v>
      </c>
      <c r="C837" s="2">
        <v>1</v>
      </c>
      <c r="G837" s="3" t="s">
        <v>234</v>
      </c>
      <c r="I837" s="5" t="s">
        <v>233</v>
      </c>
      <c r="L837">
        <v>168.65493800000002</v>
      </c>
      <c r="N837">
        <v>166.67738800000001</v>
      </c>
      <c r="P837">
        <v>3</v>
      </c>
      <c r="Q837" t="str">
        <f t="shared" si="14"/>
        <v>13D4D</v>
      </c>
    </row>
    <row r="838" spans="1:17" x14ac:dyDescent="0.25">
      <c r="A838">
        <v>837</v>
      </c>
      <c r="B838">
        <v>157.44791900000001</v>
      </c>
      <c r="C838" s="2">
        <v>1</v>
      </c>
      <c r="D838">
        <v>154.16834599999999</v>
      </c>
      <c r="E838" s="4">
        <v>2</v>
      </c>
      <c r="G838" s="3" t="s">
        <v>234</v>
      </c>
      <c r="I838" s="5" t="s">
        <v>233</v>
      </c>
      <c r="L838">
        <v>168.65493800000002</v>
      </c>
      <c r="N838">
        <v>166.67738800000001</v>
      </c>
      <c r="P838">
        <v>4</v>
      </c>
      <c r="Q838" t="str">
        <f t="shared" si="14"/>
        <v>123D4D</v>
      </c>
    </row>
    <row r="839" spans="1:17" x14ac:dyDescent="0.25">
      <c r="A839">
        <v>838</v>
      </c>
      <c r="B839">
        <v>157.44791900000001</v>
      </c>
      <c r="C839" s="2">
        <v>1</v>
      </c>
      <c r="D839">
        <v>154.16834599999999</v>
      </c>
      <c r="E839" s="4">
        <v>2</v>
      </c>
      <c r="G839" s="3" t="s">
        <v>234</v>
      </c>
      <c r="I839" s="5" t="s">
        <v>233</v>
      </c>
      <c r="L839">
        <v>168.65493800000002</v>
      </c>
      <c r="N839">
        <v>166.67738800000001</v>
      </c>
      <c r="P839">
        <v>4</v>
      </c>
      <c r="Q839" t="str">
        <f t="shared" si="14"/>
        <v>123D4D</v>
      </c>
    </row>
    <row r="840" spans="1:17" x14ac:dyDescent="0.25">
      <c r="A840">
        <v>839</v>
      </c>
      <c r="B840">
        <v>157.44791900000001</v>
      </c>
      <c r="C840" s="2">
        <v>1</v>
      </c>
      <c r="D840">
        <v>154.16834599999999</v>
      </c>
      <c r="E840" s="4">
        <v>2</v>
      </c>
      <c r="G840" s="3" t="s">
        <v>234</v>
      </c>
      <c r="I840" s="5" t="s">
        <v>233</v>
      </c>
      <c r="L840">
        <v>168.65493800000002</v>
      </c>
      <c r="N840">
        <v>166.67738800000001</v>
      </c>
      <c r="P840">
        <v>4</v>
      </c>
      <c r="Q840" t="str">
        <f t="shared" si="14"/>
        <v>123D4D</v>
      </c>
    </row>
    <row r="841" spans="1:17" x14ac:dyDescent="0.25">
      <c r="A841">
        <v>840</v>
      </c>
      <c r="B841">
        <v>157.44791900000001</v>
      </c>
      <c r="C841" s="2">
        <v>1</v>
      </c>
      <c r="D841">
        <v>154.16834599999999</v>
      </c>
      <c r="E841" s="4">
        <v>2</v>
      </c>
      <c r="G841" s="3" t="s">
        <v>234</v>
      </c>
      <c r="I841" s="5" t="s">
        <v>233</v>
      </c>
      <c r="L841">
        <v>168.65493800000002</v>
      </c>
      <c r="N841">
        <v>166.67738800000001</v>
      </c>
      <c r="P841">
        <v>4</v>
      </c>
      <c r="Q841" t="str">
        <f t="shared" si="14"/>
        <v>123D4D</v>
      </c>
    </row>
    <row r="842" spans="1:17" x14ac:dyDescent="0.25">
      <c r="A842">
        <v>841</v>
      </c>
      <c r="B842">
        <v>157.44791900000001</v>
      </c>
      <c r="C842" s="2">
        <v>1</v>
      </c>
      <c r="D842">
        <v>154.16834599999999</v>
      </c>
      <c r="E842" s="4">
        <v>2</v>
      </c>
      <c r="G842" s="3" t="s">
        <v>234</v>
      </c>
      <c r="I842" s="5" t="s">
        <v>233</v>
      </c>
      <c r="L842">
        <v>168.65493800000002</v>
      </c>
      <c r="N842">
        <v>166.67738800000001</v>
      </c>
      <c r="P842">
        <v>4</v>
      </c>
      <c r="Q842" t="str">
        <f t="shared" si="14"/>
        <v>123D4D</v>
      </c>
    </row>
    <row r="843" spans="1:17" x14ac:dyDescent="0.25">
      <c r="A843">
        <v>842</v>
      </c>
      <c r="B843">
        <v>157.44791900000001</v>
      </c>
      <c r="C843" s="2">
        <v>1</v>
      </c>
      <c r="D843">
        <v>154.16834599999999</v>
      </c>
      <c r="E843" s="4">
        <v>2</v>
      </c>
      <c r="G843" s="3" t="s">
        <v>234</v>
      </c>
      <c r="I843" s="5" t="s">
        <v>233</v>
      </c>
      <c r="L843">
        <v>168.65493800000002</v>
      </c>
      <c r="N843">
        <v>166.67738800000001</v>
      </c>
      <c r="P843">
        <v>4</v>
      </c>
      <c r="Q843" t="str">
        <f t="shared" si="14"/>
        <v>123D4D</v>
      </c>
    </row>
    <row r="844" spans="1:17" x14ac:dyDescent="0.25">
      <c r="A844">
        <v>843</v>
      </c>
      <c r="B844">
        <v>157.44791900000001</v>
      </c>
      <c r="C844" s="2">
        <v>1</v>
      </c>
      <c r="D844">
        <v>154.16834599999999</v>
      </c>
      <c r="E844" s="4">
        <v>2</v>
      </c>
      <c r="G844" s="3" t="s">
        <v>234</v>
      </c>
      <c r="I844" s="5" t="s">
        <v>233</v>
      </c>
      <c r="L844">
        <v>168.65493800000002</v>
      </c>
      <c r="N844">
        <v>166.67738800000001</v>
      </c>
      <c r="P844">
        <v>4</v>
      </c>
      <c r="Q844" t="str">
        <f t="shared" si="14"/>
        <v>123D4D</v>
      </c>
    </row>
    <row r="845" spans="1:17" x14ac:dyDescent="0.25">
      <c r="A845">
        <v>844</v>
      </c>
      <c r="B845">
        <v>157.44791900000001</v>
      </c>
      <c r="C845" s="2">
        <v>1</v>
      </c>
      <c r="D845">
        <v>154.16834599999999</v>
      </c>
      <c r="E845" s="4">
        <v>2</v>
      </c>
      <c r="G845" s="3" t="s">
        <v>234</v>
      </c>
      <c r="I845" s="5" t="s">
        <v>233</v>
      </c>
      <c r="L845">
        <v>168.65493800000002</v>
      </c>
      <c r="N845">
        <v>166.67738800000001</v>
      </c>
      <c r="P845">
        <v>4</v>
      </c>
      <c r="Q845" t="str">
        <f t="shared" si="14"/>
        <v>123D4D</v>
      </c>
    </row>
    <row r="846" spans="1:17" x14ac:dyDescent="0.25">
      <c r="A846">
        <v>845</v>
      </c>
      <c r="B846">
        <v>157.44791900000001</v>
      </c>
      <c r="C846" s="2">
        <v>1</v>
      </c>
      <c r="D846">
        <v>154.16834599999999</v>
      </c>
      <c r="E846" s="4">
        <v>2</v>
      </c>
      <c r="G846" s="3" t="s">
        <v>234</v>
      </c>
      <c r="I846" s="5" t="s">
        <v>233</v>
      </c>
      <c r="L846">
        <v>168.65493800000002</v>
      </c>
      <c r="N846">
        <v>166.67738800000001</v>
      </c>
      <c r="P846">
        <v>4</v>
      </c>
      <c r="Q846" t="str">
        <f t="shared" si="14"/>
        <v>123D4D</v>
      </c>
    </row>
    <row r="847" spans="1:17" x14ac:dyDescent="0.25">
      <c r="A847">
        <v>846</v>
      </c>
      <c r="B847">
        <v>157.44791900000001</v>
      </c>
      <c r="C847" s="2">
        <v>1</v>
      </c>
      <c r="D847">
        <v>154.16834599999999</v>
      </c>
      <c r="E847" s="4">
        <v>2</v>
      </c>
      <c r="G847" s="3" t="s">
        <v>234</v>
      </c>
      <c r="I847" s="5" t="s">
        <v>233</v>
      </c>
      <c r="L847">
        <v>168.65493800000002</v>
      </c>
      <c r="N847">
        <v>166.67738800000001</v>
      </c>
      <c r="P847">
        <v>4</v>
      </c>
      <c r="Q847" t="str">
        <f t="shared" si="14"/>
        <v>123D4D</v>
      </c>
    </row>
    <row r="848" spans="1:17" x14ac:dyDescent="0.25">
      <c r="A848">
        <v>847</v>
      </c>
      <c r="B848">
        <v>157.44791900000001</v>
      </c>
      <c r="C848" s="2">
        <v>1</v>
      </c>
      <c r="D848">
        <v>154.16834599999999</v>
      </c>
      <c r="E848" s="4">
        <v>2</v>
      </c>
      <c r="G848" s="3" t="s">
        <v>234</v>
      </c>
      <c r="I848" s="5" t="s">
        <v>233</v>
      </c>
      <c r="L848">
        <v>168.65493800000002</v>
      </c>
      <c r="N848">
        <v>166.67738800000001</v>
      </c>
      <c r="P848">
        <v>4</v>
      </c>
      <c r="Q848" t="str">
        <f t="shared" si="14"/>
        <v>123D4D</v>
      </c>
    </row>
    <row r="849" spans="1:17" x14ac:dyDescent="0.25">
      <c r="A849">
        <v>848</v>
      </c>
      <c r="B849">
        <v>157.44791900000001</v>
      </c>
      <c r="C849" s="2">
        <v>1</v>
      </c>
      <c r="D849">
        <v>154.16834599999999</v>
      </c>
      <c r="E849" s="4">
        <v>2</v>
      </c>
      <c r="G849" s="3" t="s">
        <v>234</v>
      </c>
      <c r="I849" s="5" t="s">
        <v>233</v>
      </c>
      <c r="L849">
        <v>168.65493800000002</v>
      </c>
      <c r="N849">
        <v>166.67738800000001</v>
      </c>
      <c r="P849">
        <v>4</v>
      </c>
      <c r="Q849" t="str">
        <f t="shared" si="14"/>
        <v>123D4D</v>
      </c>
    </row>
    <row r="850" spans="1:17" x14ac:dyDescent="0.25">
      <c r="A850">
        <v>849</v>
      </c>
      <c r="B850">
        <v>157.44791900000001</v>
      </c>
      <c r="C850" s="2">
        <v>1</v>
      </c>
      <c r="D850">
        <v>154.16834599999999</v>
      </c>
      <c r="E850" s="4">
        <v>2</v>
      </c>
      <c r="G850" s="3" t="s">
        <v>234</v>
      </c>
      <c r="I850" s="5" t="s">
        <v>233</v>
      </c>
      <c r="L850">
        <v>168.65493800000002</v>
      </c>
      <c r="N850">
        <v>166.67738800000001</v>
      </c>
      <c r="P850">
        <v>4</v>
      </c>
      <c r="Q850" t="str">
        <f t="shared" si="14"/>
        <v>123D4D</v>
      </c>
    </row>
    <row r="851" spans="1:17" x14ac:dyDescent="0.25">
      <c r="A851">
        <v>850</v>
      </c>
      <c r="B851">
        <v>157.44791900000001</v>
      </c>
      <c r="C851" s="2">
        <v>1</v>
      </c>
      <c r="D851">
        <v>154.16834599999999</v>
      </c>
      <c r="E851" s="4">
        <v>2</v>
      </c>
      <c r="G851" s="3" t="s">
        <v>234</v>
      </c>
      <c r="I851" s="5" t="s">
        <v>233</v>
      </c>
      <c r="L851">
        <v>168.65493800000002</v>
      </c>
      <c r="N851">
        <v>166.67738800000001</v>
      </c>
      <c r="O851">
        <v>850</v>
      </c>
      <c r="P851">
        <v>4</v>
      </c>
      <c r="Q851" t="str">
        <f t="shared" si="14"/>
        <v>123D4D</v>
      </c>
    </row>
    <row r="852" spans="1:17" x14ac:dyDescent="0.25">
      <c r="A852">
        <v>851</v>
      </c>
      <c r="B852">
        <v>157.44791900000001</v>
      </c>
      <c r="C852" s="2">
        <v>1</v>
      </c>
      <c r="D852">
        <v>154.16834599999999</v>
      </c>
      <c r="E852" s="4">
        <v>2</v>
      </c>
      <c r="G852" s="3" t="s">
        <v>234</v>
      </c>
      <c r="L852">
        <v>168.65493800000002</v>
      </c>
      <c r="P852">
        <v>3</v>
      </c>
      <c r="Q852" t="str">
        <f t="shared" si="14"/>
        <v>123D</v>
      </c>
    </row>
    <row r="853" spans="1:17" x14ac:dyDescent="0.25">
      <c r="A853">
        <v>852</v>
      </c>
      <c r="B853">
        <v>157.44791900000001</v>
      </c>
      <c r="C853" s="2">
        <v>1</v>
      </c>
      <c r="D853">
        <v>154.16834599999999</v>
      </c>
      <c r="E853" s="4">
        <v>2</v>
      </c>
      <c r="G853" s="3" t="s">
        <v>234</v>
      </c>
      <c r="L853">
        <v>168.65493800000002</v>
      </c>
      <c r="P853">
        <v>3</v>
      </c>
      <c r="Q853" t="str">
        <f t="shared" si="14"/>
        <v>123D</v>
      </c>
    </row>
    <row r="854" spans="1:17" x14ac:dyDescent="0.25">
      <c r="A854">
        <v>853</v>
      </c>
      <c r="D854">
        <v>154.16834599999999</v>
      </c>
      <c r="E854" s="4">
        <v>2</v>
      </c>
      <c r="G854" s="3" t="s">
        <v>234</v>
      </c>
      <c r="L854">
        <v>168.65493800000002</v>
      </c>
      <c r="P854">
        <v>2</v>
      </c>
      <c r="Q854" t="str">
        <f t="shared" si="14"/>
        <v>23D</v>
      </c>
    </row>
    <row r="855" spans="1:17" x14ac:dyDescent="0.25">
      <c r="A855">
        <v>854</v>
      </c>
      <c r="D855">
        <v>154.16834599999999</v>
      </c>
      <c r="E855" s="4">
        <v>2</v>
      </c>
      <c r="G855" s="3" t="s">
        <v>234</v>
      </c>
      <c r="L855">
        <v>168.65493800000002</v>
      </c>
      <c r="P855">
        <v>2</v>
      </c>
      <c r="Q855" t="str">
        <f t="shared" si="14"/>
        <v>23D</v>
      </c>
    </row>
    <row r="856" spans="1:17" x14ac:dyDescent="0.25">
      <c r="A856">
        <v>855</v>
      </c>
      <c r="D856">
        <v>154.16834599999999</v>
      </c>
      <c r="E856" s="4">
        <v>2</v>
      </c>
      <c r="G856" s="3" t="s">
        <v>234</v>
      </c>
      <c r="L856">
        <v>168.65493800000002</v>
      </c>
      <c r="P856">
        <v>2</v>
      </c>
      <c r="Q856" t="str">
        <f t="shared" si="14"/>
        <v>23D</v>
      </c>
    </row>
    <row r="857" spans="1:17" x14ac:dyDescent="0.25">
      <c r="A857">
        <v>856</v>
      </c>
      <c r="D857">
        <v>154.16834599999999</v>
      </c>
      <c r="E857" s="4">
        <v>2</v>
      </c>
      <c r="G857" s="3" t="s">
        <v>234</v>
      </c>
      <c r="L857">
        <v>168.568207</v>
      </c>
      <c r="M857">
        <v>856</v>
      </c>
      <c r="P857">
        <v>2</v>
      </c>
      <c r="Q857" t="str">
        <f t="shared" si="14"/>
        <v>23D</v>
      </c>
    </row>
    <row r="858" spans="1:17" x14ac:dyDescent="0.25">
      <c r="A858">
        <v>857</v>
      </c>
      <c r="D858">
        <v>154.16834599999999</v>
      </c>
      <c r="E858" s="4">
        <v>2</v>
      </c>
      <c r="P858">
        <v>1</v>
      </c>
      <c r="Q858" t="str">
        <f t="shared" si="14"/>
        <v>2</v>
      </c>
    </row>
    <row r="859" spans="1:17" x14ac:dyDescent="0.25">
      <c r="A859">
        <v>858</v>
      </c>
      <c r="D859">
        <v>154.16834599999999</v>
      </c>
      <c r="E859" s="4">
        <v>2</v>
      </c>
      <c r="P859">
        <v>1</v>
      </c>
      <c r="Q859" t="str">
        <f t="shared" si="14"/>
        <v>2</v>
      </c>
    </row>
    <row r="860" spans="1:17" x14ac:dyDescent="0.25">
      <c r="A860">
        <v>859</v>
      </c>
      <c r="D860">
        <v>154.16834599999999</v>
      </c>
      <c r="E860" s="4">
        <v>2</v>
      </c>
      <c r="P860">
        <v>1</v>
      </c>
      <c r="Q860" t="str">
        <f t="shared" si="14"/>
        <v>2</v>
      </c>
    </row>
    <row r="861" spans="1:17" x14ac:dyDescent="0.25">
      <c r="A861">
        <v>860</v>
      </c>
      <c r="B861">
        <v>150.94621699999999</v>
      </c>
      <c r="C861" s="2">
        <v>1</v>
      </c>
      <c r="D861">
        <v>154.16834599999999</v>
      </c>
      <c r="E861" s="4">
        <v>2</v>
      </c>
      <c r="P861">
        <v>2</v>
      </c>
      <c r="Q861" t="str">
        <f t="shared" si="14"/>
        <v>12</v>
      </c>
    </row>
    <row r="862" spans="1:17" x14ac:dyDescent="0.25">
      <c r="A862">
        <v>861</v>
      </c>
      <c r="B862">
        <v>150.857089</v>
      </c>
      <c r="C862" s="2">
        <v>1</v>
      </c>
      <c r="D862">
        <v>154.16834599999999</v>
      </c>
      <c r="E862" s="4">
        <v>2</v>
      </c>
      <c r="P862">
        <v>2</v>
      </c>
      <c r="Q862" t="str">
        <f t="shared" si="14"/>
        <v>12</v>
      </c>
    </row>
    <row r="863" spans="1:17" x14ac:dyDescent="0.25">
      <c r="A863">
        <v>862</v>
      </c>
      <c r="B863">
        <v>150.857089</v>
      </c>
      <c r="C863" s="2">
        <v>1</v>
      </c>
      <c r="D863">
        <v>154.16834599999999</v>
      </c>
      <c r="E863" s="4">
        <v>2</v>
      </c>
      <c r="P863">
        <v>2</v>
      </c>
      <c r="Q863" t="str">
        <f t="shared" si="14"/>
        <v>12</v>
      </c>
    </row>
    <row r="864" spans="1:17" x14ac:dyDescent="0.25">
      <c r="A864">
        <v>863</v>
      </c>
      <c r="B864">
        <v>150.857089</v>
      </c>
      <c r="C864" s="2">
        <v>1</v>
      </c>
      <c r="D864">
        <v>154.16834599999999</v>
      </c>
      <c r="E864" s="4">
        <v>2</v>
      </c>
      <c r="P864">
        <v>2</v>
      </c>
      <c r="Q864" t="str">
        <f t="shared" si="14"/>
        <v>12</v>
      </c>
    </row>
    <row r="865" spans="1:17" x14ac:dyDescent="0.25">
      <c r="A865">
        <v>864</v>
      </c>
      <c r="B865">
        <v>150.857089</v>
      </c>
      <c r="C865" s="2">
        <v>1</v>
      </c>
      <c r="D865">
        <v>154.16834599999999</v>
      </c>
      <c r="E865" s="4">
        <v>2</v>
      </c>
      <c r="P865">
        <v>2</v>
      </c>
      <c r="Q865" t="str">
        <f t="shared" si="14"/>
        <v>12</v>
      </c>
    </row>
    <row r="866" spans="1:17" x14ac:dyDescent="0.25">
      <c r="A866">
        <v>865</v>
      </c>
      <c r="B866">
        <v>150.857089</v>
      </c>
      <c r="C866" s="2">
        <v>1</v>
      </c>
      <c r="D866">
        <v>154.16834599999999</v>
      </c>
      <c r="E866" s="4">
        <v>2</v>
      </c>
      <c r="P866">
        <v>2</v>
      </c>
      <c r="Q866" t="str">
        <f t="shared" si="14"/>
        <v>12</v>
      </c>
    </row>
    <row r="867" spans="1:17" x14ac:dyDescent="0.25">
      <c r="A867">
        <v>866</v>
      </c>
      <c r="B867">
        <v>150.857089</v>
      </c>
      <c r="C867" s="2">
        <v>1</v>
      </c>
      <c r="D867">
        <v>154.16834599999999</v>
      </c>
      <c r="E867" s="4">
        <v>2</v>
      </c>
      <c r="I867" s="5" t="s">
        <v>233</v>
      </c>
      <c r="N867">
        <v>159.12813800000001</v>
      </c>
      <c r="O867">
        <v>866</v>
      </c>
      <c r="P867">
        <v>3</v>
      </c>
      <c r="Q867" t="str">
        <f t="shared" si="14"/>
        <v>124D</v>
      </c>
    </row>
    <row r="868" spans="1:17" x14ac:dyDescent="0.25">
      <c r="A868">
        <v>867</v>
      </c>
      <c r="B868">
        <v>150.857089</v>
      </c>
      <c r="C868" s="2">
        <v>1</v>
      </c>
      <c r="D868">
        <v>154.16834599999999</v>
      </c>
      <c r="E868" s="4">
        <v>2</v>
      </c>
      <c r="I868" s="5" t="s">
        <v>233</v>
      </c>
      <c r="N868">
        <v>159.12813800000001</v>
      </c>
      <c r="P868">
        <v>3</v>
      </c>
      <c r="Q868" t="str">
        <f t="shared" si="14"/>
        <v>124D</v>
      </c>
    </row>
    <row r="869" spans="1:17" x14ac:dyDescent="0.25">
      <c r="A869">
        <v>868</v>
      </c>
      <c r="B869">
        <v>150.857089</v>
      </c>
      <c r="C869" s="2">
        <v>1</v>
      </c>
      <c r="D869">
        <v>154.16834599999999</v>
      </c>
      <c r="E869" s="4">
        <v>2</v>
      </c>
      <c r="I869" s="5" t="s">
        <v>233</v>
      </c>
      <c r="N869">
        <v>159.12813800000001</v>
      </c>
      <c r="P869">
        <v>3</v>
      </c>
      <c r="Q869" t="str">
        <f t="shared" si="14"/>
        <v>124D</v>
      </c>
    </row>
    <row r="870" spans="1:17" x14ac:dyDescent="0.25">
      <c r="A870">
        <v>869</v>
      </c>
      <c r="B870">
        <v>150.857089</v>
      </c>
      <c r="C870" s="2">
        <v>1</v>
      </c>
      <c r="D870">
        <v>154.16834599999999</v>
      </c>
      <c r="E870" s="4">
        <v>2</v>
      </c>
      <c r="I870" s="5" t="s">
        <v>233</v>
      </c>
      <c r="N870">
        <v>159.12813800000001</v>
      </c>
      <c r="P870">
        <v>3</v>
      </c>
      <c r="Q870" t="str">
        <f t="shared" si="14"/>
        <v>124D</v>
      </c>
    </row>
    <row r="871" spans="1:17" x14ac:dyDescent="0.25">
      <c r="A871">
        <v>870</v>
      </c>
      <c r="B871">
        <v>150.857089</v>
      </c>
      <c r="C871" s="2">
        <v>1</v>
      </c>
      <c r="D871">
        <v>154.16834599999999</v>
      </c>
      <c r="E871" s="4">
        <v>2</v>
      </c>
      <c r="I871" s="5" t="s">
        <v>233</v>
      </c>
      <c r="N871">
        <v>159.12813800000001</v>
      </c>
      <c r="P871">
        <v>3</v>
      </c>
      <c r="Q871" t="str">
        <f t="shared" si="14"/>
        <v>124D</v>
      </c>
    </row>
    <row r="872" spans="1:17" x14ac:dyDescent="0.25">
      <c r="A872">
        <v>871</v>
      </c>
      <c r="B872">
        <v>150.857089</v>
      </c>
      <c r="C872" s="2">
        <v>1</v>
      </c>
      <c r="D872">
        <v>154.16834599999999</v>
      </c>
      <c r="E872" s="4">
        <v>2</v>
      </c>
      <c r="I872" s="5" t="s">
        <v>233</v>
      </c>
      <c r="N872">
        <v>159.12813800000001</v>
      </c>
      <c r="P872">
        <v>3</v>
      </c>
      <c r="Q872" t="str">
        <f t="shared" si="14"/>
        <v>124D</v>
      </c>
    </row>
    <row r="873" spans="1:17" x14ac:dyDescent="0.25">
      <c r="A873">
        <v>872</v>
      </c>
      <c r="B873">
        <v>150.857089</v>
      </c>
      <c r="C873" s="2">
        <v>1</v>
      </c>
      <c r="D873">
        <v>154.16834599999999</v>
      </c>
      <c r="E873" s="4">
        <v>2</v>
      </c>
      <c r="G873" s="3" t="s">
        <v>234</v>
      </c>
      <c r="I873" s="5" t="s">
        <v>233</v>
      </c>
      <c r="L873">
        <v>158.73300599999999</v>
      </c>
      <c r="M873">
        <v>872</v>
      </c>
      <c r="N873">
        <v>159.12813800000001</v>
      </c>
      <c r="P873">
        <v>4</v>
      </c>
      <c r="Q873" t="str">
        <f t="shared" si="14"/>
        <v>123D4D</v>
      </c>
    </row>
    <row r="874" spans="1:17" x14ac:dyDescent="0.25">
      <c r="A874">
        <v>873</v>
      </c>
      <c r="B874">
        <v>150.857089</v>
      </c>
      <c r="C874" s="2">
        <v>1</v>
      </c>
      <c r="D874">
        <v>154.16834599999999</v>
      </c>
      <c r="E874" s="4">
        <v>2</v>
      </c>
      <c r="G874" s="3" t="s">
        <v>234</v>
      </c>
      <c r="I874" s="5" t="s">
        <v>233</v>
      </c>
      <c r="L874">
        <v>158.816675</v>
      </c>
      <c r="N874">
        <v>159.12813800000001</v>
      </c>
      <c r="P874">
        <v>4</v>
      </c>
      <c r="Q874" t="str">
        <f t="shared" si="14"/>
        <v>123D4D</v>
      </c>
    </row>
    <row r="875" spans="1:17" x14ac:dyDescent="0.25">
      <c r="A875">
        <v>874</v>
      </c>
      <c r="B875">
        <v>150.857089</v>
      </c>
      <c r="C875" s="2">
        <v>1</v>
      </c>
      <c r="D875">
        <v>154.16834599999999</v>
      </c>
      <c r="E875" s="4">
        <v>2</v>
      </c>
      <c r="G875" s="3" t="s">
        <v>234</v>
      </c>
      <c r="I875" s="5" t="s">
        <v>233</v>
      </c>
      <c r="L875">
        <v>158.816675</v>
      </c>
      <c r="N875">
        <v>159.12813800000001</v>
      </c>
      <c r="P875">
        <v>4</v>
      </c>
      <c r="Q875" t="str">
        <f t="shared" si="14"/>
        <v>123D4D</v>
      </c>
    </row>
    <row r="876" spans="1:17" x14ac:dyDescent="0.25">
      <c r="A876">
        <v>875</v>
      </c>
      <c r="B876">
        <v>150.857089</v>
      </c>
      <c r="C876" s="2">
        <v>1</v>
      </c>
      <c r="D876">
        <v>154.16834599999999</v>
      </c>
      <c r="E876" s="4">
        <v>2</v>
      </c>
      <c r="G876" s="3" t="s">
        <v>234</v>
      </c>
      <c r="I876" s="5" t="s">
        <v>233</v>
      </c>
      <c r="L876">
        <v>158.816675</v>
      </c>
      <c r="N876">
        <v>159.12813800000001</v>
      </c>
      <c r="P876">
        <v>4</v>
      </c>
      <c r="Q876" t="str">
        <f t="shared" si="14"/>
        <v>123D4D</v>
      </c>
    </row>
    <row r="877" spans="1:17" x14ac:dyDescent="0.25">
      <c r="A877">
        <v>876</v>
      </c>
      <c r="B877">
        <v>150.857089</v>
      </c>
      <c r="C877" s="2">
        <v>1</v>
      </c>
      <c r="D877">
        <v>154.16834599999999</v>
      </c>
      <c r="E877" s="4">
        <v>2</v>
      </c>
      <c r="G877" s="3" t="s">
        <v>234</v>
      </c>
      <c r="I877" s="5" t="s">
        <v>233</v>
      </c>
      <c r="L877">
        <v>158.816675</v>
      </c>
      <c r="N877">
        <v>159.12813800000001</v>
      </c>
      <c r="P877">
        <v>4</v>
      </c>
      <c r="Q877" t="str">
        <f t="shared" si="14"/>
        <v>123D4D</v>
      </c>
    </row>
    <row r="878" spans="1:17" x14ac:dyDescent="0.25">
      <c r="A878">
        <v>877</v>
      </c>
      <c r="B878">
        <v>150.857089</v>
      </c>
      <c r="C878" s="2">
        <v>1</v>
      </c>
      <c r="G878" s="3" t="s">
        <v>234</v>
      </c>
      <c r="I878" s="5" t="s">
        <v>233</v>
      </c>
      <c r="L878">
        <v>158.816675</v>
      </c>
      <c r="N878">
        <v>159.12813800000001</v>
      </c>
      <c r="P878">
        <v>3</v>
      </c>
      <c r="Q878" t="str">
        <f t="shared" si="14"/>
        <v>13D4D</v>
      </c>
    </row>
    <row r="879" spans="1:17" x14ac:dyDescent="0.25">
      <c r="A879">
        <v>878</v>
      </c>
      <c r="B879">
        <v>150.857089</v>
      </c>
      <c r="C879" s="2">
        <v>1</v>
      </c>
      <c r="G879" s="3" t="s">
        <v>234</v>
      </c>
      <c r="I879" s="5" t="s">
        <v>233</v>
      </c>
      <c r="L879">
        <v>158.816675</v>
      </c>
      <c r="N879">
        <v>159.12813800000001</v>
      </c>
      <c r="P879">
        <v>3</v>
      </c>
      <c r="Q879" t="str">
        <f t="shared" si="14"/>
        <v>13D4D</v>
      </c>
    </row>
    <row r="880" spans="1:17" x14ac:dyDescent="0.25">
      <c r="A880">
        <v>879</v>
      </c>
      <c r="B880">
        <v>150.857089</v>
      </c>
      <c r="C880" s="2">
        <v>1</v>
      </c>
      <c r="G880" s="3" t="s">
        <v>234</v>
      </c>
      <c r="I880" s="5" t="s">
        <v>233</v>
      </c>
      <c r="L880">
        <v>158.816675</v>
      </c>
      <c r="N880">
        <v>159.12813800000001</v>
      </c>
      <c r="P880">
        <v>3</v>
      </c>
      <c r="Q880" t="str">
        <f t="shared" si="14"/>
        <v>13D4D</v>
      </c>
    </row>
    <row r="881" spans="1:17" x14ac:dyDescent="0.25">
      <c r="A881">
        <v>880</v>
      </c>
      <c r="B881">
        <v>150.857089</v>
      </c>
      <c r="C881" s="2">
        <v>1</v>
      </c>
      <c r="G881" s="3" t="s">
        <v>234</v>
      </c>
      <c r="I881" s="5" t="s">
        <v>233</v>
      </c>
      <c r="L881">
        <v>158.816675</v>
      </c>
      <c r="N881">
        <v>159.12813800000001</v>
      </c>
      <c r="P881">
        <v>3</v>
      </c>
      <c r="Q881" t="str">
        <f t="shared" si="14"/>
        <v>13D4D</v>
      </c>
    </row>
    <row r="882" spans="1:17" x14ac:dyDescent="0.25">
      <c r="A882">
        <v>881</v>
      </c>
      <c r="B882">
        <v>150.857089</v>
      </c>
      <c r="C882" s="2">
        <v>1</v>
      </c>
      <c r="G882" s="3" t="s">
        <v>234</v>
      </c>
      <c r="I882" s="5" t="s">
        <v>233</v>
      </c>
      <c r="L882">
        <v>158.816675</v>
      </c>
      <c r="N882">
        <v>159.12813800000001</v>
      </c>
      <c r="P882">
        <v>3</v>
      </c>
      <c r="Q882" t="str">
        <f t="shared" si="14"/>
        <v>13D4D</v>
      </c>
    </row>
    <row r="883" spans="1:17" x14ac:dyDescent="0.25">
      <c r="A883">
        <v>882</v>
      </c>
      <c r="B883">
        <v>150.857089</v>
      </c>
      <c r="C883" s="2">
        <v>1</v>
      </c>
      <c r="G883" s="3" t="s">
        <v>234</v>
      </c>
      <c r="I883" s="5" t="s">
        <v>233</v>
      </c>
      <c r="L883">
        <v>158.816675</v>
      </c>
      <c r="N883">
        <v>159.12813800000001</v>
      </c>
      <c r="P883">
        <v>3</v>
      </c>
      <c r="Q883" t="str">
        <f t="shared" si="14"/>
        <v>13D4D</v>
      </c>
    </row>
    <row r="884" spans="1:17" x14ac:dyDescent="0.25">
      <c r="A884">
        <v>883</v>
      </c>
      <c r="B884">
        <v>150.857089</v>
      </c>
      <c r="C884" s="2">
        <v>1</v>
      </c>
      <c r="G884" s="3" t="s">
        <v>234</v>
      </c>
      <c r="I884" s="5" t="s">
        <v>233</v>
      </c>
      <c r="L884">
        <v>158.816675</v>
      </c>
      <c r="N884">
        <v>159.12813800000001</v>
      </c>
      <c r="P884">
        <v>3</v>
      </c>
      <c r="Q884" t="str">
        <f t="shared" si="14"/>
        <v>13D4D</v>
      </c>
    </row>
    <row r="885" spans="1:17" x14ac:dyDescent="0.25">
      <c r="A885">
        <v>884</v>
      </c>
      <c r="B885">
        <v>150.857089</v>
      </c>
      <c r="C885" s="2">
        <v>1</v>
      </c>
      <c r="G885" s="3" t="s">
        <v>234</v>
      </c>
      <c r="I885" s="5" t="s">
        <v>233</v>
      </c>
      <c r="L885">
        <v>158.816675</v>
      </c>
      <c r="N885">
        <v>159.12813800000001</v>
      </c>
      <c r="P885">
        <v>3</v>
      </c>
      <c r="Q885" t="str">
        <f t="shared" si="14"/>
        <v>13D4D</v>
      </c>
    </row>
    <row r="886" spans="1:17" x14ac:dyDescent="0.25">
      <c r="A886">
        <v>885</v>
      </c>
      <c r="B886">
        <v>150.857089</v>
      </c>
      <c r="C886" s="2">
        <v>1</v>
      </c>
      <c r="G886" s="3" t="s">
        <v>234</v>
      </c>
      <c r="I886" s="5" t="s">
        <v>233</v>
      </c>
      <c r="L886">
        <v>158.816675</v>
      </c>
      <c r="N886">
        <v>159.12813800000001</v>
      </c>
      <c r="P886">
        <v>3</v>
      </c>
      <c r="Q886" t="str">
        <f t="shared" si="14"/>
        <v>13D4D</v>
      </c>
    </row>
    <row r="887" spans="1:17" x14ac:dyDescent="0.25">
      <c r="A887">
        <v>886</v>
      </c>
      <c r="B887">
        <v>150.857089</v>
      </c>
      <c r="C887" s="2">
        <v>1</v>
      </c>
      <c r="G887" s="3" t="s">
        <v>234</v>
      </c>
      <c r="I887" s="5" t="s">
        <v>233</v>
      </c>
      <c r="L887">
        <v>158.816675</v>
      </c>
      <c r="N887">
        <v>159.12813800000001</v>
      </c>
      <c r="P887">
        <v>3</v>
      </c>
      <c r="Q887" t="str">
        <f t="shared" si="14"/>
        <v>13D4D</v>
      </c>
    </row>
    <row r="888" spans="1:17" x14ac:dyDescent="0.25">
      <c r="A888">
        <v>887</v>
      </c>
      <c r="B888">
        <v>150.857089</v>
      </c>
      <c r="C888" s="2">
        <v>1</v>
      </c>
      <c r="G888" s="3" t="s">
        <v>234</v>
      </c>
      <c r="I888" s="5" t="s">
        <v>233</v>
      </c>
      <c r="L888">
        <v>158.816675</v>
      </c>
      <c r="N888">
        <v>159.12813800000001</v>
      </c>
      <c r="P888">
        <v>3</v>
      </c>
      <c r="Q888" t="str">
        <f t="shared" si="14"/>
        <v>13D4D</v>
      </c>
    </row>
    <row r="889" spans="1:17" x14ac:dyDescent="0.25">
      <c r="A889">
        <v>888</v>
      </c>
      <c r="B889">
        <v>150.857089</v>
      </c>
      <c r="C889" s="2">
        <v>1</v>
      </c>
      <c r="D889">
        <v>134.59607700000001</v>
      </c>
      <c r="E889" s="4">
        <v>2</v>
      </c>
      <c r="G889" s="3" t="s">
        <v>234</v>
      </c>
      <c r="I889" s="5" t="s">
        <v>233</v>
      </c>
      <c r="L889">
        <v>158.816675</v>
      </c>
      <c r="N889">
        <v>159.12813800000001</v>
      </c>
      <c r="P889">
        <v>4</v>
      </c>
      <c r="Q889" t="str">
        <f t="shared" si="14"/>
        <v>123D4D</v>
      </c>
    </row>
    <row r="890" spans="1:17" x14ac:dyDescent="0.25">
      <c r="A890">
        <v>889</v>
      </c>
      <c r="B890">
        <v>150.857089</v>
      </c>
      <c r="C890" s="2">
        <v>1</v>
      </c>
      <c r="D890">
        <v>134.59607700000001</v>
      </c>
      <c r="E890" s="4">
        <v>2</v>
      </c>
      <c r="G890" s="3" t="s">
        <v>234</v>
      </c>
      <c r="I890" s="5" t="s">
        <v>233</v>
      </c>
      <c r="L890">
        <v>158.816675</v>
      </c>
      <c r="N890">
        <v>159.12813800000001</v>
      </c>
      <c r="P890">
        <v>4</v>
      </c>
      <c r="Q890" t="str">
        <f t="shared" si="14"/>
        <v>123D4D</v>
      </c>
    </row>
    <row r="891" spans="1:17" x14ac:dyDescent="0.25">
      <c r="A891">
        <v>890</v>
      </c>
      <c r="B891">
        <v>150.857089</v>
      </c>
      <c r="C891" s="2">
        <v>1</v>
      </c>
      <c r="D891">
        <v>134.59607700000001</v>
      </c>
      <c r="E891" s="4">
        <v>2</v>
      </c>
      <c r="G891" s="3" t="s">
        <v>234</v>
      </c>
      <c r="I891" s="5" t="s">
        <v>233</v>
      </c>
      <c r="L891">
        <v>158.816675</v>
      </c>
      <c r="N891">
        <v>159.12813800000001</v>
      </c>
      <c r="P891">
        <v>4</v>
      </c>
      <c r="Q891" t="str">
        <f t="shared" si="14"/>
        <v>123D4D</v>
      </c>
    </row>
    <row r="892" spans="1:17" x14ac:dyDescent="0.25">
      <c r="A892">
        <v>891</v>
      </c>
      <c r="B892">
        <v>150.857089</v>
      </c>
      <c r="C892" s="2">
        <v>1</v>
      </c>
      <c r="D892">
        <v>134.59607700000001</v>
      </c>
      <c r="E892" s="4">
        <v>2</v>
      </c>
      <c r="G892" s="3" t="s">
        <v>234</v>
      </c>
      <c r="I892" s="5" t="s">
        <v>233</v>
      </c>
      <c r="L892">
        <v>158.816675</v>
      </c>
      <c r="N892">
        <v>159.12813800000001</v>
      </c>
      <c r="P892">
        <v>4</v>
      </c>
      <c r="Q892" t="str">
        <f t="shared" si="14"/>
        <v>123D4D</v>
      </c>
    </row>
    <row r="893" spans="1:17" x14ac:dyDescent="0.25">
      <c r="A893">
        <v>892</v>
      </c>
      <c r="B893">
        <v>150.857089</v>
      </c>
      <c r="C893" s="2">
        <v>1</v>
      </c>
      <c r="D893">
        <v>134.59607700000001</v>
      </c>
      <c r="E893" s="4">
        <v>2</v>
      </c>
      <c r="G893" s="3" t="s">
        <v>234</v>
      </c>
      <c r="I893" s="5" t="s">
        <v>233</v>
      </c>
      <c r="L893">
        <v>158.816675</v>
      </c>
      <c r="N893">
        <v>159.12813800000001</v>
      </c>
      <c r="P893">
        <v>4</v>
      </c>
      <c r="Q893" t="str">
        <f t="shared" si="14"/>
        <v>123D4D</v>
      </c>
    </row>
    <row r="894" spans="1:17" x14ac:dyDescent="0.25">
      <c r="A894">
        <v>893</v>
      </c>
      <c r="B894">
        <v>150.857089</v>
      </c>
      <c r="C894" s="2">
        <v>1</v>
      </c>
      <c r="D894">
        <v>134.59607700000001</v>
      </c>
      <c r="E894" s="4">
        <v>2</v>
      </c>
      <c r="G894" s="3" t="s">
        <v>234</v>
      </c>
      <c r="I894" s="5" t="s">
        <v>233</v>
      </c>
      <c r="L894">
        <v>158.73300599999999</v>
      </c>
      <c r="M894">
        <v>893</v>
      </c>
      <c r="N894">
        <v>159.12813800000001</v>
      </c>
      <c r="P894">
        <v>4</v>
      </c>
      <c r="Q894" t="str">
        <f t="shared" si="14"/>
        <v>123D4D</v>
      </c>
    </row>
    <row r="895" spans="1:17" x14ac:dyDescent="0.25">
      <c r="A895">
        <v>894</v>
      </c>
      <c r="B895">
        <v>150.94621699999999</v>
      </c>
      <c r="C895" s="2">
        <v>1</v>
      </c>
      <c r="D895">
        <v>134.59607700000001</v>
      </c>
      <c r="E895" s="4">
        <v>2</v>
      </c>
      <c r="I895" s="5" t="s">
        <v>233</v>
      </c>
      <c r="N895">
        <v>159.12813800000001</v>
      </c>
      <c r="P895">
        <v>3</v>
      </c>
      <c r="Q895" t="str">
        <f t="shared" si="14"/>
        <v>124D</v>
      </c>
    </row>
    <row r="896" spans="1:17" x14ac:dyDescent="0.25">
      <c r="A896">
        <v>895</v>
      </c>
      <c r="D896">
        <v>134.59607700000001</v>
      </c>
      <c r="E896" s="4">
        <v>2</v>
      </c>
      <c r="I896" s="5" t="s">
        <v>233</v>
      </c>
      <c r="N896">
        <v>159.12813800000001</v>
      </c>
      <c r="P896">
        <v>2</v>
      </c>
      <c r="Q896" t="str">
        <f t="shared" si="14"/>
        <v>24D</v>
      </c>
    </row>
    <row r="897" spans="1:17" x14ac:dyDescent="0.25">
      <c r="A897">
        <v>896</v>
      </c>
      <c r="D897">
        <v>134.59607700000001</v>
      </c>
      <c r="E897" s="4">
        <v>2</v>
      </c>
      <c r="I897" s="5" t="s">
        <v>233</v>
      </c>
      <c r="N897">
        <v>159.12813800000001</v>
      </c>
      <c r="P897">
        <v>2</v>
      </c>
      <c r="Q897" t="str">
        <f t="shared" si="14"/>
        <v>24D</v>
      </c>
    </row>
    <row r="898" spans="1:17" x14ac:dyDescent="0.25">
      <c r="A898">
        <v>897</v>
      </c>
      <c r="D898">
        <v>134.59607700000001</v>
      </c>
      <c r="E898" s="4">
        <v>2</v>
      </c>
      <c r="I898" s="5" t="s">
        <v>233</v>
      </c>
      <c r="N898">
        <v>159.12813800000001</v>
      </c>
      <c r="P898">
        <v>2</v>
      </c>
      <c r="Q898" t="str">
        <f t="shared" ref="Q898:Q961" si="15">CONCATENATE(C898,E898,G898,I898)</f>
        <v>24D</v>
      </c>
    </row>
    <row r="899" spans="1:17" x14ac:dyDescent="0.25">
      <c r="A899">
        <v>898</v>
      </c>
      <c r="D899">
        <v>134.59607700000001</v>
      </c>
      <c r="E899" s="4">
        <v>2</v>
      </c>
      <c r="I899" s="5" t="s">
        <v>233</v>
      </c>
      <c r="N899">
        <v>159.12813800000001</v>
      </c>
      <c r="P899">
        <v>2</v>
      </c>
      <c r="Q899" t="str">
        <f t="shared" si="15"/>
        <v>24D</v>
      </c>
    </row>
    <row r="900" spans="1:17" x14ac:dyDescent="0.25">
      <c r="A900">
        <v>899</v>
      </c>
      <c r="D900">
        <v>134.59607700000001</v>
      </c>
      <c r="E900" s="4">
        <v>2</v>
      </c>
      <c r="I900" s="5" t="s">
        <v>233</v>
      </c>
      <c r="N900">
        <v>159.12813800000001</v>
      </c>
      <c r="P900">
        <v>2</v>
      </c>
      <c r="Q900" t="str">
        <f t="shared" si="15"/>
        <v>24D</v>
      </c>
    </row>
    <row r="901" spans="1:17" x14ac:dyDescent="0.25">
      <c r="A901">
        <v>900</v>
      </c>
      <c r="D901">
        <v>134.59607700000001</v>
      </c>
      <c r="E901" s="4">
        <v>2</v>
      </c>
      <c r="I901" s="5" t="s">
        <v>233</v>
      </c>
      <c r="N901">
        <v>159.12813800000001</v>
      </c>
      <c r="P901">
        <v>2</v>
      </c>
      <c r="Q901" t="str">
        <f t="shared" si="15"/>
        <v>24D</v>
      </c>
    </row>
    <row r="902" spans="1:17" x14ac:dyDescent="0.25">
      <c r="A902">
        <v>901</v>
      </c>
      <c r="D902">
        <v>134.59607700000001</v>
      </c>
      <c r="E902" s="4">
        <v>2</v>
      </c>
      <c r="I902" s="5" t="s">
        <v>233</v>
      </c>
      <c r="N902">
        <v>159.12813800000001</v>
      </c>
      <c r="O902">
        <v>901</v>
      </c>
      <c r="P902">
        <v>2</v>
      </c>
      <c r="Q902" t="str">
        <f t="shared" si="15"/>
        <v>24D</v>
      </c>
    </row>
    <row r="903" spans="1:17" x14ac:dyDescent="0.25">
      <c r="A903">
        <v>902</v>
      </c>
      <c r="D903">
        <v>134.59607700000001</v>
      </c>
      <c r="E903" s="4">
        <v>2</v>
      </c>
      <c r="P903">
        <v>1</v>
      </c>
      <c r="Q903" t="str">
        <f t="shared" si="15"/>
        <v>2</v>
      </c>
    </row>
    <row r="904" spans="1:17" x14ac:dyDescent="0.25">
      <c r="A904">
        <v>903</v>
      </c>
      <c r="D904">
        <v>134.59607700000001</v>
      </c>
      <c r="E904" s="4">
        <v>2</v>
      </c>
      <c r="G904" s="3" t="s">
        <v>234</v>
      </c>
      <c r="L904">
        <v>152.322778</v>
      </c>
      <c r="M904">
        <v>903</v>
      </c>
      <c r="P904">
        <v>2</v>
      </c>
      <c r="Q904" t="str">
        <f t="shared" si="15"/>
        <v>23D</v>
      </c>
    </row>
    <row r="905" spans="1:17" x14ac:dyDescent="0.25">
      <c r="A905">
        <v>904</v>
      </c>
      <c r="D905">
        <v>134.59607700000001</v>
      </c>
      <c r="E905" s="4">
        <v>2</v>
      </c>
      <c r="G905" s="3" t="s">
        <v>234</v>
      </c>
      <c r="L905">
        <v>152.322778</v>
      </c>
      <c r="P905">
        <v>2</v>
      </c>
      <c r="Q905" t="str">
        <f t="shared" si="15"/>
        <v>23D</v>
      </c>
    </row>
    <row r="906" spans="1:17" x14ac:dyDescent="0.25">
      <c r="A906">
        <v>905</v>
      </c>
      <c r="D906">
        <v>134.59607700000001</v>
      </c>
      <c r="E906" s="4">
        <v>2</v>
      </c>
      <c r="G906" s="3" t="s">
        <v>234</v>
      </c>
      <c r="L906">
        <v>152.322778</v>
      </c>
      <c r="P906">
        <v>2</v>
      </c>
      <c r="Q906" t="str">
        <f t="shared" si="15"/>
        <v>23D</v>
      </c>
    </row>
    <row r="907" spans="1:17" x14ac:dyDescent="0.25">
      <c r="A907">
        <v>906</v>
      </c>
      <c r="B907">
        <v>129.82005700000002</v>
      </c>
      <c r="C907" s="2">
        <v>1</v>
      </c>
      <c r="D907">
        <v>134.59607700000001</v>
      </c>
      <c r="E907" s="4">
        <v>2</v>
      </c>
      <c r="G907" s="3" t="s">
        <v>234</v>
      </c>
      <c r="L907">
        <v>152.322778</v>
      </c>
      <c r="P907">
        <v>3</v>
      </c>
      <c r="Q907" t="str">
        <f t="shared" si="15"/>
        <v>123D</v>
      </c>
    </row>
    <row r="908" spans="1:17" x14ac:dyDescent="0.25">
      <c r="A908">
        <v>907</v>
      </c>
      <c r="B908">
        <v>129.76229499999999</v>
      </c>
      <c r="C908" s="2">
        <v>1</v>
      </c>
      <c r="D908">
        <v>134.59607700000001</v>
      </c>
      <c r="E908" s="4">
        <v>2</v>
      </c>
      <c r="G908" s="3" t="s">
        <v>234</v>
      </c>
      <c r="L908">
        <v>152.322778</v>
      </c>
      <c r="P908">
        <v>3</v>
      </c>
      <c r="Q908" t="str">
        <f t="shared" si="15"/>
        <v>123D</v>
      </c>
    </row>
    <row r="909" spans="1:17" x14ac:dyDescent="0.25">
      <c r="A909">
        <v>908</v>
      </c>
      <c r="B909">
        <v>129.76229499999999</v>
      </c>
      <c r="C909" s="2">
        <v>1</v>
      </c>
      <c r="D909">
        <v>134.59607700000001</v>
      </c>
      <c r="E909" s="4">
        <v>2</v>
      </c>
      <c r="G909" s="3" t="s">
        <v>234</v>
      </c>
      <c r="L909">
        <v>152.322778</v>
      </c>
      <c r="P909">
        <v>3</v>
      </c>
      <c r="Q909" t="str">
        <f t="shared" si="15"/>
        <v>123D</v>
      </c>
    </row>
    <row r="910" spans="1:17" x14ac:dyDescent="0.25">
      <c r="A910">
        <v>909</v>
      </c>
      <c r="B910">
        <v>129.76229499999999</v>
      </c>
      <c r="C910" s="2">
        <v>1</v>
      </c>
      <c r="D910">
        <v>134.59607700000001</v>
      </c>
      <c r="E910" s="4">
        <v>2</v>
      </c>
      <c r="G910" s="3" t="s">
        <v>234</v>
      </c>
      <c r="L910">
        <v>152.322778</v>
      </c>
      <c r="P910">
        <v>3</v>
      </c>
      <c r="Q910" t="str">
        <f t="shared" si="15"/>
        <v>123D</v>
      </c>
    </row>
    <row r="911" spans="1:17" x14ac:dyDescent="0.25">
      <c r="A911">
        <v>910</v>
      </c>
      <c r="B911">
        <v>129.76229499999999</v>
      </c>
      <c r="C911" s="2">
        <v>1</v>
      </c>
      <c r="D911">
        <v>134.59607700000001</v>
      </c>
      <c r="E911" s="4">
        <v>2</v>
      </c>
      <c r="G911" s="3" t="s">
        <v>234</v>
      </c>
      <c r="L911">
        <v>152.322778</v>
      </c>
      <c r="P911">
        <v>3</v>
      </c>
      <c r="Q911" t="str">
        <f t="shared" si="15"/>
        <v>123D</v>
      </c>
    </row>
    <row r="912" spans="1:17" x14ac:dyDescent="0.25">
      <c r="A912">
        <v>911</v>
      </c>
      <c r="B912">
        <v>129.76229499999999</v>
      </c>
      <c r="C912" s="2">
        <v>1</v>
      </c>
      <c r="D912">
        <v>134.59607700000001</v>
      </c>
      <c r="E912" s="4">
        <v>2</v>
      </c>
      <c r="G912" s="3" t="s">
        <v>234</v>
      </c>
      <c r="L912">
        <v>152.322778</v>
      </c>
      <c r="P912">
        <v>3</v>
      </c>
      <c r="Q912" t="str">
        <f t="shared" si="15"/>
        <v>123D</v>
      </c>
    </row>
    <row r="913" spans="1:17" x14ac:dyDescent="0.25">
      <c r="A913">
        <v>912</v>
      </c>
      <c r="B913">
        <v>129.76229499999999</v>
      </c>
      <c r="C913" s="2">
        <v>1</v>
      </c>
      <c r="D913">
        <v>134.59607700000001</v>
      </c>
      <c r="E913" s="4">
        <v>2</v>
      </c>
      <c r="G913" s="3" t="s">
        <v>234</v>
      </c>
      <c r="L913">
        <v>152.322778</v>
      </c>
      <c r="P913">
        <v>3</v>
      </c>
      <c r="Q913" t="str">
        <f t="shared" si="15"/>
        <v>123D</v>
      </c>
    </row>
    <row r="914" spans="1:17" x14ac:dyDescent="0.25">
      <c r="A914">
        <v>913</v>
      </c>
      <c r="B914">
        <v>129.76229499999999</v>
      </c>
      <c r="C914" s="2">
        <v>1</v>
      </c>
      <c r="D914">
        <v>134.59607700000001</v>
      </c>
      <c r="E914" s="4">
        <v>2</v>
      </c>
      <c r="G914" s="3" t="s">
        <v>234</v>
      </c>
      <c r="L914">
        <v>152.322778</v>
      </c>
      <c r="P914">
        <v>3</v>
      </c>
      <c r="Q914" t="str">
        <f t="shared" si="15"/>
        <v>123D</v>
      </c>
    </row>
    <row r="915" spans="1:17" x14ac:dyDescent="0.25">
      <c r="A915">
        <v>914</v>
      </c>
      <c r="B915">
        <v>129.76229499999999</v>
      </c>
      <c r="C915" s="2">
        <v>1</v>
      </c>
      <c r="D915">
        <v>134.59607700000001</v>
      </c>
      <c r="E915" s="4">
        <v>2</v>
      </c>
      <c r="G915" s="3" t="s">
        <v>234</v>
      </c>
      <c r="L915">
        <v>152.322778</v>
      </c>
      <c r="P915">
        <v>3</v>
      </c>
      <c r="Q915" t="str">
        <f t="shared" si="15"/>
        <v>123D</v>
      </c>
    </row>
    <row r="916" spans="1:17" x14ac:dyDescent="0.25">
      <c r="A916">
        <v>915</v>
      </c>
      <c r="B916">
        <v>129.76229499999999</v>
      </c>
      <c r="C916" s="2">
        <v>1</v>
      </c>
      <c r="D916">
        <v>134.59607700000001</v>
      </c>
      <c r="E916" s="4">
        <v>2</v>
      </c>
      <c r="G916" s="3" t="s">
        <v>234</v>
      </c>
      <c r="L916">
        <v>152.322778</v>
      </c>
      <c r="P916">
        <v>3</v>
      </c>
      <c r="Q916" t="str">
        <f t="shared" si="15"/>
        <v>123D</v>
      </c>
    </row>
    <row r="917" spans="1:17" x14ac:dyDescent="0.25">
      <c r="A917">
        <v>916</v>
      </c>
      <c r="B917">
        <v>129.76229499999999</v>
      </c>
      <c r="C917" s="2">
        <v>1</v>
      </c>
      <c r="D917">
        <v>134.59607700000001</v>
      </c>
      <c r="E917" s="4">
        <v>2</v>
      </c>
      <c r="G917" s="3" t="s">
        <v>234</v>
      </c>
      <c r="L917">
        <v>152.322778</v>
      </c>
      <c r="P917">
        <v>3</v>
      </c>
      <c r="Q917" t="str">
        <f t="shared" si="15"/>
        <v>123D</v>
      </c>
    </row>
    <row r="918" spans="1:17" x14ac:dyDescent="0.25">
      <c r="A918">
        <v>917</v>
      </c>
      <c r="B918">
        <v>129.76229499999999</v>
      </c>
      <c r="C918" s="2">
        <v>1</v>
      </c>
      <c r="D918">
        <v>134.59607700000001</v>
      </c>
      <c r="E918" s="4">
        <v>2</v>
      </c>
      <c r="G918" s="3" t="s">
        <v>234</v>
      </c>
      <c r="L918">
        <v>152.322778</v>
      </c>
      <c r="P918">
        <v>3</v>
      </c>
      <c r="Q918" t="str">
        <f t="shared" si="15"/>
        <v>123D</v>
      </c>
    </row>
    <row r="919" spans="1:17" x14ac:dyDescent="0.25">
      <c r="A919">
        <v>918</v>
      </c>
      <c r="B919">
        <v>129.76229499999999</v>
      </c>
      <c r="C919" s="2">
        <v>1</v>
      </c>
      <c r="D919">
        <v>134.59607700000001</v>
      </c>
      <c r="E919" s="4">
        <v>2</v>
      </c>
      <c r="G919" s="3" t="s">
        <v>234</v>
      </c>
      <c r="L919">
        <v>152.322778</v>
      </c>
      <c r="P919">
        <v>3</v>
      </c>
      <c r="Q919" t="str">
        <f t="shared" si="15"/>
        <v>123D</v>
      </c>
    </row>
    <row r="920" spans="1:17" x14ac:dyDescent="0.25">
      <c r="A920">
        <v>919</v>
      </c>
      <c r="B920">
        <v>129.76229499999999</v>
      </c>
      <c r="C920" s="2">
        <v>1</v>
      </c>
      <c r="G920" s="3" t="s">
        <v>234</v>
      </c>
      <c r="L920">
        <v>152.322778</v>
      </c>
      <c r="P920">
        <v>2</v>
      </c>
      <c r="Q920" t="str">
        <f t="shared" si="15"/>
        <v>13D</v>
      </c>
    </row>
    <row r="921" spans="1:17" x14ac:dyDescent="0.25">
      <c r="A921">
        <v>920</v>
      </c>
      <c r="B921">
        <v>129.76229499999999</v>
      </c>
      <c r="C921" s="2">
        <v>1</v>
      </c>
      <c r="G921" s="3" t="s">
        <v>234</v>
      </c>
      <c r="L921">
        <v>152.322778</v>
      </c>
      <c r="P921">
        <v>2</v>
      </c>
      <c r="Q921" t="str">
        <f t="shared" si="15"/>
        <v>13D</v>
      </c>
    </row>
    <row r="922" spans="1:17" x14ac:dyDescent="0.25">
      <c r="A922">
        <v>921</v>
      </c>
      <c r="B922">
        <v>129.76229499999999</v>
      </c>
      <c r="C922" s="2">
        <v>1</v>
      </c>
      <c r="G922" s="3" t="s">
        <v>234</v>
      </c>
      <c r="L922">
        <v>152.322778</v>
      </c>
      <c r="P922">
        <v>2</v>
      </c>
      <c r="Q922" t="str">
        <f t="shared" si="15"/>
        <v>13D</v>
      </c>
    </row>
    <row r="923" spans="1:17" x14ac:dyDescent="0.25">
      <c r="A923">
        <v>922</v>
      </c>
      <c r="B923">
        <v>129.76229499999999</v>
      </c>
      <c r="C923" s="2">
        <v>1</v>
      </c>
      <c r="G923" s="3" t="s">
        <v>234</v>
      </c>
      <c r="L923">
        <v>152.322778</v>
      </c>
      <c r="P923">
        <v>2</v>
      </c>
      <c r="Q923" t="str">
        <f t="shared" si="15"/>
        <v>13D</v>
      </c>
    </row>
    <row r="924" spans="1:17" x14ac:dyDescent="0.25">
      <c r="A924">
        <v>923</v>
      </c>
      <c r="B924">
        <v>129.76229499999999</v>
      </c>
      <c r="C924" s="2">
        <v>1</v>
      </c>
      <c r="G924" s="3" t="s">
        <v>234</v>
      </c>
      <c r="H924">
        <v>136.89791099999999</v>
      </c>
      <c r="I924" s="5">
        <v>4</v>
      </c>
      <c r="L924">
        <v>152.322778</v>
      </c>
      <c r="P924">
        <v>3</v>
      </c>
      <c r="Q924" t="str">
        <f t="shared" si="15"/>
        <v>13D4</v>
      </c>
    </row>
    <row r="925" spans="1:17" x14ac:dyDescent="0.25">
      <c r="A925">
        <v>924</v>
      </c>
      <c r="B925">
        <v>129.76229499999999</v>
      </c>
      <c r="C925" s="2">
        <v>1</v>
      </c>
      <c r="G925" s="3" t="s">
        <v>234</v>
      </c>
      <c r="H925">
        <v>136.881844</v>
      </c>
      <c r="I925" s="5">
        <v>4</v>
      </c>
      <c r="L925">
        <v>152.322778</v>
      </c>
      <c r="P925">
        <v>3</v>
      </c>
      <c r="Q925" t="str">
        <f t="shared" si="15"/>
        <v>13D4</v>
      </c>
    </row>
    <row r="926" spans="1:17" x14ac:dyDescent="0.25">
      <c r="A926">
        <v>925</v>
      </c>
      <c r="B926">
        <v>129.76229499999999</v>
      </c>
      <c r="C926" s="2">
        <v>1</v>
      </c>
      <c r="G926" s="3" t="s">
        <v>234</v>
      </c>
      <c r="H926">
        <v>136.881844</v>
      </c>
      <c r="I926" s="5">
        <v>4</v>
      </c>
      <c r="L926">
        <v>152.322778</v>
      </c>
      <c r="P926">
        <v>3</v>
      </c>
      <c r="Q926" t="str">
        <f t="shared" si="15"/>
        <v>13D4</v>
      </c>
    </row>
    <row r="927" spans="1:17" x14ac:dyDescent="0.25">
      <c r="A927">
        <v>926</v>
      </c>
      <c r="B927">
        <v>129.76229499999999</v>
      </c>
      <c r="C927" s="2">
        <v>1</v>
      </c>
      <c r="G927" s="3" t="s">
        <v>234</v>
      </c>
      <c r="H927">
        <v>136.881844</v>
      </c>
      <c r="I927" s="5">
        <v>4</v>
      </c>
      <c r="L927">
        <v>152.322778</v>
      </c>
      <c r="P927">
        <v>3</v>
      </c>
      <c r="Q927" t="str">
        <f t="shared" si="15"/>
        <v>13D4</v>
      </c>
    </row>
    <row r="928" spans="1:17" x14ac:dyDescent="0.25">
      <c r="A928">
        <v>927</v>
      </c>
      <c r="B928">
        <v>129.76229499999999</v>
      </c>
      <c r="C928" s="2">
        <v>1</v>
      </c>
      <c r="G928" s="3" t="s">
        <v>234</v>
      </c>
      <c r="H928">
        <v>136.881844</v>
      </c>
      <c r="I928" s="5">
        <v>4</v>
      </c>
      <c r="L928">
        <v>152.322778</v>
      </c>
      <c r="P928">
        <v>3</v>
      </c>
      <c r="Q928" t="str">
        <f t="shared" si="15"/>
        <v>13D4</v>
      </c>
    </row>
    <row r="929" spans="1:17" x14ac:dyDescent="0.25">
      <c r="A929">
        <v>928</v>
      </c>
      <c r="B929">
        <v>129.76229499999999</v>
      </c>
      <c r="C929" s="2">
        <v>1</v>
      </c>
      <c r="G929" s="3" t="s">
        <v>234</v>
      </c>
      <c r="H929">
        <v>136.881844</v>
      </c>
      <c r="I929" s="5">
        <v>4</v>
      </c>
      <c r="L929">
        <v>152.322778</v>
      </c>
      <c r="M929">
        <v>928</v>
      </c>
      <c r="P929">
        <v>3</v>
      </c>
      <c r="Q929" t="str">
        <f t="shared" si="15"/>
        <v>13D4</v>
      </c>
    </row>
    <row r="930" spans="1:17" x14ac:dyDescent="0.25">
      <c r="A930">
        <v>929</v>
      </c>
      <c r="B930">
        <v>129.76229499999999</v>
      </c>
      <c r="C930" s="2">
        <v>1</v>
      </c>
      <c r="H930">
        <v>136.881844</v>
      </c>
      <c r="I930" s="5">
        <v>4</v>
      </c>
      <c r="P930">
        <v>2</v>
      </c>
      <c r="Q930" t="str">
        <f t="shared" si="15"/>
        <v>14</v>
      </c>
    </row>
    <row r="931" spans="1:17" x14ac:dyDescent="0.25">
      <c r="A931">
        <v>930</v>
      </c>
      <c r="B931">
        <v>129.76229499999999</v>
      </c>
      <c r="C931" s="2">
        <v>1</v>
      </c>
      <c r="D931">
        <v>122.286991</v>
      </c>
      <c r="E931" s="4">
        <v>2</v>
      </c>
      <c r="H931">
        <v>136.881844</v>
      </c>
      <c r="I931" s="5">
        <v>4</v>
      </c>
      <c r="P931">
        <v>3</v>
      </c>
      <c r="Q931" t="str">
        <f t="shared" si="15"/>
        <v>124</v>
      </c>
    </row>
    <row r="932" spans="1:17" x14ac:dyDescent="0.25">
      <c r="A932">
        <v>931</v>
      </c>
      <c r="B932">
        <v>129.76229499999999</v>
      </c>
      <c r="C932" s="2">
        <v>1</v>
      </c>
      <c r="D932">
        <v>122.247299</v>
      </c>
      <c r="E932" s="4">
        <v>2</v>
      </c>
      <c r="H932">
        <v>136.881844</v>
      </c>
      <c r="I932" s="5">
        <v>4</v>
      </c>
      <c r="P932">
        <v>3</v>
      </c>
      <c r="Q932" t="str">
        <f t="shared" si="15"/>
        <v>124</v>
      </c>
    </row>
    <row r="933" spans="1:17" x14ac:dyDescent="0.25">
      <c r="A933">
        <v>932</v>
      </c>
      <c r="B933">
        <v>129.76229499999999</v>
      </c>
      <c r="C933" s="2">
        <v>1</v>
      </c>
      <c r="D933">
        <v>122.247299</v>
      </c>
      <c r="E933" s="4">
        <v>2</v>
      </c>
      <c r="H933">
        <v>136.881844</v>
      </c>
      <c r="I933" s="5">
        <v>4</v>
      </c>
      <c r="P933">
        <v>3</v>
      </c>
      <c r="Q933" t="str">
        <f t="shared" si="15"/>
        <v>124</v>
      </c>
    </row>
    <row r="934" spans="1:17" x14ac:dyDescent="0.25">
      <c r="A934">
        <v>933</v>
      </c>
      <c r="B934">
        <v>129.82005700000002</v>
      </c>
      <c r="C934" s="2">
        <v>1</v>
      </c>
      <c r="D934">
        <v>122.247299</v>
      </c>
      <c r="E934" s="4">
        <v>2</v>
      </c>
      <c r="H934">
        <v>136.881844</v>
      </c>
      <c r="I934" s="5">
        <v>4</v>
      </c>
      <c r="P934">
        <v>3</v>
      </c>
      <c r="Q934" t="str">
        <f t="shared" si="15"/>
        <v>124</v>
      </c>
    </row>
    <row r="935" spans="1:17" x14ac:dyDescent="0.25">
      <c r="A935">
        <v>934</v>
      </c>
      <c r="D935">
        <v>122.247299</v>
      </c>
      <c r="E935" s="4">
        <v>2</v>
      </c>
      <c r="H935">
        <v>136.881844</v>
      </c>
      <c r="I935" s="5">
        <v>4</v>
      </c>
      <c r="P935">
        <v>2</v>
      </c>
      <c r="Q935" t="str">
        <f t="shared" si="15"/>
        <v>24</v>
      </c>
    </row>
    <row r="936" spans="1:17" x14ac:dyDescent="0.25">
      <c r="A936">
        <v>935</v>
      </c>
      <c r="D936">
        <v>122.247299</v>
      </c>
      <c r="E936" s="4">
        <v>2</v>
      </c>
      <c r="H936">
        <v>136.881844</v>
      </c>
      <c r="I936" s="5">
        <v>4</v>
      </c>
      <c r="P936">
        <v>2</v>
      </c>
      <c r="Q936" t="str">
        <f t="shared" si="15"/>
        <v>24</v>
      </c>
    </row>
    <row r="937" spans="1:17" x14ac:dyDescent="0.25">
      <c r="A937">
        <v>936</v>
      </c>
      <c r="D937">
        <v>122.247299</v>
      </c>
      <c r="E937" s="4">
        <v>2</v>
      </c>
      <c r="H937">
        <v>136.881844</v>
      </c>
      <c r="I937" s="5">
        <v>4</v>
      </c>
      <c r="P937">
        <v>2</v>
      </c>
      <c r="Q937" t="str">
        <f t="shared" si="15"/>
        <v>24</v>
      </c>
    </row>
    <row r="938" spans="1:17" x14ac:dyDescent="0.25">
      <c r="A938">
        <v>937</v>
      </c>
      <c r="D938">
        <v>122.247299</v>
      </c>
      <c r="E938" s="4">
        <v>2</v>
      </c>
      <c r="H938">
        <v>136.881844</v>
      </c>
      <c r="I938" s="5">
        <v>4</v>
      </c>
      <c r="P938">
        <v>2</v>
      </c>
      <c r="Q938" t="str">
        <f t="shared" si="15"/>
        <v>24</v>
      </c>
    </row>
    <row r="939" spans="1:17" x14ac:dyDescent="0.25">
      <c r="A939">
        <v>938</v>
      </c>
      <c r="D939">
        <v>122.247299</v>
      </c>
      <c r="E939" s="4">
        <v>2</v>
      </c>
      <c r="H939">
        <v>136.881844</v>
      </c>
      <c r="I939" s="5">
        <v>4</v>
      </c>
      <c r="P939">
        <v>2</v>
      </c>
      <c r="Q939" t="str">
        <f t="shared" si="15"/>
        <v>24</v>
      </c>
    </row>
    <row r="940" spans="1:17" x14ac:dyDescent="0.25">
      <c r="A940">
        <v>939</v>
      </c>
      <c r="D940">
        <v>122.247299</v>
      </c>
      <c r="E940" s="4">
        <v>2</v>
      </c>
      <c r="H940">
        <v>136.881844</v>
      </c>
      <c r="I940" s="5">
        <v>4</v>
      </c>
      <c r="P940">
        <v>2</v>
      </c>
      <c r="Q940" t="str">
        <f t="shared" si="15"/>
        <v>24</v>
      </c>
    </row>
    <row r="941" spans="1:17" x14ac:dyDescent="0.25">
      <c r="A941">
        <v>940</v>
      </c>
      <c r="D941">
        <v>122.247299</v>
      </c>
      <c r="E941" s="4">
        <v>2</v>
      </c>
      <c r="H941">
        <v>136.881844</v>
      </c>
      <c r="I941" s="5">
        <v>4</v>
      </c>
      <c r="P941">
        <v>2</v>
      </c>
      <c r="Q941" t="str">
        <f t="shared" si="15"/>
        <v>24</v>
      </c>
    </row>
    <row r="942" spans="1:17" x14ac:dyDescent="0.25">
      <c r="A942">
        <v>941</v>
      </c>
      <c r="D942">
        <v>122.247299</v>
      </c>
      <c r="E942" s="4">
        <v>2</v>
      </c>
      <c r="H942">
        <v>136.881844</v>
      </c>
      <c r="I942" s="5">
        <v>4</v>
      </c>
      <c r="P942">
        <v>2</v>
      </c>
      <c r="Q942" t="str">
        <f t="shared" si="15"/>
        <v>24</v>
      </c>
    </row>
    <row r="943" spans="1:17" x14ac:dyDescent="0.25">
      <c r="A943">
        <v>942</v>
      </c>
      <c r="D943">
        <v>122.247299</v>
      </c>
      <c r="E943" s="4">
        <v>2</v>
      </c>
      <c r="H943">
        <v>136.881844</v>
      </c>
      <c r="I943" s="5">
        <v>4</v>
      </c>
      <c r="P943">
        <v>2</v>
      </c>
      <c r="Q943" t="str">
        <f t="shared" si="15"/>
        <v>24</v>
      </c>
    </row>
    <row r="944" spans="1:17" x14ac:dyDescent="0.25">
      <c r="A944">
        <v>943</v>
      </c>
      <c r="D944">
        <v>122.247299</v>
      </c>
      <c r="E944" s="4">
        <v>2</v>
      </c>
      <c r="H944">
        <v>136.881844</v>
      </c>
      <c r="I944" s="5">
        <v>4</v>
      </c>
      <c r="P944">
        <v>2</v>
      </c>
      <c r="Q944" t="str">
        <f t="shared" si="15"/>
        <v>24</v>
      </c>
    </row>
    <row r="945" spans="1:17" x14ac:dyDescent="0.25">
      <c r="A945">
        <v>944</v>
      </c>
      <c r="D945">
        <v>122.247299</v>
      </c>
      <c r="E945" s="4">
        <v>2</v>
      </c>
      <c r="H945">
        <v>136.881844</v>
      </c>
      <c r="I945" s="5">
        <v>4</v>
      </c>
      <c r="P945">
        <v>2</v>
      </c>
      <c r="Q945" t="str">
        <f t="shared" si="15"/>
        <v>24</v>
      </c>
    </row>
    <row r="946" spans="1:17" x14ac:dyDescent="0.25">
      <c r="A946">
        <v>945</v>
      </c>
      <c r="D946">
        <v>122.247299</v>
      </c>
      <c r="E946" s="4">
        <v>2</v>
      </c>
      <c r="F946">
        <v>128.987301</v>
      </c>
      <c r="G946" s="3">
        <v>3</v>
      </c>
      <c r="H946">
        <v>136.89791099999999</v>
      </c>
      <c r="I946" s="5">
        <v>4</v>
      </c>
      <c r="P946">
        <v>3</v>
      </c>
      <c r="Q946" t="str">
        <f t="shared" si="15"/>
        <v>234</v>
      </c>
    </row>
    <row r="947" spans="1:17" x14ac:dyDescent="0.25">
      <c r="A947">
        <v>946</v>
      </c>
      <c r="B947">
        <v>114.965103</v>
      </c>
      <c r="C947" s="2">
        <v>1</v>
      </c>
      <c r="D947">
        <v>122.247299</v>
      </c>
      <c r="E947" s="4">
        <v>2</v>
      </c>
      <c r="F947">
        <v>129.02071799999999</v>
      </c>
      <c r="G947" s="3">
        <v>3</v>
      </c>
      <c r="H947">
        <v>136.89791099999999</v>
      </c>
      <c r="I947" s="5">
        <v>4</v>
      </c>
      <c r="P947">
        <v>4</v>
      </c>
      <c r="Q947" t="str">
        <f t="shared" si="15"/>
        <v>1234</v>
      </c>
    </row>
    <row r="948" spans="1:17" x14ac:dyDescent="0.25">
      <c r="A948">
        <v>947</v>
      </c>
      <c r="B948">
        <v>114.880562</v>
      </c>
      <c r="C948" s="2">
        <v>1</v>
      </c>
      <c r="D948">
        <v>122.247299</v>
      </c>
      <c r="E948" s="4">
        <v>2</v>
      </c>
      <c r="F948">
        <v>129.02071799999999</v>
      </c>
      <c r="G948" s="3">
        <v>3</v>
      </c>
      <c r="P948">
        <v>3</v>
      </c>
      <c r="Q948" t="str">
        <f t="shared" si="15"/>
        <v>123</v>
      </c>
    </row>
    <row r="949" spans="1:17" x14ac:dyDescent="0.25">
      <c r="A949">
        <v>948</v>
      </c>
      <c r="B949">
        <v>114.880562</v>
      </c>
      <c r="C949" s="2">
        <v>1</v>
      </c>
      <c r="D949">
        <v>122.247299</v>
      </c>
      <c r="E949" s="4">
        <v>2</v>
      </c>
      <c r="F949">
        <v>129.02071799999999</v>
      </c>
      <c r="G949" s="3">
        <v>3</v>
      </c>
      <c r="P949">
        <v>3</v>
      </c>
      <c r="Q949" t="str">
        <f t="shared" si="15"/>
        <v>123</v>
      </c>
    </row>
    <row r="950" spans="1:17" x14ac:dyDescent="0.25">
      <c r="A950">
        <v>949</v>
      </c>
      <c r="B950">
        <v>114.880562</v>
      </c>
      <c r="C950" s="2">
        <v>1</v>
      </c>
      <c r="D950">
        <v>122.247299</v>
      </c>
      <c r="E950" s="4">
        <v>2</v>
      </c>
      <c r="F950">
        <v>129.02071799999999</v>
      </c>
      <c r="G950" s="3">
        <v>3</v>
      </c>
      <c r="P950">
        <v>3</v>
      </c>
      <c r="Q950" t="str">
        <f t="shared" si="15"/>
        <v>123</v>
      </c>
    </row>
    <row r="951" spans="1:17" x14ac:dyDescent="0.25">
      <c r="A951">
        <v>950</v>
      </c>
      <c r="B951">
        <v>114.880562</v>
      </c>
      <c r="C951" s="2">
        <v>1</v>
      </c>
      <c r="D951">
        <v>122.247299</v>
      </c>
      <c r="E951" s="4">
        <v>2</v>
      </c>
      <c r="F951">
        <v>129.02071799999999</v>
      </c>
      <c r="G951" s="3">
        <v>3</v>
      </c>
      <c r="P951">
        <v>3</v>
      </c>
      <c r="Q951" t="str">
        <f t="shared" si="15"/>
        <v>123</v>
      </c>
    </row>
    <row r="952" spans="1:17" x14ac:dyDescent="0.25">
      <c r="A952">
        <v>951</v>
      </c>
      <c r="B952">
        <v>114.880562</v>
      </c>
      <c r="C952" s="2">
        <v>1</v>
      </c>
      <c r="D952">
        <v>122.286991</v>
      </c>
      <c r="E952" s="4">
        <v>2</v>
      </c>
      <c r="F952">
        <v>129.02071799999999</v>
      </c>
      <c r="G952" s="3">
        <v>3</v>
      </c>
      <c r="P952">
        <v>3</v>
      </c>
      <c r="Q952" t="str">
        <f t="shared" si="15"/>
        <v>123</v>
      </c>
    </row>
    <row r="953" spans="1:17" x14ac:dyDescent="0.25">
      <c r="A953">
        <v>952</v>
      </c>
      <c r="B953">
        <v>114.880562</v>
      </c>
      <c r="C953" s="2">
        <v>1</v>
      </c>
      <c r="F953">
        <v>129.02071799999999</v>
      </c>
      <c r="G953" s="3">
        <v>3</v>
      </c>
      <c r="P953">
        <v>2</v>
      </c>
      <c r="Q953" t="str">
        <f t="shared" si="15"/>
        <v>13</v>
      </c>
    </row>
    <row r="954" spans="1:17" x14ac:dyDescent="0.25">
      <c r="A954">
        <v>953</v>
      </c>
      <c r="B954">
        <v>114.880562</v>
      </c>
      <c r="C954" s="2">
        <v>1</v>
      </c>
      <c r="F954">
        <v>129.02071799999999</v>
      </c>
      <c r="G954" s="3">
        <v>3</v>
      </c>
      <c r="P954">
        <v>2</v>
      </c>
      <c r="Q954" t="str">
        <f t="shared" si="15"/>
        <v>13</v>
      </c>
    </row>
    <row r="955" spans="1:17" x14ac:dyDescent="0.25">
      <c r="A955">
        <v>954</v>
      </c>
      <c r="B955">
        <v>114.880562</v>
      </c>
      <c r="C955" s="2">
        <v>1</v>
      </c>
      <c r="F955">
        <v>129.02071799999999</v>
      </c>
      <c r="G955" s="3">
        <v>3</v>
      </c>
      <c r="P955">
        <v>2</v>
      </c>
      <c r="Q955" t="str">
        <f t="shared" si="15"/>
        <v>13</v>
      </c>
    </row>
    <row r="956" spans="1:17" x14ac:dyDescent="0.25">
      <c r="A956">
        <v>955</v>
      </c>
      <c r="B956">
        <v>114.880562</v>
      </c>
      <c r="C956" s="2">
        <v>1</v>
      </c>
      <c r="F956">
        <v>129.02071799999999</v>
      </c>
      <c r="G956" s="3">
        <v>3</v>
      </c>
      <c r="P956">
        <v>2</v>
      </c>
      <c r="Q956" t="str">
        <f t="shared" si="15"/>
        <v>13</v>
      </c>
    </row>
    <row r="957" spans="1:17" x14ac:dyDescent="0.25">
      <c r="A957">
        <v>956</v>
      </c>
      <c r="B957">
        <v>114.880562</v>
      </c>
      <c r="C957" s="2">
        <v>1</v>
      </c>
      <c r="F957">
        <v>129.02071799999999</v>
      </c>
      <c r="G957" s="3">
        <v>3</v>
      </c>
      <c r="P957">
        <v>2</v>
      </c>
      <c r="Q957" t="str">
        <f t="shared" si="15"/>
        <v>13</v>
      </c>
    </row>
    <row r="958" spans="1:17" x14ac:dyDescent="0.25">
      <c r="A958">
        <v>957</v>
      </c>
      <c r="B958">
        <v>114.880562</v>
      </c>
      <c r="C958" s="2">
        <v>1</v>
      </c>
      <c r="F958">
        <v>129.02071799999999</v>
      </c>
      <c r="G958" s="3">
        <v>3</v>
      </c>
      <c r="P958">
        <v>2</v>
      </c>
      <c r="Q958" t="str">
        <f t="shared" si="15"/>
        <v>13</v>
      </c>
    </row>
    <row r="959" spans="1:17" x14ac:dyDescent="0.25">
      <c r="A959">
        <v>958</v>
      </c>
      <c r="B959">
        <v>114.880562</v>
      </c>
      <c r="C959" s="2">
        <v>1</v>
      </c>
      <c r="F959">
        <v>129.02071799999999</v>
      </c>
      <c r="G959" s="3">
        <v>3</v>
      </c>
      <c r="P959">
        <v>2</v>
      </c>
      <c r="Q959" t="str">
        <f t="shared" si="15"/>
        <v>13</v>
      </c>
    </row>
    <row r="960" spans="1:17" x14ac:dyDescent="0.25">
      <c r="A960">
        <v>959</v>
      </c>
      <c r="B960">
        <v>114.880562</v>
      </c>
      <c r="C960" s="2">
        <v>1</v>
      </c>
      <c r="F960">
        <v>129.02071799999999</v>
      </c>
      <c r="G960" s="3">
        <v>3</v>
      </c>
      <c r="P960">
        <v>2</v>
      </c>
      <c r="Q960" t="str">
        <f t="shared" si="15"/>
        <v>13</v>
      </c>
    </row>
    <row r="961" spans="1:17" x14ac:dyDescent="0.25">
      <c r="A961">
        <v>960</v>
      </c>
      <c r="B961">
        <v>114.880562</v>
      </c>
      <c r="C961" s="2">
        <v>1</v>
      </c>
      <c r="F961">
        <v>129.02071799999999</v>
      </c>
      <c r="G961" s="3">
        <v>3</v>
      </c>
      <c r="P961">
        <v>2</v>
      </c>
      <c r="Q961" t="str">
        <f t="shared" si="15"/>
        <v>13</v>
      </c>
    </row>
    <row r="962" spans="1:17" x14ac:dyDescent="0.25">
      <c r="A962">
        <v>961</v>
      </c>
      <c r="B962">
        <v>114.880562</v>
      </c>
      <c r="C962" s="2">
        <v>1</v>
      </c>
      <c r="F962">
        <v>129.02071799999999</v>
      </c>
      <c r="G962" s="3">
        <v>3</v>
      </c>
      <c r="P962">
        <v>2</v>
      </c>
      <c r="Q962" t="str">
        <f t="shared" ref="Q962:Q1025" si="16">CONCATENATE(C962,E962,G962,I962)</f>
        <v>13</v>
      </c>
    </row>
    <row r="963" spans="1:17" x14ac:dyDescent="0.25">
      <c r="A963">
        <v>962</v>
      </c>
      <c r="B963">
        <v>114.880562</v>
      </c>
      <c r="C963" s="2">
        <v>1</v>
      </c>
      <c r="F963">
        <v>129.02071799999999</v>
      </c>
      <c r="G963" s="3">
        <v>3</v>
      </c>
      <c r="P963">
        <v>2</v>
      </c>
      <c r="Q963" t="str">
        <f t="shared" si="16"/>
        <v>13</v>
      </c>
    </row>
    <row r="964" spans="1:17" x14ac:dyDescent="0.25">
      <c r="A964">
        <v>963</v>
      </c>
      <c r="B964">
        <v>114.880562</v>
      </c>
      <c r="C964" s="2">
        <v>1</v>
      </c>
      <c r="D964">
        <v>107.167298</v>
      </c>
      <c r="E964" s="4">
        <v>2</v>
      </c>
      <c r="F964">
        <v>129.02071799999999</v>
      </c>
      <c r="G964" s="3">
        <v>3</v>
      </c>
      <c r="H964">
        <v>120.753163</v>
      </c>
      <c r="I964" s="5">
        <v>4</v>
      </c>
      <c r="P964">
        <v>4</v>
      </c>
      <c r="Q964" t="str">
        <f t="shared" si="16"/>
        <v>1234</v>
      </c>
    </row>
    <row r="965" spans="1:17" x14ac:dyDescent="0.25">
      <c r="A965">
        <v>964</v>
      </c>
      <c r="B965">
        <v>114.880562</v>
      </c>
      <c r="C965" s="2">
        <v>1</v>
      </c>
      <c r="D965">
        <v>107.118317</v>
      </c>
      <c r="E965" s="4">
        <v>2</v>
      </c>
      <c r="F965">
        <v>128.987301</v>
      </c>
      <c r="G965" s="3">
        <v>3</v>
      </c>
      <c r="H965">
        <v>120.764031</v>
      </c>
      <c r="I965" s="5">
        <v>4</v>
      </c>
      <c r="P965">
        <v>4</v>
      </c>
      <c r="Q965" t="str">
        <f t="shared" si="16"/>
        <v>1234</v>
      </c>
    </row>
    <row r="966" spans="1:17" x14ac:dyDescent="0.25">
      <c r="A966">
        <v>965</v>
      </c>
      <c r="B966">
        <v>114.880562</v>
      </c>
      <c r="C966" s="2">
        <v>1</v>
      </c>
      <c r="D966">
        <v>107.118317</v>
      </c>
      <c r="E966" s="4">
        <v>2</v>
      </c>
      <c r="H966">
        <v>120.764031</v>
      </c>
      <c r="I966" s="5">
        <v>4</v>
      </c>
      <c r="P966">
        <v>3</v>
      </c>
      <c r="Q966" t="str">
        <f t="shared" si="16"/>
        <v>124</v>
      </c>
    </row>
    <row r="967" spans="1:17" x14ac:dyDescent="0.25">
      <c r="A967">
        <v>966</v>
      </c>
      <c r="B967">
        <v>114.965103</v>
      </c>
      <c r="C967" s="2">
        <v>1</v>
      </c>
      <c r="D967">
        <v>107.118317</v>
      </c>
      <c r="E967" s="4">
        <v>2</v>
      </c>
      <c r="H967">
        <v>120.764031</v>
      </c>
      <c r="I967" s="5">
        <v>4</v>
      </c>
      <c r="P967">
        <v>3</v>
      </c>
      <c r="Q967" t="str">
        <f t="shared" si="16"/>
        <v>124</v>
      </c>
    </row>
    <row r="968" spans="1:17" x14ac:dyDescent="0.25">
      <c r="A968">
        <v>967</v>
      </c>
      <c r="D968">
        <v>107.118317</v>
      </c>
      <c r="E968" s="4">
        <v>2</v>
      </c>
      <c r="H968">
        <v>120.764031</v>
      </c>
      <c r="I968" s="5">
        <v>4</v>
      </c>
      <c r="P968">
        <v>2</v>
      </c>
      <c r="Q968" t="str">
        <f t="shared" si="16"/>
        <v>24</v>
      </c>
    </row>
    <row r="969" spans="1:17" x14ac:dyDescent="0.25">
      <c r="A969">
        <v>968</v>
      </c>
      <c r="D969">
        <v>107.118317</v>
      </c>
      <c r="E969" s="4">
        <v>2</v>
      </c>
      <c r="H969">
        <v>120.764031</v>
      </c>
      <c r="I969" s="5">
        <v>4</v>
      </c>
      <c r="P969">
        <v>2</v>
      </c>
      <c r="Q969" t="str">
        <f t="shared" si="16"/>
        <v>24</v>
      </c>
    </row>
    <row r="970" spans="1:17" x14ac:dyDescent="0.25">
      <c r="A970">
        <v>969</v>
      </c>
      <c r="D970">
        <v>107.118317</v>
      </c>
      <c r="E970" s="4">
        <v>2</v>
      </c>
      <c r="H970">
        <v>120.764031</v>
      </c>
      <c r="I970" s="5">
        <v>4</v>
      </c>
      <c r="P970">
        <v>2</v>
      </c>
      <c r="Q970" t="str">
        <f t="shared" si="16"/>
        <v>24</v>
      </c>
    </row>
    <row r="971" spans="1:17" x14ac:dyDescent="0.25">
      <c r="A971">
        <v>970</v>
      </c>
      <c r="D971">
        <v>107.118317</v>
      </c>
      <c r="E971" s="4">
        <v>2</v>
      </c>
      <c r="H971">
        <v>120.764031</v>
      </c>
      <c r="I971" s="5">
        <v>4</v>
      </c>
      <c r="P971">
        <v>2</v>
      </c>
      <c r="Q971" t="str">
        <f t="shared" si="16"/>
        <v>24</v>
      </c>
    </row>
    <row r="972" spans="1:17" x14ac:dyDescent="0.25">
      <c r="A972">
        <v>971</v>
      </c>
      <c r="D972">
        <v>107.118317</v>
      </c>
      <c r="E972" s="4">
        <v>2</v>
      </c>
      <c r="H972">
        <v>120.764031</v>
      </c>
      <c r="I972" s="5">
        <v>4</v>
      </c>
      <c r="P972">
        <v>2</v>
      </c>
      <c r="Q972" t="str">
        <f t="shared" si="16"/>
        <v>24</v>
      </c>
    </row>
    <row r="973" spans="1:17" x14ac:dyDescent="0.25">
      <c r="A973">
        <v>972</v>
      </c>
      <c r="D973">
        <v>107.118317</v>
      </c>
      <c r="E973" s="4">
        <v>2</v>
      </c>
      <c r="H973">
        <v>120.764031</v>
      </c>
      <c r="I973" s="5">
        <v>4</v>
      </c>
      <c r="P973">
        <v>2</v>
      </c>
      <c r="Q973" t="str">
        <f t="shared" si="16"/>
        <v>24</v>
      </c>
    </row>
    <row r="974" spans="1:17" x14ac:dyDescent="0.25">
      <c r="A974">
        <v>973</v>
      </c>
      <c r="D974">
        <v>107.118317</v>
      </c>
      <c r="E974" s="4">
        <v>2</v>
      </c>
      <c r="H974">
        <v>120.764031</v>
      </c>
      <c r="I974" s="5">
        <v>4</v>
      </c>
      <c r="P974">
        <v>2</v>
      </c>
      <c r="Q974" t="str">
        <f t="shared" si="16"/>
        <v>24</v>
      </c>
    </row>
    <row r="975" spans="1:17" x14ac:dyDescent="0.25">
      <c r="A975">
        <v>974</v>
      </c>
      <c r="D975">
        <v>107.118317</v>
      </c>
      <c r="E975" s="4">
        <v>2</v>
      </c>
      <c r="H975">
        <v>120.764031</v>
      </c>
      <c r="I975" s="5">
        <v>4</v>
      </c>
      <c r="P975">
        <v>2</v>
      </c>
      <c r="Q975" t="str">
        <f t="shared" si="16"/>
        <v>24</v>
      </c>
    </row>
    <row r="976" spans="1:17" x14ac:dyDescent="0.25">
      <c r="A976">
        <v>975</v>
      </c>
      <c r="D976">
        <v>107.118317</v>
      </c>
      <c r="E976" s="4">
        <v>2</v>
      </c>
      <c r="H976">
        <v>120.764031</v>
      </c>
      <c r="I976" s="5">
        <v>4</v>
      </c>
      <c r="P976">
        <v>2</v>
      </c>
      <c r="Q976" t="str">
        <f t="shared" si="16"/>
        <v>24</v>
      </c>
    </row>
    <row r="977" spans="1:17" x14ac:dyDescent="0.25">
      <c r="A977">
        <v>976</v>
      </c>
      <c r="B977">
        <v>99.718113000000017</v>
      </c>
      <c r="C977" s="2">
        <v>1</v>
      </c>
      <c r="D977">
        <v>107.118317</v>
      </c>
      <c r="E977" s="4">
        <v>2</v>
      </c>
      <c r="H977">
        <v>120.764031</v>
      </c>
      <c r="I977" s="5">
        <v>4</v>
      </c>
      <c r="P977">
        <v>3</v>
      </c>
      <c r="Q977" t="str">
        <f t="shared" si="16"/>
        <v>124</v>
      </c>
    </row>
    <row r="978" spans="1:17" x14ac:dyDescent="0.25">
      <c r="A978">
        <v>977</v>
      </c>
      <c r="B978">
        <v>99.702145000000002</v>
      </c>
      <c r="C978" s="2">
        <v>1</v>
      </c>
      <c r="D978">
        <v>107.118317</v>
      </c>
      <c r="E978" s="4">
        <v>2</v>
      </c>
      <c r="H978">
        <v>120.764031</v>
      </c>
      <c r="I978" s="5">
        <v>4</v>
      </c>
      <c r="P978">
        <v>3</v>
      </c>
      <c r="Q978" t="str">
        <f t="shared" si="16"/>
        <v>124</v>
      </c>
    </row>
    <row r="979" spans="1:17" x14ac:dyDescent="0.25">
      <c r="A979">
        <v>978</v>
      </c>
      <c r="B979">
        <v>99.702145000000002</v>
      </c>
      <c r="C979" s="2">
        <v>1</v>
      </c>
      <c r="D979">
        <v>107.118317</v>
      </c>
      <c r="E979" s="4">
        <v>2</v>
      </c>
      <c r="H979">
        <v>120.764031</v>
      </c>
      <c r="I979" s="5">
        <v>4</v>
      </c>
      <c r="P979">
        <v>3</v>
      </c>
      <c r="Q979" t="str">
        <f t="shared" si="16"/>
        <v>124</v>
      </c>
    </row>
    <row r="980" spans="1:17" x14ac:dyDescent="0.25">
      <c r="A980">
        <v>979</v>
      </c>
      <c r="B980">
        <v>99.702145000000002</v>
      </c>
      <c r="C980" s="2">
        <v>1</v>
      </c>
      <c r="D980">
        <v>107.118317</v>
      </c>
      <c r="E980" s="4">
        <v>2</v>
      </c>
      <c r="H980">
        <v>120.764031</v>
      </c>
      <c r="I980" s="5">
        <v>4</v>
      </c>
      <c r="P980">
        <v>3</v>
      </c>
      <c r="Q980" t="str">
        <f t="shared" si="16"/>
        <v>124</v>
      </c>
    </row>
    <row r="981" spans="1:17" x14ac:dyDescent="0.25">
      <c r="A981">
        <v>980</v>
      </c>
      <c r="B981">
        <v>99.702145000000002</v>
      </c>
      <c r="C981" s="2">
        <v>1</v>
      </c>
      <c r="D981">
        <v>107.118317</v>
      </c>
      <c r="E981" s="4">
        <v>2</v>
      </c>
      <c r="H981">
        <v>120.764031</v>
      </c>
      <c r="I981" s="5">
        <v>4</v>
      </c>
      <c r="P981">
        <v>3</v>
      </c>
      <c r="Q981" t="str">
        <f t="shared" si="16"/>
        <v>124</v>
      </c>
    </row>
    <row r="982" spans="1:17" x14ac:dyDescent="0.25">
      <c r="A982">
        <v>981</v>
      </c>
      <c r="B982">
        <v>99.702145000000002</v>
      </c>
      <c r="C982" s="2">
        <v>1</v>
      </c>
      <c r="D982">
        <v>107.167298</v>
      </c>
      <c r="E982" s="4">
        <v>2</v>
      </c>
      <c r="H982">
        <v>120.764031</v>
      </c>
      <c r="I982" s="5">
        <v>4</v>
      </c>
      <c r="P982">
        <v>3</v>
      </c>
      <c r="Q982" t="str">
        <f t="shared" si="16"/>
        <v>124</v>
      </c>
    </row>
    <row r="983" spans="1:17" x14ac:dyDescent="0.25">
      <c r="A983">
        <v>982</v>
      </c>
      <c r="B983">
        <v>99.702145000000002</v>
      </c>
      <c r="C983" s="2">
        <v>1</v>
      </c>
      <c r="H983">
        <v>120.764031</v>
      </c>
      <c r="I983" s="5">
        <v>4</v>
      </c>
      <c r="P983">
        <v>2</v>
      </c>
      <c r="Q983" t="str">
        <f t="shared" si="16"/>
        <v>14</v>
      </c>
    </row>
    <row r="984" spans="1:17" x14ac:dyDescent="0.25">
      <c r="A984">
        <v>983</v>
      </c>
      <c r="B984">
        <v>99.702145000000002</v>
      </c>
      <c r="C984" s="2">
        <v>1</v>
      </c>
      <c r="H984">
        <v>120.753163</v>
      </c>
      <c r="I984" s="5">
        <v>4</v>
      </c>
      <c r="P984">
        <v>2</v>
      </c>
      <c r="Q984" t="str">
        <f t="shared" si="16"/>
        <v>14</v>
      </c>
    </row>
    <row r="985" spans="1:17" x14ac:dyDescent="0.25">
      <c r="A985">
        <v>984</v>
      </c>
      <c r="B985">
        <v>99.702145000000002</v>
      </c>
      <c r="C985" s="2">
        <v>1</v>
      </c>
      <c r="F985">
        <v>110.42525500000001</v>
      </c>
      <c r="G985" s="3">
        <v>3</v>
      </c>
      <c r="H985">
        <v>120.753163</v>
      </c>
      <c r="I985" s="5">
        <v>4</v>
      </c>
      <c r="P985">
        <v>3</v>
      </c>
      <c r="Q985" t="str">
        <f t="shared" si="16"/>
        <v>134</v>
      </c>
    </row>
    <row r="986" spans="1:17" x14ac:dyDescent="0.25">
      <c r="A986">
        <v>985</v>
      </c>
      <c r="B986">
        <v>99.702145000000002</v>
      </c>
      <c r="C986" s="2">
        <v>1</v>
      </c>
      <c r="F986">
        <v>110.42525500000001</v>
      </c>
      <c r="G986" s="3">
        <v>3</v>
      </c>
      <c r="P986">
        <v>2</v>
      </c>
      <c r="Q986" t="str">
        <f t="shared" si="16"/>
        <v>13</v>
      </c>
    </row>
    <row r="987" spans="1:17" x14ac:dyDescent="0.25">
      <c r="A987">
        <v>986</v>
      </c>
      <c r="B987">
        <v>99.702145000000002</v>
      </c>
      <c r="C987" s="2">
        <v>1</v>
      </c>
      <c r="F987">
        <v>110.43087</v>
      </c>
      <c r="G987" s="3">
        <v>3</v>
      </c>
      <c r="P987">
        <v>2</v>
      </c>
      <c r="Q987" t="str">
        <f t="shared" si="16"/>
        <v>13</v>
      </c>
    </row>
    <row r="988" spans="1:17" x14ac:dyDescent="0.25">
      <c r="A988">
        <v>987</v>
      </c>
      <c r="B988">
        <v>99.702145000000002</v>
      </c>
      <c r="C988" s="2">
        <v>1</v>
      </c>
      <c r="F988">
        <v>110.43087</v>
      </c>
      <c r="G988" s="3">
        <v>3</v>
      </c>
      <c r="P988">
        <v>2</v>
      </c>
      <c r="Q988" t="str">
        <f t="shared" si="16"/>
        <v>13</v>
      </c>
    </row>
    <row r="989" spans="1:17" x14ac:dyDescent="0.25">
      <c r="A989">
        <v>988</v>
      </c>
      <c r="B989">
        <v>99.702145000000002</v>
      </c>
      <c r="C989" s="2">
        <v>1</v>
      </c>
      <c r="F989">
        <v>110.43087</v>
      </c>
      <c r="G989" s="3">
        <v>3</v>
      </c>
      <c r="P989">
        <v>2</v>
      </c>
      <c r="Q989" t="str">
        <f t="shared" si="16"/>
        <v>13</v>
      </c>
    </row>
    <row r="990" spans="1:17" x14ac:dyDescent="0.25">
      <c r="A990">
        <v>989</v>
      </c>
      <c r="B990">
        <v>99.702145000000002</v>
      </c>
      <c r="C990" s="2">
        <v>1</v>
      </c>
      <c r="F990">
        <v>110.43087</v>
      </c>
      <c r="G990" s="3">
        <v>3</v>
      </c>
      <c r="P990">
        <v>2</v>
      </c>
      <c r="Q990" t="str">
        <f t="shared" si="16"/>
        <v>13</v>
      </c>
    </row>
    <row r="991" spans="1:17" x14ac:dyDescent="0.25">
      <c r="A991">
        <v>990</v>
      </c>
      <c r="B991">
        <v>99.702145000000002</v>
      </c>
      <c r="C991" s="2">
        <v>1</v>
      </c>
      <c r="F991">
        <v>110.43087</v>
      </c>
      <c r="G991" s="3">
        <v>3</v>
      </c>
      <c r="P991">
        <v>2</v>
      </c>
      <c r="Q991" t="str">
        <f t="shared" si="16"/>
        <v>13</v>
      </c>
    </row>
    <row r="992" spans="1:17" x14ac:dyDescent="0.25">
      <c r="A992">
        <v>991</v>
      </c>
      <c r="B992">
        <v>99.702145000000002</v>
      </c>
      <c r="C992" s="2">
        <v>1</v>
      </c>
      <c r="F992">
        <v>110.43087</v>
      </c>
      <c r="G992" s="3">
        <v>3</v>
      </c>
      <c r="P992">
        <v>2</v>
      </c>
      <c r="Q992" t="str">
        <f t="shared" si="16"/>
        <v>13</v>
      </c>
    </row>
    <row r="993" spans="1:17" x14ac:dyDescent="0.25">
      <c r="A993">
        <v>992</v>
      </c>
      <c r="B993">
        <v>99.702145000000002</v>
      </c>
      <c r="C993" s="2">
        <v>1</v>
      </c>
      <c r="D993">
        <v>92.330714999999998</v>
      </c>
      <c r="E993" s="4">
        <v>2</v>
      </c>
      <c r="F993">
        <v>110.43087</v>
      </c>
      <c r="G993" s="3">
        <v>3</v>
      </c>
      <c r="P993">
        <v>3</v>
      </c>
      <c r="Q993" t="str">
        <f t="shared" si="16"/>
        <v>123</v>
      </c>
    </row>
    <row r="994" spans="1:17" x14ac:dyDescent="0.25">
      <c r="A994">
        <v>993</v>
      </c>
      <c r="B994">
        <v>99.702145000000002</v>
      </c>
      <c r="C994" s="2">
        <v>1</v>
      </c>
      <c r="D994">
        <v>92.286020000000008</v>
      </c>
      <c r="E994" s="4">
        <v>2</v>
      </c>
      <c r="F994">
        <v>110.43087</v>
      </c>
      <c r="G994" s="3">
        <v>3</v>
      </c>
      <c r="P994">
        <v>3</v>
      </c>
      <c r="Q994" t="str">
        <f t="shared" si="16"/>
        <v>123</v>
      </c>
    </row>
    <row r="995" spans="1:17" x14ac:dyDescent="0.25">
      <c r="A995">
        <v>994</v>
      </c>
      <c r="B995">
        <v>99.702145000000002</v>
      </c>
      <c r="C995" s="2">
        <v>1</v>
      </c>
      <c r="D995">
        <v>92.286020000000008</v>
      </c>
      <c r="E995" s="4">
        <v>2</v>
      </c>
      <c r="F995">
        <v>110.43087</v>
      </c>
      <c r="G995" s="3">
        <v>3</v>
      </c>
      <c r="P995">
        <v>3</v>
      </c>
      <c r="Q995" t="str">
        <f t="shared" si="16"/>
        <v>123</v>
      </c>
    </row>
    <row r="996" spans="1:17" x14ac:dyDescent="0.25">
      <c r="A996">
        <v>995</v>
      </c>
      <c r="B996">
        <v>99.718113000000017</v>
      </c>
      <c r="C996" s="2">
        <v>1</v>
      </c>
      <c r="D996">
        <v>92.286020000000008</v>
      </c>
      <c r="E996" s="4">
        <v>2</v>
      </c>
      <c r="F996">
        <v>110.43087</v>
      </c>
      <c r="G996" s="3">
        <v>3</v>
      </c>
      <c r="P996">
        <v>3</v>
      </c>
      <c r="Q996" t="str">
        <f t="shared" si="16"/>
        <v>123</v>
      </c>
    </row>
    <row r="997" spans="1:17" x14ac:dyDescent="0.25">
      <c r="A997">
        <v>996</v>
      </c>
      <c r="B997">
        <v>99.718113000000017</v>
      </c>
      <c r="C997" s="2">
        <v>1</v>
      </c>
      <c r="D997">
        <v>92.286020000000008</v>
      </c>
      <c r="E997" s="4">
        <v>2</v>
      </c>
      <c r="F997">
        <v>110.43087</v>
      </c>
      <c r="G997" s="3">
        <v>3</v>
      </c>
      <c r="P997">
        <v>3</v>
      </c>
      <c r="Q997" t="str">
        <f t="shared" si="16"/>
        <v>123</v>
      </c>
    </row>
    <row r="998" spans="1:17" x14ac:dyDescent="0.25">
      <c r="A998">
        <v>997</v>
      </c>
      <c r="D998">
        <v>92.286020000000008</v>
      </c>
      <c r="E998" s="4">
        <v>2</v>
      </c>
      <c r="F998">
        <v>110.43087</v>
      </c>
      <c r="G998" s="3">
        <v>3</v>
      </c>
      <c r="P998">
        <v>2</v>
      </c>
      <c r="Q998" t="str">
        <f t="shared" si="16"/>
        <v>23</v>
      </c>
    </row>
    <row r="999" spans="1:17" x14ac:dyDescent="0.25">
      <c r="A999">
        <v>998</v>
      </c>
      <c r="D999">
        <v>92.286020000000008</v>
      </c>
      <c r="E999" s="4">
        <v>2</v>
      </c>
      <c r="F999">
        <v>110.43087</v>
      </c>
      <c r="G999" s="3">
        <v>3</v>
      </c>
      <c r="P999">
        <v>2</v>
      </c>
      <c r="Q999" t="str">
        <f t="shared" si="16"/>
        <v>23</v>
      </c>
    </row>
    <row r="1000" spans="1:17" x14ac:dyDescent="0.25">
      <c r="A1000">
        <v>999</v>
      </c>
      <c r="D1000">
        <v>92.286020000000008</v>
      </c>
      <c r="E1000" s="4">
        <v>2</v>
      </c>
      <c r="F1000">
        <v>110.43087</v>
      </c>
      <c r="G1000" s="3">
        <v>3</v>
      </c>
      <c r="P1000">
        <v>2</v>
      </c>
      <c r="Q1000" t="str">
        <f t="shared" si="16"/>
        <v>23</v>
      </c>
    </row>
    <row r="1001" spans="1:17" x14ac:dyDescent="0.25">
      <c r="A1001">
        <v>1000</v>
      </c>
      <c r="D1001">
        <v>92.286020000000008</v>
      </c>
      <c r="E1001" s="4">
        <v>2</v>
      </c>
      <c r="F1001">
        <v>110.43087</v>
      </c>
      <c r="G1001" s="3">
        <v>3</v>
      </c>
      <c r="P1001">
        <v>2</v>
      </c>
      <c r="Q1001" t="str">
        <f t="shared" si="16"/>
        <v>23</v>
      </c>
    </row>
    <row r="1002" spans="1:17" x14ac:dyDescent="0.25">
      <c r="A1002">
        <v>1001</v>
      </c>
      <c r="D1002">
        <v>92.286020000000008</v>
      </c>
      <c r="E1002" s="4">
        <v>2</v>
      </c>
      <c r="F1002">
        <v>110.43087</v>
      </c>
      <c r="G1002" s="3">
        <v>3</v>
      </c>
      <c r="P1002">
        <v>2</v>
      </c>
      <c r="Q1002" t="str">
        <f t="shared" si="16"/>
        <v>23</v>
      </c>
    </row>
    <row r="1003" spans="1:17" x14ac:dyDescent="0.25">
      <c r="A1003">
        <v>1002</v>
      </c>
      <c r="D1003">
        <v>92.286020000000008</v>
      </c>
      <c r="E1003" s="4">
        <v>2</v>
      </c>
      <c r="F1003">
        <v>110.42525500000001</v>
      </c>
      <c r="G1003" s="3">
        <v>3</v>
      </c>
      <c r="P1003">
        <v>2</v>
      </c>
      <c r="Q1003" t="str">
        <f t="shared" si="16"/>
        <v>23</v>
      </c>
    </row>
    <row r="1004" spans="1:17" x14ac:dyDescent="0.25">
      <c r="A1004">
        <v>1003</v>
      </c>
      <c r="D1004">
        <v>92.286020000000008</v>
      </c>
      <c r="E1004" s="4">
        <v>2</v>
      </c>
      <c r="P1004">
        <v>1</v>
      </c>
      <c r="Q1004" t="str">
        <f t="shared" si="16"/>
        <v>2</v>
      </c>
    </row>
    <row r="1005" spans="1:17" x14ac:dyDescent="0.25">
      <c r="A1005">
        <v>1004</v>
      </c>
      <c r="D1005">
        <v>92.286020000000008</v>
      </c>
      <c r="E1005" s="4">
        <v>2</v>
      </c>
      <c r="P1005">
        <v>1</v>
      </c>
      <c r="Q1005" t="str">
        <f t="shared" si="16"/>
        <v>2</v>
      </c>
    </row>
    <row r="1006" spans="1:17" x14ac:dyDescent="0.25">
      <c r="A1006">
        <v>1005</v>
      </c>
      <c r="D1006">
        <v>92.286020000000008</v>
      </c>
      <c r="E1006" s="4">
        <v>2</v>
      </c>
      <c r="I1006" s="5" t="s">
        <v>233</v>
      </c>
      <c r="N1006">
        <v>100.63592200000001</v>
      </c>
      <c r="O1006">
        <v>1005</v>
      </c>
      <c r="P1006">
        <v>2</v>
      </c>
      <c r="Q1006" t="str">
        <f t="shared" si="16"/>
        <v>24D</v>
      </c>
    </row>
    <row r="1007" spans="1:17" x14ac:dyDescent="0.25">
      <c r="A1007">
        <v>1006</v>
      </c>
      <c r="D1007">
        <v>92.286020000000008</v>
      </c>
      <c r="E1007" s="4">
        <v>2</v>
      </c>
      <c r="I1007" s="5" t="s">
        <v>233</v>
      </c>
      <c r="N1007">
        <v>100.63592200000001</v>
      </c>
      <c r="P1007">
        <v>2</v>
      </c>
      <c r="Q1007" t="str">
        <f t="shared" si="16"/>
        <v>24D</v>
      </c>
    </row>
    <row r="1008" spans="1:17" x14ac:dyDescent="0.25">
      <c r="A1008">
        <v>1007</v>
      </c>
      <c r="D1008">
        <v>92.286020000000008</v>
      </c>
      <c r="E1008" s="4">
        <v>2</v>
      </c>
      <c r="I1008" s="5" t="s">
        <v>233</v>
      </c>
      <c r="N1008">
        <v>100.63592200000001</v>
      </c>
      <c r="P1008">
        <v>2</v>
      </c>
      <c r="Q1008" t="str">
        <f t="shared" si="16"/>
        <v>24D</v>
      </c>
    </row>
    <row r="1009" spans="1:17" x14ac:dyDescent="0.25">
      <c r="A1009">
        <v>1008</v>
      </c>
      <c r="D1009">
        <v>92.286020000000008</v>
      </c>
      <c r="E1009" s="4">
        <v>2</v>
      </c>
      <c r="I1009" s="5" t="s">
        <v>233</v>
      </c>
      <c r="N1009">
        <v>100.63592200000001</v>
      </c>
      <c r="P1009">
        <v>2</v>
      </c>
      <c r="Q1009" t="str">
        <f t="shared" si="16"/>
        <v>24D</v>
      </c>
    </row>
    <row r="1010" spans="1:17" x14ac:dyDescent="0.25">
      <c r="A1010">
        <v>1009</v>
      </c>
      <c r="D1010">
        <v>92.286020000000008</v>
      </c>
      <c r="E1010" s="4">
        <v>2</v>
      </c>
      <c r="I1010" s="5" t="s">
        <v>233</v>
      </c>
      <c r="N1010">
        <v>100.63592200000001</v>
      </c>
      <c r="P1010">
        <v>2</v>
      </c>
      <c r="Q1010" t="str">
        <f t="shared" si="16"/>
        <v>24D</v>
      </c>
    </row>
    <row r="1011" spans="1:17" x14ac:dyDescent="0.25">
      <c r="A1011">
        <v>1010</v>
      </c>
      <c r="D1011">
        <v>92.286020000000008</v>
      </c>
      <c r="E1011" s="4">
        <v>2</v>
      </c>
      <c r="I1011" s="5" t="s">
        <v>233</v>
      </c>
      <c r="N1011">
        <v>100.63592200000001</v>
      </c>
      <c r="P1011">
        <v>2</v>
      </c>
      <c r="Q1011" t="str">
        <f t="shared" si="16"/>
        <v>24D</v>
      </c>
    </row>
    <row r="1012" spans="1:17" x14ac:dyDescent="0.25">
      <c r="A1012">
        <v>1011</v>
      </c>
      <c r="B1012">
        <v>84.751021000000009</v>
      </c>
      <c r="C1012" s="2">
        <v>1</v>
      </c>
      <c r="D1012">
        <v>92.286020000000008</v>
      </c>
      <c r="E1012" s="4">
        <v>2</v>
      </c>
      <c r="I1012" s="5" t="s">
        <v>233</v>
      </c>
      <c r="N1012">
        <v>100.63592200000001</v>
      </c>
      <c r="P1012">
        <v>3</v>
      </c>
      <c r="Q1012" t="str">
        <f t="shared" si="16"/>
        <v>124D</v>
      </c>
    </row>
    <row r="1013" spans="1:17" x14ac:dyDescent="0.25">
      <c r="A1013">
        <v>1012</v>
      </c>
      <c r="B1013">
        <v>84.721531000000013</v>
      </c>
      <c r="C1013" s="2">
        <v>1</v>
      </c>
      <c r="D1013">
        <v>92.286020000000008</v>
      </c>
      <c r="E1013" s="4">
        <v>2</v>
      </c>
      <c r="I1013" s="5" t="s">
        <v>233</v>
      </c>
      <c r="N1013">
        <v>100.63592200000001</v>
      </c>
      <c r="O1013">
        <v>1012</v>
      </c>
      <c r="P1013">
        <v>3</v>
      </c>
      <c r="Q1013" t="str">
        <f t="shared" si="16"/>
        <v>124D</v>
      </c>
    </row>
    <row r="1014" spans="1:17" x14ac:dyDescent="0.25">
      <c r="A1014">
        <v>1013</v>
      </c>
      <c r="B1014">
        <v>84.721531000000013</v>
      </c>
      <c r="C1014" s="2">
        <v>1</v>
      </c>
      <c r="D1014">
        <v>92.286020000000008</v>
      </c>
      <c r="E1014" s="4">
        <v>2</v>
      </c>
      <c r="P1014">
        <v>2</v>
      </c>
      <c r="Q1014" t="str">
        <f t="shared" si="16"/>
        <v>12</v>
      </c>
    </row>
    <row r="1015" spans="1:17" x14ac:dyDescent="0.25">
      <c r="A1015">
        <v>1014</v>
      </c>
      <c r="B1015">
        <v>84.721531000000013</v>
      </c>
      <c r="C1015" s="2">
        <v>1</v>
      </c>
      <c r="D1015">
        <v>92.286020000000008</v>
      </c>
      <c r="E1015" s="4">
        <v>2</v>
      </c>
      <c r="P1015">
        <v>2</v>
      </c>
      <c r="Q1015" t="str">
        <f t="shared" si="16"/>
        <v>12</v>
      </c>
    </row>
    <row r="1016" spans="1:17" x14ac:dyDescent="0.25">
      <c r="A1016">
        <v>1015</v>
      </c>
      <c r="B1016">
        <v>84.721531000000013</v>
      </c>
      <c r="C1016" s="2">
        <v>1</v>
      </c>
      <c r="D1016">
        <v>92.330714999999998</v>
      </c>
      <c r="E1016" s="4">
        <v>2</v>
      </c>
      <c r="P1016">
        <v>2</v>
      </c>
      <c r="Q1016" t="str">
        <f t="shared" si="16"/>
        <v>12</v>
      </c>
    </row>
    <row r="1017" spans="1:17" x14ac:dyDescent="0.25">
      <c r="A1017">
        <v>1016</v>
      </c>
      <c r="B1017">
        <v>84.721531000000013</v>
      </c>
      <c r="C1017" s="2">
        <v>1</v>
      </c>
      <c r="P1017">
        <v>1</v>
      </c>
      <c r="Q1017" t="str">
        <f t="shared" si="16"/>
        <v>1</v>
      </c>
    </row>
    <row r="1018" spans="1:17" x14ac:dyDescent="0.25">
      <c r="A1018">
        <v>1017</v>
      </c>
      <c r="B1018">
        <v>84.721531000000013</v>
      </c>
      <c r="C1018" s="2">
        <v>1</v>
      </c>
      <c r="P1018">
        <v>1</v>
      </c>
      <c r="Q1018" t="str">
        <f t="shared" si="16"/>
        <v>1</v>
      </c>
    </row>
    <row r="1019" spans="1:17" x14ac:dyDescent="0.25">
      <c r="A1019">
        <v>1018</v>
      </c>
      <c r="B1019">
        <v>84.721531000000013</v>
      </c>
      <c r="C1019" s="2">
        <v>1</v>
      </c>
      <c r="F1019">
        <v>95.149594000000008</v>
      </c>
      <c r="G1019" s="3">
        <v>3</v>
      </c>
      <c r="I1019" s="5" t="s">
        <v>233</v>
      </c>
      <c r="N1019">
        <v>97.538724999999999</v>
      </c>
      <c r="O1019">
        <v>1018</v>
      </c>
      <c r="P1019">
        <v>3</v>
      </c>
      <c r="Q1019" t="str">
        <f t="shared" si="16"/>
        <v>134D</v>
      </c>
    </row>
    <row r="1020" spans="1:17" x14ac:dyDescent="0.25">
      <c r="A1020">
        <v>1019</v>
      </c>
      <c r="B1020">
        <v>84.721531000000013</v>
      </c>
      <c r="C1020" s="2">
        <v>1</v>
      </c>
      <c r="F1020">
        <v>94.955815999999999</v>
      </c>
      <c r="G1020" s="3">
        <v>3</v>
      </c>
      <c r="I1020" s="5" t="s">
        <v>233</v>
      </c>
      <c r="N1020">
        <v>97.538724999999999</v>
      </c>
      <c r="P1020">
        <v>3</v>
      </c>
      <c r="Q1020" t="str">
        <f t="shared" si="16"/>
        <v>134D</v>
      </c>
    </row>
    <row r="1021" spans="1:17" x14ac:dyDescent="0.25">
      <c r="A1021">
        <v>1020</v>
      </c>
      <c r="B1021">
        <v>84.721531000000013</v>
      </c>
      <c r="C1021" s="2">
        <v>1</v>
      </c>
      <c r="F1021">
        <v>94.955815999999999</v>
      </c>
      <c r="G1021" s="3">
        <v>3</v>
      </c>
      <c r="I1021" s="5" t="s">
        <v>233</v>
      </c>
      <c r="N1021">
        <v>97.538724999999999</v>
      </c>
      <c r="P1021">
        <v>3</v>
      </c>
      <c r="Q1021" t="str">
        <f t="shared" si="16"/>
        <v>134D</v>
      </c>
    </row>
    <row r="1022" spans="1:17" x14ac:dyDescent="0.25">
      <c r="A1022">
        <v>1021</v>
      </c>
      <c r="B1022">
        <v>84.721531000000013</v>
      </c>
      <c r="C1022" s="2">
        <v>1</v>
      </c>
      <c r="F1022">
        <v>94.955815999999999</v>
      </c>
      <c r="G1022" s="3">
        <v>3</v>
      </c>
      <c r="I1022" s="5" t="s">
        <v>233</v>
      </c>
      <c r="N1022">
        <v>97.538724999999999</v>
      </c>
      <c r="P1022">
        <v>3</v>
      </c>
      <c r="Q1022" t="str">
        <f t="shared" si="16"/>
        <v>134D</v>
      </c>
    </row>
    <row r="1023" spans="1:17" x14ac:dyDescent="0.25">
      <c r="A1023">
        <v>1022</v>
      </c>
      <c r="B1023">
        <v>84.721531000000013</v>
      </c>
      <c r="C1023" s="2">
        <v>1</v>
      </c>
      <c r="F1023">
        <v>94.955815999999999</v>
      </c>
      <c r="G1023" s="3">
        <v>3</v>
      </c>
      <c r="I1023" s="5" t="s">
        <v>233</v>
      </c>
      <c r="N1023">
        <v>97.538724999999999</v>
      </c>
      <c r="P1023">
        <v>3</v>
      </c>
      <c r="Q1023" t="str">
        <f t="shared" si="16"/>
        <v>134D</v>
      </c>
    </row>
    <row r="1024" spans="1:17" x14ac:dyDescent="0.25">
      <c r="A1024">
        <v>1023</v>
      </c>
      <c r="B1024">
        <v>84.721531000000013</v>
      </c>
      <c r="C1024" s="2">
        <v>1</v>
      </c>
      <c r="F1024">
        <v>94.955815999999999</v>
      </c>
      <c r="G1024" s="3">
        <v>3</v>
      </c>
      <c r="I1024" s="5" t="s">
        <v>233</v>
      </c>
      <c r="N1024">
        <v>97.538724999999999</v>
      </c>
      <c r="P1024">
        <v>3</v>
      </c>
      <c r="Q1024" t="str">
        <f t="shared" si="16"/>
        <v>134D</v>
      </c>
    </row>
    <row r="1025" spans="1:17" x14ac:dyDescent="0.25">
      <c r="A1025">
        <v>1024</v>
      </c>
      <c r="B1025">
        <v>84.721531000000013</v>
      </c>
      <c r="C1025" s="2">
        <v>1</v>
      </c>
      <c r="D1025">
        <v>82.263571000000013</v>
      </c>
      <c r="E1025" s="4">
        <v>2</v>
      </c>
      <c r="F1025">
        <v>94.955815999999999</v>
      </c>
      <c r="G1025" s="3">
        <v>3</v>
      </c>
      <c r="I1025" s="5" t="s">
        <v>233</v>
      </c>
      <c r="N1025">
        <v>97.538724999999999</v>
      </c>
      <c r="P1025">
        <v>4</v>
      </c>
      <c r="Q1025" t="str">
        <f t="shared" si="16"/>
        <v>1234D</v>
      </c>
    </row>
    <row r="1026" spans="1:17" x14ac:dyDescent="0.25">
      <c r="A1026">
        <v>1025</v>
      </c>
      <c r="B1026">
        <v>84.721531000000013</v>
      </c>
      <c r="C1026" s="2">
        <v>1</v>
      </c>
      <c r="D1026">
        <v>82.249491000000006</v>
      </c>
      <c r="E1026" s="4">
        <v>2</v>
      </c>
      <c r="F1026">
        <v>94.955815999999999</v>
      </c>
      <c r="G1026" s="3">
        <v>3</v>
      </c>
      <c r="I1026" s="5" t="s">
        <v>233</v>
      </c>
      <c r="N1026">
        <v>97.538724999999999</v>
      </c>
      <c r="P1026">
        <v>4</v>
      </c>
      <c r="Q1026" t="str">
        <f t="shared" ref="Q1026:Q1089" si="17">CONCATENATE(C1026,E1026,G1026,I1026)</f>
        <v>1234D</v>
      </c>
    </row>
    <row r="1027" spans="1:17" x14ac:dyDescent="0.25">
      <c r="A1027">
        <v>1026</v>
      </c>
      <c r="B1027">
        <v>84.721531000000013</v>
      </c>
      <c r="C1027" s="2">
        <v>1</v>
      </c>
      <c r="D1027">
        <v>82.249491000000006</v>
      </c>
      <c r="E1027" s="4">
        <v>2</v>
      </c>
      <c r="F1027">
        <v>94.955815999999999</v>
      </c>
      <c r="G1027" s="3">
        <v>3</v>
      </c>
      <c r="I1027" s="5" t="s">
        <v>233</v>
      </c>
      <c r="N1027">
        <v>97.538724999999999</v>
      </c>
      <c r="P1027">
        <v>4</v>
      </c>
      <c r="Q1027" t="str">
        <f t="shared" si="17"/>
        <v>1234D</v>
      </c>
    </row>
    <row r="1028" spans="1:17" x14ac:dyDescent="0.25">
      <c r="A1028">
        <v>1027</v>
      </c>
      <c r="B1028">
        <v>84.721531000000013</v>
      </c>
      <c r="C1028" s="2">
        <v>1</v>
      </c>
      <c r="D1028">
        <v>82.249491000000006</v>
      </c>
      <c r="E1028" s="4">
        <v>2</v>
      </c>
      <c r="F1028">
        <v>94.955815999999999</v>
      </c>
      <c r="G1028" s="3">
        <v>3</v>
      </c>
      <c r="I1028" s="5" t="s">
        <v>233</v>
      </c>
      <c r="N1028">
        <v>97.538724999999999</v>
      </c>
      <c r="P1028">
        <v>4</v>
      </c>
      <c r="Q1028" t="str">
        <f t="shared" si="17"/>
        <v>1234D</v>
      </c>
    </row>
    <row r="1029" spans="1:17" x14ac:dyDescent="0.25">
      <c r="A1029">
        <v>1028</v>
      </c>
      <c r="B1029">
        <v>84.721531000000013</v>
      </c>
      <c r="C1029" s="2">
        <v>1</v>
      </c>
      <c r="D1029">
        <v>82.249491000000006</v>
      </c>
      <c r="E1029" s="4">
        <v>2</v>
      </c>
      <c r="F1029">
        <v>94.955815999999999</v>
      </c>
      <c r="G1029" s="3">
        <v>3</v>
      </c>
      <c r="I1029" s="5" t="s">
        <v>233</v>
      </c>
      <c r="N1029">
        <v>97.538724999999999</v>
      </c>
      <c r="P1029">
        <v>4</v>
      </c>
      <c r="Q1029" t="str">
        <f t="shared" si="17"/>
        <v>1234D</v>
      </c>
    </row>
    <row r="1030" spans="1:17" x14ac:dyDescent="0.25">
      <c r="A1030">
        <v>1029</v>
      </c>
      <c r="B1030">
        <v>84.721531000000013</v>
      </c>
      <c r="C1030" s="2">
        <v>1</v>
      </c>
      <c r="D1030">
        <v>82.249491000000006</v>
      </c>
      <c r="E1030" s="4">
        <v>2</v>
      </c>
      <c r="F1030">
        <v>94.955815999999999</v>
      </c>
      <c r="G1030" s="3">
        <v>3</v>
      </c>
      <c r="I1030" s="5" t="s">
        <v>233</v>
      </c>
      <c r="N1030">
        <v>97.538724999999999</v>
      </c>
      <c r="P1030">
        <v>4</v>
      </c>
      <c r="Q1030" t="str">
        <f t="shared" si="17"/>
        <v>1234D</v>
      </c>
    </row>
    <row r="1031" spans="1:17" x14ac:dyDescent="0.25">
      <c r="A1031">
        <v>1030</v>
      </c>
      <c r="B1031">
        <v>84.721531000000013</v>
      </c>
      <c r="C1031" s="2">
        <v>1</v>
      </c>
      <c r="D1031">
        <v>82.249491000000006</v>
      </c>
      <c r="E1031" s="4">
        <v>2</v>
      </c>
      <c r="F1031">
        <v>94.955815999999999</v>
      </c>
      <c r="G1031" s="3">
        <v>3</v>
      </c>
      <c r="I1031" s="5" t="s">
        <v>233</v>
      </c>
      <c r="N1031">
        <v>97.538724999999999</v>
      </c>
      <c r="P1031">
        <v>4</v>
      </c>
      <c r="Q1031" t="str">
        <f t="shared" si="17"/>
        <v>1234D</v>
      </c>
    </row>
    <row r="1032" spans="1:17" x14ac:dyDescent="0.25">
      <c r="A1032">
        <v>1031</v>
      </c>
      <c r="B1032">
        <v>84.721531000000013</v>
      </c>
      <c r="C1032" s="2">
        <v>1</v>
      </c>
      <c r="D1032">
        <v>82.249491000000006</v>
      </c>
      <c r="E1032" s="4">
        <v>2</v>
      </c>
      <c r="F1032">
        <v>94.955815999999999</v>
      </c>
      <c r="G1032" s="3">
        <v>3</v>
      </c>
      <c r="I1032" s="5" t="s">
        <v>233</v>
      </c>
      <c r="N1032">
        <v>97.538724999999999</v>
      </c>
      <c r="P1032">
        <v>4</v>
      </c>
      <c r="Q1032" t="str">
        <f t="shared" si="17"/>
        <v>1234D</v>
      </c>
    </row>
    <row r="1033" spans="1:17" x14ac:dyDescent="0.25">
      <c r="A1033">
        <v>1032</v>
      </c>
      <c r="B1033">
        <v>84.721531000000013</v>
      </c>
      <c r="C1033" s="2">
        <v>1</v>
      </c>
      <c r="D1033">
        <v>82.249491000000006</v>
      </c>
      <c r="E1033" s="4">
        <v>2</v>
      </c>
      <c r="F1033">
        <v>94.955815999999999</v>
      </c>
      <c r="G1033" s="3">
        <v>3</v>
      </c>
      <c r="I1033" s="5" t="s">
        <v>233</v>
      </c>
      <c r="N1033">
        <v>97.538724999999999</v>
      </c>
      <c r="P1033">
        <v>4</v>
      </c>
      <c r="Q1033" t="str">
        <f t="shared" si="17"/>
        <v>1234D</v>
      </c>
    </row>
    <row r="1034" spans="1:17" x14ac:dyDescent="0.25">
      <c r="A1034">
        <v>1033</v>
      </c>
      <c r="B1034">
        <v>84.721531000000013</v>
      </c>
      <c r="C1034" s="2">
        <v>1</v>
      </c>
      <c r="D1034">
        <v>82.249491000000006</v>
      </c>
      <c r="E1034" s="4">
        <v>2</v>
      </c>
      <c r="F1034">
        <v>94.955815999999999</v>
      </c>
      <c r="G1034" s="3">
        <v>3</v>
      </c>
      <c r="I1034" s="5" t="s">
        <v>233</v>
      </c>
      <c r="N1034">
        <v>97.538724999999999</v>
      </c>
      <c r="P1034">
        <v>4</v>
      </c>
      <c r="Q1034" t="str">
        <f t="shared" si="17"/>
        <v>1234D</v>
      </c>
    </row>
    <row r="1035" spans="1:17" x14ac:dyDescent="0.25">
      <c r="A1035">
        <v>1034</v>
      </c>
      <c r="B1035">
        <v>84.721531000000013</v>
      </c>
      <c r="C1035" s="2">
        <v>1</v>
      </c>
      <c r="D1035">
        <v>82.249491000000006</v>
      </c>
      <c r="E1035" s="4">
        <v>2</v>
      </c>
      <c r="F1035">
        <v>94.955815999999999</v>
      </c>
      <c r="G1035" s="3">
        <v>3</v>
      </c>
      <c r="I1035" s="5" t="s">
        <v>233</v>
      </c>
      <c r="N1035">
        <v>97.538724999999999</v>
      </c>
      <c r="P1035">
        <v>4</v>
      </c>
      <c r="Q1035" t="str">
        <f t="shared" si="17"/>
        <v>1234D</v>
      </c>
    </row>
    <row r="1036" spans="1:17" x14ac:dyDescent="0.25">
      <c r="A1036">
        <v>1035</v>
      </c>
      <c r="B1036">
        <v>84.721531000000013</v>
      </c>
      <c r="C1036" s="2">
        <v>1</v>
      </c>
      <c r="D1036">
        <v>82.249491000000006</v>
      </c>
      <c r="E1036" s="4">
        <v>2</v>
      </c>
      <c r="F1036">
        <v>94.955815999999999</v>
      </c>
      <c r="G1036" s="3">
        <v>3</v>
      </c>
      <c r="I1036" s="5" t="s">
        <v>233</v>
      </c>
      <c r="N1036">
        <v>97.538724999999999</v>
      </c>
      <c r="P1036">
        <v>4</v>
      </c>
      <c r="Q1036" t="str">
        <f t="shared" si="17"/>
        <v>1234D</v>
      </c>
    </row>
    <row r="1037" spans="1:17" x14ac:dyDescent="0.25">
      <c r="A1037">
        <v>1036</v>
      </c>
      <c r="B1037">
        <v>84.751021000000009</v>
      </c>
      <c r="C1037" s="2">
        <v>1</v>
      </c>
      <c r="D1037">
        <v>82.249491000000006</v>
      </c>
      <c r="E1037" s="4">
        <v>2</v>
      </c>
      <c r="F1037">
        <v>94.955815999999999</v>
      </c>
      <c r="G1037" s="3">
        <v>3</v>
      </c>
      <c r="I1037" s="5" t="s">
        <v>233</v>
      </c>
      <c r="N1037">
        <v>97.538724999999999</v>
      </c>
      <c r="P1037">
        <v>4</v>
      </c>
      <c r="Q1037" t="str">
        <f t="shared" si="17"/>
        <v>1234D</v>
      </c>
    </row>
    <row r="1038" spans="1:17" x14ac:dyDescent="0.25">
      <c r="A1038">
        <v>1037</v>
      </c>
      <c r="D1038">
        <v>82.249491000000006</v>
      </c>
      <c r="E1038" s="4">
        <v>2</v>
      </c>
      <c r="F1038">
        <v>94.955815999999999</v>
      </c>
      <c r="G1038" s="3">
        <v>3</v>
      </c>
      <c r="I1038" s="5" t="s">
        <v>233</v>
      </c>
      <c r="N1038">
        <v>97.538724999999999</v>
      </c>
      <c r="P1038">
        <v>3</v>
      </c>
      <c r="Q1038" t="str">
        <f t="shared" si="17"/>
        <v>234D</v>
      </c>
    </row>
    <row r="1039" spans="1:17" x14ac:dyDescent="0.25">
      <c r="A1039">
        <v>1038</v>
      </c>
      <c r="D1039">
        <v>82.249491000000006</v>
      </c>
      <c r="E1039" s="4">
        <v>2</v>
      </c>
      <c r="F1039">
        <v>94.955815999999999</v>
      </c>
      <c r="G1039" s="3">
        <v>3</v>
      </c>
      <c r="I1039" s="5" t="s">
        <v>233</v>
      </c>
      <c r="N1039">
        <v>97.538724999999999</v>
      </c>
      <c r="O1039">
        <v>1038</v>
      </c>
      <c r="P1039">
        <v>3</v>
      </c>
      <c r="Q1039" t="str">
        <f t="shared" si="17"/>
        <v>234D</v>
      </c>
    </row>
    <row r="1040" spans="1:17" x14ac:dyDescent="0.25">
      <c r="A1040">
        <v>1039</v>
      </c>
      <c r="D1040">
        <v>82.249491000000006</v>
      </c>
      <c r="E1040" s="4">
        <v>2</v>
      </c>
      <c r="F1040">
        <v>94.955815999999999</v>
      </c>
      <c r="G1040" s="3">
        <v>3</v>
      </c>
      <c r="P1040">
        <v>2</v>
      </c>
      <c r="Q1040" t="str">
        <f t="shared" si="17"/>
        <v>23</v>
      </c>
    </row>
    <row r="1041" spans="1:17" x14ac:dyDescent="0.25">
      <c r="A1041">
        <v>1040</v>
      </c>
      <c r="D1041">
        <v>82.249491000000006</v>
      </c>
      <c r="E1041" s="4">
        <v>2</v>
      </c>
      <c r="F1041">
        <v>94.955815999999999</v>
      </c>
      <c r="G1041" s="3">
        <v>3</v>
      </c>
      <c r="P1041">
        <v>2</v>
      </c>
      <c r="Q1041" t="str">
        <f t="shared" si="17"/>
        <v>23</v>
      </c>
    </row>
    <row r="1042" spans="1:17" x14ac:dyDescent="0.25">
      <c r="A1042">
        <v>1041</v>
      </c>
      <c r="D1042">
        <v>82.249491000000006</v>
      </c>
      <c r="E1042" s="4">
        <v>2</v>
      </c>
      <c r="F1042">
        <v>94.955815999999999</v>
      </c>
      <c r="G1042" s="3">
        <v>3</v>
      </c>
      <c r="P1042">
        <v>2</v>
      </c>
      <c r="Q1042" t="str">
        <f t="shared" si="17"/>
        <v>23</v>
      </c>
    </row>
    <row r="1043" spans="1:17" x14ac:dyDescent="0.25">
      <c r="A1043">
        <v>1042</v>
      </c>
      <c r="D1043">
        <v>82.249491000000006</v>
      </c>
      <c r="E1043" s="4">
        <v>2</v>
      </c>
      <c r="F1043">
        <v>94.955815999999999</v>
      </c>
      <c r="G1043" s="3">
        <v>3</v>
      </c>
      <c r="P1043">
        <v>2</v>
      </c>
      <c r="Q1043" t="str">
        <f t="shared" si="17"/>
        <v>23</v>
      </c>
    </row>
    <row r="1044" spans="1:17" x14ac:dyDescent="0.25">
      <c r="A1044">
        <v>1043</v>
      </c>
      <c r="D1044">
        <v>82.249491000000006</v>
      </c>
      <c r="E1044" s="4">
        <v>2</v>
      </c>
      <c r="F1044">
        <v>94.955815999999999</v>
      </c>
      <c r="G1044" s="3">
        <v>3</v>
      </c>
      <c r="P1044">
        <v>2</v>
      </c>
      <c r="Q1044" t="str">
        <f t="shared" si="17"/>
        <v>23</v>
      </c>
    </row>
    <row r="1045" spans="1:17" x14ac:dyDescent="0.25">
      <c r="A1045">
        <v>1044</v>
      </c>
      <c r="B1045">
        <v>76.420510000000007</v>
      </c>
      <c r="C1045" s="2">
        <v>1</v>
      </c>
      <c r="D1045">
        <v>82.249491000000006</v>
      </c>
      <c r="E1045" s="4">
        <v>2</v>
      </c>
      <c r="F1045">
        <v>94.955815999999999</v>
      </c>
      <c r="G1045" s="3">
        <v>3</v>
      </c>
      <c r="P1045">
        <v>3</v>
      </c>
      <c r="Q1045" t="str">
        <f t="shared" si="17"/>
        <v>123</v>
      </c>
    </row>
    <row r="1046" spans="1:17" x14ac:dyDescent="0.25">
      <c r="A1046">
        <v>1045</v>
      </c>
      <c r="B1046">
        <v>76.420510000000007</v>
      </c>
      <c r="C1046" s="2">
        <v>1</v>
      </c>
      <c r="D1046">
        <v>82.249491000000006</v>
      </c>
      <c r="E1046" s="4">
        <v>2</v>
      </c>
      <c r="F1046">
        <v>94.955815999999999</v>
      </c>
      <c r="G1046" s="3">
        <v>3</v>
      </c>
      <c r="P1046">
        <v>3</v>
      </c>
      <c r="Q1046" t="str">
        <f t="shared" si="17"/>
        <v>123</v>
      </c>
    </row>
    <row r="1047" spans="1:17" x14ac:dyDescent="0.25">
      <c r="A1047">
        <v>1046</v>
      </c>
      <c r="B1047">
        <v>76.420510000000007</v>
      </c>
      <c r="C1047" s="2">
        <v>1</v>
      </c>
      <c r="D1047">
        <v>82.249491000000006</v>
      </c>
      <c r="E1047" s="4">
        <v>2</v>
      </c>
      <c r="F1047">
        <v>94.955815999999999</v>
      </c>
      <c r="G1047" s="3">
        <v>3</v>
      </c>
      <c r="P1047">
        <v>3</v>
      </c>
      <c r="Q1047" t="str">
        <f t="shared" si="17"/>
        <v>123</v>
      </c>
    </row>
    <row r="1048" spans="1:17" x14ac:dyDescent="0.25">
      <c r="A1048">
        <v>1047</v>
      </c>
      <c r="B1048">
        <v>76.420510000000007</v>
      </c>
      <c r="C1048" s="2">
        <v>1</v>
      </c>
      <c r="D1048">
        <v>82.249491000000006</v>
      </c>
      <c r="E1048" s="4">
        <v>2</v>
      </c>
      <c r="F1048">
        <v>94.955815999999999</v>
      </c>
      <c r="G1048" s="3">
        <v>3</v>
      </c>
      <c r="P1048">
        <v>3</v>
      </c>
      <c r="Q1048" t="str">
        <f t="shared" si="17"/>
        <v>123</v>
      </c>
    </row>
    <row r="1049" spans="1:17" x14ac:dyDescent="0.25">
      <c r="A1049">
        <v>1048</v>
      </c>
      <c r="B1049">
        <v>76.420510000000007</v>
      </c>
      <c r="C1049" s="2">
        <v>1</v>
      </c>
      <c r="D1049">
        <v>82.249491000000006</v>
      </c>
      <c r="E1049" s="4">
        <v>2</v>
      </c>
      <c r="F1049">
        <v>94.955815999999999</v>
      </c>
      <c r="G1049" s="3">
        <v>3</v>
      </c>
      <c r="P1049">
        <v>3</v>
      </c>
      <c r="Q1049" t="str">
        <f t="shared" si="17"/>
        <v>123</v>
      </c>
    </row>
    <row r="1050" spans="1:17" x14ac:dyDescent="0.25">
      <c r="A1050">
        <v>1049</v>
      </c>
      <c r="B1050">
        <v>76.420510000000007</v>
      </c>
      <c r="C1050" s="2">
        <v>1</v>
      </c>
      <c r="D1050">
        <v>82.263571000000013</v>
      </c>
      <c r="E1050" s="4">
        <v>2</v>
      </c>
      <c r="F1050">
        <v>94.955815999999999</v>
      </c>
      <c r="G1050" s="3">
        <v>3</v>
      </c>
      <c r="P1050">
        <v>3</v>
      </c>
      <c r="Q1050" t="str">
        <f t="shared" si="17"/>
        <v>123</v>
      </c>
    </row>
    <row r="1051" spans="1:17" x14ac:dyDescent="0.25">
      <c r="A1051">
        <v>1050</v>
      </c>
      <c r="B1051">
        <v>76.420510000000007</v>
      </c>
      <c r="C1051" s="2">
        <v>1</v>
      </c>
      <c r="D1051">
        <v>82.263571000000013</v>
      </c>
      <c r="E1051" s="4">
        <v>2</v>
      </c>
      <c r="F1051">
        <v>95.149594000000008</v>
      </c>
      <c r="G1051" s="3">
        <v>3</v>
      </c>
      <c r="P1051">
        <v>3</v>
      </c>
      <c r="Q1051" t="str">
        <f t="shared" si="17"/>
        <v>123</v>
      </c>
    </row>
    <row r="1052" spans="1:17" x14ac:dyDescent="0.25">
      <c r="A1052">
        <v>1051</v>
      </c>
      <c r="B1052">
        <v>76.420510000000007</v>
      </c>
      <c r="C1052" s="2">
        <v>1</v>
      </c>
      <c r="P1052">
        <v>1</v>
      </c>
      <c r="Q1052" t="str">
        <f t="shared" si="17"/>
        <v>1</v>
      </c>
    </row>
    <row r="1053" spans="1:17" x14ac:dyDescent="0.25">
      <c r="A1053">
        <v>1052</v>
      </c>
      <c r="B1053">
        <v>76.420510000000007</v>
      </c>
      <c r="C1053" s="2">
        <v>1</v>
      </c>
      <c r="P1053">
        <v>1</v>
      </c>
      <c r="Q1053" t="str">
        <f t="shared" si="17"/>
        <v>1</v>
      </c>
    </row>
    <row r="1054" spans="1:17" x14ac:dyDescent="0.25">
      <c r="A1054">
        <v>1053</v>
      </c>
      <c r="B1054">
        <v>76.420510000000007</v>
      </c>
      <c r="C1054" s="2">
        <v>1</v>
      </c>
      <c r="P1054">
        <v>1</v>
      </c>
      <c r="Q1054" t="str">
        <f t="shared" si="17"/>
        <v>1</v>
      </c>
    </row>
    <row r="1055" spans="1:17" x14ac:dyDescent="0.25">
      <c r="A1055">
        <v>1054</v>
      </c>
      <c r="B1055">
        <v>76.420510000000007</v>
      </c>
      <c r="C1055" s="2">
        <v>1</v>
      </c>
      <c r="P1055">
        <v>1</v>
      </c>
      <c r="Q1055" t="str">
        <f t="shared" si="17"/>
        <v>1</v>
      </c>
    </row>
    <row r="1056" spans="1:17" x14ac:dyDescent="0.25">
      <c r="A1056">
        <v>1055</v>
      </c>
      <c r="B1056">
        <v>76.420510000000007</v>
      </c>
      <c r="C1056" s="2">
        <v>1</v>
      </c>
      <c r="P1056">
        <v>1</v>
      </c>
      <c r="Q1056" t="str">
        <f t="shared" si="17"/>
        <v>1</v>
      </c>
    </row>
    <row r="1057" spans="1:17" x14ac:dyDescent="0.25">
      <c r="A1057">
        <v>1056</v>
      </c>
      <c r="B1057">
        <v>76.420510000000007</v>
      </c>
      <c r="C1057" s="2">
        <v>1</v>
      </c>
      <c r="I1057" s="5" t="s">
        <v>233</v>
      </c>
      <c r="N1057">
        <v>84.406634000000011</v>
      </c>
      <c r="O1057">
        <v>1056</v>
      </c>
      <c r="P1057">
        <v>2</v>
      </c>
      <c r="Q1057" t="str">
        <f t="shared" si="17"/>
        <v>14D</v>
      </c>
    </row>
    <row r="1058" spans="1:17" x14ac:dyDescent="0.25">
      <c r="A1058">
        <v>1057</v>
      </c>
      <c r="B1058">
        <v>76.420510000000007</v>
      </c>
      <c r="C1058" s="2">
        <v>1</v>
      </c>
      <c r="I1058" s="5" t="s">
        <v>233</v>
      </c>
      <c r="N1058">
        <v>84.406634000000011</v>
      </c>
      <c r="P1058">
        <v>2</v>
      </c>
      <c r="Q1058" t="str">
        <f t="shared" si="17"/>
        <v>14D</v>
      </c>
    </row>
    <row r="1059" spans="1:17" x14ac:dyDescent="0.25">
      <c r="A1059">
        <v>1058</v>
      </c>
      <c r="B1059">
        <v>76.420510000000007</v>
      </c>
      <c r="C1059" s="2">
        <v>1</v>
      </c>
      <c r="I1059" s="5" t="s">
        <v>233</v>
      </c>
      <c r="N1059">
        <v>84.406634000000011</v>
      </c>
      <c r="P1059">
        <v>2</v>
      </c>
      <c r="Q1059" t="str">
        <f t="shared" si="17"/>
        <v>14D</v>
      </c>
    </row>
    <row r="1060" spans="1:17" x14ac:dyDescent="0.25">
      <c r="A1060">
        <v>1059</v>
      </c>
      <c r="B1060">
        <v>76.420510000000007</v>
      </c>
      <c r="C1060" s="2">
        <v>1</v>
      </c>
      <c r="I1060" s="5" t="s">
        <v>233</v>
      </c>
      <c r="N1060">
        <v>84.406634000000011</v>
      </c>
      <c r="P1060">
        <v>2</v>
      </c>
      <c r="Q1060" t="str">
        <f t="shared" si="17"/>
        <v>14D</v>
      </c>
    </row>
    <row r="1061" spans="1:17" x14ac:dyDescent="0.25">
      <c r="A1061">
        <v>1060</v>
      </c>
      <c r="B1061">
        <v>76.420510000000007</v>
      </c>
      <c r="C1061" s="2">
        <v>1</v>
      </c>
      <c r="I1061" s="5" t="s">
        <v>233</v>
      </c>
      <c r="N1061">
        <v>84.406634000000011</v>
      </c>
      <c r="P1061">
        <v>2</v>
      </c>
      <c r="Q1061" t="str">
        <f t="shared" si="17"/>
        <v>14D</v>
      </c>
    </row>
    <row r="1062" spans="1:17" x14ac:dyDescent="0.25">
      <c r="A1062">
        <v>1061</v>
      </c>
      <c r="B1062">
        <v>76.420510000000007</v>
      </c>
      <c r="C1062" s="2">
        <v>1</v>
      </c>
      <c r="I1062" s="5" t="s">
        <v>233</v>
      </c>
      <c r="N1062">
        <v>84.406634000000011</v>
      </c>
      <c r="P1062">
        <v>2</v>
      </c>
      <c r="Q1062" t="str">
        <f t="shared" si="17"/>
        <v>14D</v>
      </c>
    </row>
    <row r="1063" spans="1:17" x14ac:dyDescent="0.25">
      <c r="A1063">
        <v>1062</v>
      </c>
      <c r="B1063">
        <v>76.420510000000007</v>
      </c>
      <c r="C1063" s="2">
        <v>1</v>
      </c>
      <c r="I1063" s="5" t="s">
        <v>233</v>
      </c>
      <c r="N1063">
        <v>84.406634000000011</v>
      </c>
      <c r="P1063">
        <v>2</v>
      </c>
      <c r="Q1063" t="str">
        <f t="shared" si="17"/>
        <v>14D</v>
      </c>
    </row>
    <row r="1064" spans="1:17" x14ac:dyDescent="0.25">
      <c r="A1064">
        <v>1063</v>
      </c>
      <c r="B1064">
        <v>76.420510000000007</v>
      </c>
      <c r="C1064" s="2">
        <v>1</v>
      </c>
      <c r="I1064" s="5" t="s">
        <v>233</v>
      </c>
      <c r="N1064">
        <v>84.406634000000011</v>
      </c>
      <c r="P1064">
        <v>2</v>
      </c>
      <c r="Q1064" t="str">
        <f t="shared" si="17"/>
        <v>14D</v>
      </c>
    </row>
    <row r="1065" spans="1:17" x14ac:dyDescent="0.25">
      <c r="A1065">
        <v>1064</v>
      </c>
      <c r="B1065">
        <v>76.420510000000007</v>
      </c>
      <c r="C1065" s="2">
        <v>1</v>
      </c>
      <c r="I1065" s="5" t="s">
        <v>233</v>
      </c>
      <c r="N1065">
        <v>84.406634000000011</v>
      </c>
      <c r="P1065">
        <v>2</v>
      </c>
      <c r="Q1065" t="str">
        <f t="shared" si="17"/>
        <v>14D</v>
      </c>
    </row>
    <row r="1066" spans="1:17" x14ac:dyDescent="0.25">
      <c r="A1066">
        <v>1065</v>
      </c>
      <c r="B1066">
        <v>76.420510000000007</v>
      </c>
      <c r="C1066" s="2">
        <v>1</v>
      </c>
      <c r="D1066">
        <v>71.096275000000006</v>
      </c>
      <c r="E1066" s="4">
        <v>2</v>
      </c>
      <c r="I1066" s="5" t="s">
        <v>233</v>
      </c>
      <c r="N1066">
        <v>84.406634000000011</v>
      </c>
      <c r="P1066">
        <v>3</v>
      </c>
      <c r="Q1066" t="str">
        <f t="shared" si="17"/>
        <v>124D</v>
      </c>
    </row>
    <row r="1067" spans="1:17" x14ac:dyDescent="0.25">
      <c r="A1067">
        <v>1066</v>
      </c>
      <c r="B1067">
        <v>76.420510000000007</v>
      </c>
      <c r="C1067" s="2">
        <v>1</v>
      </c>
      <c r="D1067">
        <v>71.075816000000003</v>
      </c>
      <c r="E1067" s="4">
        <v>2</v>
      </c>
      <c r="I1067" s="5" t="s">
        <v>233</v>
      </c>
      <c r="N1067">
        <v>84.406634000000011</v>
      </c>
      <c r="P1067">
        <v>3</v>
      </c>
      <c r="Q1067" t="str">
        <f t="shared" si="17"/>
        <v>124D</v>
      </c>
    </row>
    <row r="1068" spans="1:17" x14ac:dyDescent="0.25">
      <c r="A1068">
        <v>1067</v>
      </c>
      <c r="B1068">
        <v>76.420510000000007</v>
      </c>
      <c r="C1068" s="2">
        <v>1</v>
      </c>
      <c r="D1068">
        <v>71.075816000000003</v>
      </c>
      <c r="E1068" s="4">
        <v>2</v>
      </c>
      <c r="I1068" s="5" t="s">
        <v>233</v>
      </c>
      <c r="N1068">
        <v>84.406634000000011</v>
      </c>
      <c r="P1068">
        <v>3</v>
      </c>
      <c r="Q1068" t="str">
        <f t="shared" si="17"/>
        <v>124D</v>
      </c>
    </row>
    <row r="1069" spans="1:17" x14ac:dyDescent="0.25">
      <c r="A1069">
        <v>1068</v>
      </c>
      <c r="B1069">
        <v>76.420510000000007</v>
      </c>
      <c r="C1069" s="2">
        <v>1</v>
      </c>
      <c r="D1069">
        <v>71.075816000000003</v>
      </c>
      <c r="E1069" s="4">
        <v>2</v>
      </c>
      <c r="I1069" s="5" t="s">
        <v>233</v>
      </c>
      <c r="N1069">
        <v>84.406634000000011</v>
      </c>
      <c r="P1069">
        <v>3</v>
      </c>
      <c r="Q1069" t="str">
        <f t="shared" si="17"/>
        <v>124D</v>
      </c>
    </row>
    <row r="1070" spans="1:17" x14ac:dyDescent="0.25">
      <c r="A1070">
        <v>1069</v>
      </c>
      <c r="B1070">
        <v>76.420510000000007</v>
      </c>
      <c r="C1070" s="2">
        <v>1</v>
      </c>
      <c r="D1070">
        <v>71.075816000000003</v>
      </c>
      <c r="E1070" s="4">
        <v>2</v>
      </c>
      <c r="I1070" s="5" t="s">
        <v>233</v>
      </c>
      <c r="N1070">
        <v>84.406634000000011</v>
      </c>
      <c r="P1070">
        <v>3</v>
      </c>
      <c r="Q1070" t="str">
        <f t="shared" si="17"/>
        <v>124D</v>
      </c>
    </row>
    <row r="1071" spans="1:17" x14ac:dyDescent="0.25">
      <c r="A1071">
        <v>1070</v>
      </c>
      <c r="B1071">
        <v>76.420510000000007</v>
      </c>
      <c r="C1071" s="2">
        <v>1</v>
      </c>
      <c r="D1071">
        <v>71.075816000000003</v>
      </c>
      <c r="E1071" s="4">
        <v>2</v>
      </c>
      <c r="I1071" s="5" t="s">
        <v>233</v>
      </c>
      <c r="N1071">
        <v>84.406634000000011</v>
      </c>
      <c r="P1071">
        <v>3</v>
      </c>
      <c r="Q1071" t="str">
        <f t="shared" si="17"/>
        <v>124D</v>
      </c>
    </row>
    <row r="1072" spans="1:17" x14ac:dyDescent="0.25">
      <c r="A1072">
        <v>1071</v>
      </c>
      <c r="B1072">
        <v>76.420510000000007</v>
      </c>
      <c r="C1072" s="2">
        <v>1</v>
      </c>
      <c r="D1072">
        <v>71.075816000000003</v>
      </c>
      <c r="E1072" s="4">
        <v>2</v>
      </c>
      <c r="I1072" s="5" t="s">
        <v>233</v>
      </c>
      <c r="N1072">
        <v>84.406634000000011</v>
      </c>
      <c r="P1072">
        <v>3</v>
      </c>
      <c r="Q1072" t="str">
        <f t="shared" si="17"/>
        <v>124D</v>
      </c>
    </row>
    <row r="1073" spans="1:17" x14ac:dyDescent="0.25">
      <c r="A1073">
        <v>1072</v>
      </c>
      <c r="D1073">
        <v>71.075816000000003</v>
      </c>
      <c r="E1073" s="4">
        <v>2</v>
      </c>
      <c r="I1073" s="5" t="s">
        <v>233</v>
      </c>
      <c r="N1073">
        <v>84.406634000000011</v>
      </c>
      <c r="P1073">
        <v>2</v>
      </c>
      <c r="Q1073" t="str">
        <f t="shared" si="17"/>
        <v>24D</v>
      </c>
    </row>
    <row r="1074" spans="1:17" x14ac:dyDescent="0.25">
      <c r="A1074">
        <v>1073</v>
      </c>
      <c r="D1074">
        <v>71.075816000000003</v>
      </c>
      <c r="E1074" s="4">
        <v>2</v>
      </c>
      <c r="I1074" s="5" t="s">
        <v>233</v>
      </c>
      <c r="N1074">
        <v>84.406634000000011</v>
      </c>
      <c r="P1074">
        <v>2</v>
      </c>
      <c r="Q1074" t="str">
        <f t="shared" si="17"/>
        <v>24D</v>
      </c>
    </row>
    <row r="1075" spans="1:17" x14ac:dyDescent="0.25">
      <c r="A1075">
        <v>1074</v>
      </c>
      <c r="D1075">
        <v>71.075816000000003</v>
      </c>
      <c r="E1075" s="4">
        <v>2</v>
      </c>
      <c r="I1075" s="5" t="s">
        <v>233</v>
      </c>
      <c r="N1075">
        <v>84.406634000000011</v>
      </c>
      <c r="P1075">
        <v>2</v>
      </c>
      <c r="Q1075" t="str">
        <f t="shared" si="17"/>
        <v>24D</v>
      </c>
    </row>
    <row r="1076" spans="1:17" x14ac:dyDescent="0.25">
      <c r="A1076">
        <v>1075</v>
      </c>
      <c r="D1076">
        <v>71.075816000000003</v>
      </c>
      <c r="E1076" s="4">
        <v>2</v>
      </c>
      <c r="F1076">
        <v>78.109847000000002</v>
      </c>
      <c r="G1076" s="3">
        <v>3</v>
      </c>
      <c r="I1076" s="5" t="s">
        <v>233</v>
      </c>
      <c r="N1076">
        <v>84.406634000000011</v>
      </c>
      <c r="P1076">
        <v>3</v>
      </c>
      <c r="Q1076" t="str">
        <f t="shared" si="17"/>
        <v>234D</v>
      </c>
    </row>
    <row r="1077" spans="1:17" x14ac:dyDescent="0.25">
      <c r="A1077">
        <v>1076</v>
      </c>
      <c r="D1077">
        <v>71.075816000000003</v>
      </c>
      <c r="E1077" s="4">
        <v>2</v>
      </c>
      <c r="F1077">
        <v>78.046990000000008</v>
      </c>
      <c r="G1077" s="3">
        <v>3</v>
      </c>
      <c r="I1077" s="5" t="s">
        <v>233</v>
      </c>
      <c r="N1077">
        <v>84.406634000000011</v>
      </c>
      <c r="P1077">
        <v>3</v>
      </c>
      <c r="Q1077" t="str">
        <f t="shared" si="17"/>
        <v>234D</v>
      </c>
    </row>
    <row r="1078" spans="1:17" x14ac:dyDescent="0.25">
      <c r="A1078">
        <v>1077</v>
      </c>
      <c r="D1078">
        <v>71.075816000000003</v>
      </c>
      <c r="E1078" s="4">
        <v>2</v>
      </c>
      <c r="F1078">
        <v>78.046990000000008</v>
      </c>
      <c r="G1078" s="3">
        <v>3</v>
      </c>
      <c r="I1078" s="5" t="s">
        <v>233</v>
      </c>
      <c r="N1078">
        <v>84.406634000000011</v>
      </c>
      <c r="P1078">
        <v>3</v>
      </c>
      <c r="Q1078" t="str">
        <f t="shared" si="17"/>
        <v>234D</v>
      </c>
    </row>
    <row r="1079" spans="1:17" x14ac:dyDescent="0.25">
      <c r="A1079">
        <v>1078</v>
      </c>
      <c r="D1079">
        <v>71.075816000000003</v>
      </c>
      <c r="E1079" s="4">
        <v>2</v>
      </c>
      <c r="F1079">
        <v>78.046990000000008</v>
      </c>
      <c r="G1079" s="3">
        <v>3</v>
      </c>
      <c r="I1079" s="5" t="s">
        <v>233</v>
      </c>
      <c r="N1079">
        <v>84.406634000000011</v>
      </c>
      <c r="P1079">
        <v>3</v>
      </c>
      <c r="Q1079" t="str">
        <f t="shared" si="17"/>
        <v>234D</v>
      </c>
    </row>
    <row r="1080" spans="1:17" x14ac:dyDescent="0.25">
      <c r="A1080">
        <v>1079</v>
      </c>
      <c r="D1080">
        <v>71.075816000000003</v>
      </c>
      <c r="E1080" s="4">
        <v>2</v>
      </c>
      <c r="F1080">
        <v>78.046990000000008</v>
      </c>
      <c r="G1080" s="3">
        <v>3</v>
      </c>
      <c r="I1080" s="5" t="s">
        <v>233</v>
      </c>
      <c r="N1080">
        <v>84.406634000000011</v>
      </c>
      <c r="P1080">
        <v>3</v>
      </c>
      <c r="Q1080" t="str">
        <f t="shared" si="17"/>
        <v>234D</v>
      </c>
    </row>
    <row r="1081" spans="1:17" x14ac:dyDescent="0.25">
      <c r="A1081">
        <v>1080</v>
      </c>
      <c r="D1081">
        <v>71.075816000000003</v>
      </c>
      <c r="E1081" s="4">
        <v>2</v>
      </c>
      <c r="F1081">
        <v>78.046990000000008</v>
      </c>
      <c r="G1081" s="3">
        <v>3</v>
      </c>
      <c r="I1081" s="5" t="s">
        <v>233</v>
      </c>
      <c r="N1081">
        <v>84.406634000000011</v>
      </c>
      <c r="P1081">
        <v>3</v>
      </c>
      <c r="Q1081" t="str">
        <f t="shared" si="17"/>
        <v>234D</v>
      </c>
    </row>
    <row r="1082" spans="1:17" x14ac:dyDescent="0.25">
      <c r="A1082">
        <v>1081</v>
      </c>
      <c r="D1082">
        <v>71.075816000000003</v>
      </c>
      <c r="E1082" s="4">
        <v>2</v>
      </c>
      <c r="F1082">
        <v>78.046990000000008</v>
      </c>
      <c r="G1082" s="3">
        <v>3</v>
      </c>
      <c r="I1082" s="5" t="s">
        <v>233</v>
      </c>
      <c r="N1082">
        <v>84.406634000000011</v>
      </c>
      <c r="O1082">
        <v>1081</v>
      </c>
      <c r="P1082">
        <v>3</v>
      </c>
      <c r="Q1082" t="str">
        <f t="shared" si="17"/>
        <v>234D</v>
      </c>
    </row>
    <row r="1083" spans="1:17" x14ac:dyDescent="0.25">
      <c r="A1083">
        <v>1082</v>
      </c>
      <c r="D1083">
        <v>71.075816000000003</v>
      </c>
      <c r="E1083" s="4">
        <v>2</v>
      </c>
      <c r="F1083">
        <v>78.046990000000008</v>
      </c>
      <c r="G1083" s="3">
        <v>3</v>
      </c>
      <c r="P1083">
        <v>2</v>
      </c>
      <c r="Q1083" t="str">
        <f t="shared" si="17"/>
        <v>23</v>
      </c>
    </row>
    <row r="1084" spans="1:17" x14ac:dyDescent="0.25">
      <c r="A1084">
        <v>1083</v>
      </c>
      <c r="D1084">
        <v>71.075816000000003</v>
      </c>
      <c r="E1084" s="4">
        <v>2</v>
      </c>
      <c r="F1084">
        <v>78.046990000000008</v>
      </c>
      <c r="G1084" s="3">
        <v>3</v>
      </c>
      <c r="P1084">
        <v>2</v>
      </c>
      <c r="Q1084" t="str">
        <f t="shared" si="17"/>
        <v>23</v>
      </c>
    </row>
    <row r="1085" spans="1:17" x14ac:dyDescent="0.25">
      <c r="A1085">
        <v>1084</v>
      </c>
      <c r="B1085">
        <v>63.105201000000008</v>
      </c>
      <c r="C1085" s="2">
        <v>1</v>
      </c>
      <c r="D1085">
        <v>71.075816000000003</v>
      </c>
      <c r="E1085" s="4">
        <v>2</v>
      </c>
      <c r="F1085">
        <v>78.046990000000008</v>
      </c>
      <c r="G1085" s="3">
        <v>3</v>
      </c>
      <c r="P1085">
        <v>3</v>
      </c>
      <c r="Q1085" t="str">
        <f t="shared" si="17"/>
        <v>123</v>
      </c>
    </row>
    <row r="1086" spans="1:17" x14ac:dyDescent="0.25">
      <c r="A1086">
        <v>1085</v>
      </c>
      <c r="B1086">
        <v>63.06455900000001</v>
      </c>
      <c r="C1086" s="2">
        <v>1</v>
      </c>
      <c r="D1086">
        <v>71.075816000000003</v>
      </c>
      <c r="E1086" s="4">
        <v>2</v>
      </c>
      <c r="F1086">
        <v>78.046990000000008</v>
      </c>
      <c r="G1086" s="3">
        <v>3</v>
      </c>
      <c r="P1086">
        <v>3</v>
      </c>
      <c r="Q1086" t="str">
        <f t="shared" si="17"/>
        <v>123</v>
      </c>
    </row>
    <row r="1087" spans="1:17" x14ac:dyDescent="0.25">
      <c r="A1087">
        <v>1086</v>
      </c>
      <c r="B1087">
        <v>63.06455900000001</v>
      </c>
      <c r="C1087" s="2">
        <v>1</v>
      </c>
      <c r="D1087">
        <v>71.075816000000003</v>
      </c>
      <c r="E1087" s="4">
        <v>2</v>
      </c>
      <c r="F1087">
        <v>78.046990000000008</v>
      </c>
      <c r="G1087" s="3">
        <v>3</v>
      </c>
      <c r="P1087">
        <v>3</v>
      </c>
      <c r="Q1087" t="str">
        <f t="shared" si="17"/>
        <v>123</v>
      </c>
    </row>
    <row r="1088" spans="1:17" x14ac:dyDescent="0.25">
      <c r="A1088">
        <v>1087</v>
      </c>
      <c r="B1088">
        <v>63.06455900000001</v>
      </c>
      <c r="C1088" s="2">
        <v>1</v>
      </c>
      <c r="D1088">
        <v>71.075816000000003</v>
      </c>
      <c r="E1088" s="4">
        <v>2</v>
      </c>
      <c r="F1088">
        <v>78.046990000000008</v>
      </c>
      <c r="G1088" s="3">
        <v>3</v>
      </c>
      <c r="P1088">
        <v>3</v>
      </c>
      <c r="Q1088" t="str">
        <f t="shared" si="17"/>
        <v>123</v>
      </c>
    </row>
    <row r="1089" spans="1:17" x14ac:dyDescent="0.25">
      <c r="A1089">
        <v>1088</v>
      </c>
      <c r="B1089">
        <v>63.06455900000001</v>
      </c>
      <c r="C1089" s="2">
        <v>1</v>
      </c>
      <c r="D1089">
        <v>71.075816000000003</v>
      </c>
      <c r="E1089" s="4">
        <v>2</v>
      </c>
      <c r="F1089">
        <v>78.046990000000008</v>
      </c>
      <c r="G1089" s="3">
        <v>3</v>
      </c>
      <c r="P1089">
        <v>3</v>
      </c>
      <c r="Q1089" t="str">
        <f t="shared" si="17"/>
        <v>123</v>
      </c>
    </row>
    <row r="1090" spans="1:17" x14ac:dyDescent="0.25">
      <c r="A1090">
        <v>1089</v>
      </c>
      <c r="B1090">
        <v>63.06455900000001</v>
      </c>
      <c r="C1090" s="2">
        <v>1</v>
      </c>
      <c r="D1090">
        <v>71.075816000000003</v>
      </c>
      <c r="E1090" s="4">
        <v>2</v>
      </c>
      <c r="F1090">
        <v>78.046990000000008</v>
      </c>
      <c r="G1090" s="3">
        <v>3</v>
      </c>
      <c r="P1090">
        <v>3</v>
      </c>
      <c r="Q1090" t="str">
        <f t="shared" ref="Q1090:Q1153" si="18">CONCATENATE(C1090,E1090,G1090,I1090)</f>
        <v>123</v>
      </c>
    </row>
    <row r="1091" spans="1:17" x14ac:dyDescent="0.25">
      <c r="A1091">
        <v>1090</v>
      </c>
      <c r="B1091">
        <v>63.06455900000001</v>
      </c>
      <c r="C1091" s="2">
        <v>1</v>
      </c>
      <c r="D1091">
        <v>71.096275000000006</v>
      </c>
      <c r="E1091" s="4">
        <v>2</v>
      </c>
      <c r="F1091">
        <v>78.046990000000008</v>
      </c>
      <c r="G1091" s="3">
        <v>3</v>
      </c>
      <c r="P1091">
        <v>3</v>
      </c>
      <c r="Q1091" t="str">
        <f t="shared" si="18"/>
        <v>123</v>
      </c>
    </row>
    <row r="1092" spans="1:17" x14ac:dyDescent="0.25">
      <c r="A1092">
        <v>1091</v>
      </c>
      <c r="B1092">
        <v>63.06455900000001</v>
      </c>
      <c r="C1092" s="2">
        <v>1</v>
      </c>
      <c r="F1092">
        <v>78.046990000000008</v>
      </c>
      <c r="G1092" s="3">
        <v>3</v>
      </c>
      <c r="P1092">
        <v>2</v>
      </c>
      <c r="Q1092" t="str">
        <f t="shared" si="18"/>
        <v>13</v>
      </c>
    </row>
    <row r="1093" spans="1:17" x14ac:dyDescent="0.25">
      <c r="A1093">
        <v>1092</v>
      </c>
      <c r="B1093">
        <v>63.06455900000001</v>
      </c>
      <c r="C1093" s="2">
        <v>1</v>
      </c>
      <c r="F1093">
        <v>78.046990000000008</v>
      </c>
      <c r="G1093" s="3">
        <v>3</v>
      </c>
      <c r="P1093">
        <v>2</v>
      </c>
      <c r="Q1093" t="str">
        <f t="shared" si="18"/>
        <v>13</v>
      </c>
    </row>
    <row r="1094" spans="1:17" x14ac:dyDescent="0.25">
      <c r="A1094">
        <v>1093</v>
      </c>
      <c r="B1094">
        <v>63.06455900000001</v>
      </c>
      <c r="C1094" s="2">
        <v>1</v>
      </c>
      <c r="F1094">
        <v>78.046990000000008</v>
      </c>
      <c r="G1094" s="3">
        <v>3</v>
      </c>
      <c r="P1094">
        <v>2</v>
      </c>
      <c r="Q1094" t="str">
        <f t="shared" si="18"/>
        <v>13</v>
      </c>
    </row>
    <row r="1095" spans="1:17" x14ac:dyDescent="0.25">
      <c r="A1095">
        <v>1094</v>
      </c>
      <c r="B1095">
        <v>63.06455900000001</v>
      </c>
      <c r="C1095" s="2">
        <v>1</v>
      </c>
      <c r="F1095">
        <v>78.046990000000008</v>
      </c>
      <c r="G1095" s="3">
        <v>3</v>
      </c>
      <c r="P1095">
        <v>2</v>
      </c>
      <c r="Q1095" t="str">
        <f t="shared" si="18"/>
        <v>13</v>
      </c>
    </row>
    <row r="1096" spans="1:17" x14ac:dyDescent="0.25">
      <c r="A1096">
        <v>1095</v>
      </c>
      <c r="B1096">
        <v>63.06455900000001</v>
      </c>
      <c r="C1096" s="2">
        <v>1</v>
      </c>
      <c r="F1096">
        <v>78.046990000000008</v>
      </c>
      <c r="G1096" s="3">
        <v>3</v>
      </c>
      <c r="P1096">
        <v>2</v>
      </c>
      <c r="Q1096" t="str">
        <f t="shared" si="18"/>
        <v>13</v>
      </c>
    </row>
    <row r="1097" spans="1:17" x14ac:dyDescent="0.25">
      <c r="A1097">
        <v>1096</v>
      </c>
      <c r="B1097">
        <v>63.06455900000001</v>
      </c>
      <c r="C1097" s="2">
        <v>1</v>
      </c>
      <c r="F1097">
        <v>78.046990000000008</v>
      </c>
      <c r="G1097" s="3">
        <v>3</v>
      </c>
      <c r="P1097">
        <v>2</v>
      </c>
      <c r="Q1097" t="str">
        <f t="shared" si="18"/>
        <v>13</v>
      </c>
    </row>
    <row r="1098" spans="1:17" x14ac:dyDescent="0.25">
      <c r="A1098">
        <v>1097</v>
      </c>
      <c r="B1098">
        <v>63.06455900000001</v>
      </c>
      <c r="C1098" s="2">
        <v>1</v>
      </c>
      <c r="F1098">
        <v>78.046990000000008</v>
      </c>
      <c r="G1098" s="3">
        <v>3</v>
      </c>
      <c r="H1098">
        <v>71.669081000000006</v>
      </c>
      <c r="I1098" s="5">
        <v>4</v>
      </c>
      <c r="P1098">
        <v>3</v>
      </c>
      <c r="Q1098" t="str">
        <f t="shared" si="18"/>
        <v>134</v>
      </c>
    </row>
    <row r="1099" spans="1:17" x14ac:dyDescent="0.25">
      <c r="A1099">
        <v>1098</v>
      </c>
      <c r="B1099">
        <v>63.06455900000001</v>
      </c>
      <c r="C1099" s="2">
        <v>1</v>
      </c>
      <c r="F1099">
        <v>78.109847000000002</v>
      </c>
      <c r="G1099" s="3">
        <v>3</v>
      </c>
      <c r="H1099">
        <v>71.669081000000006</v>
      </c>
      <c r="I1099" s="5">
        <v>4</v>
      </c>
      <c r="P1099">
        <v>3</v>
      </c>
      <c r="Q1099" t="str">
        <f t="shared" si="18"/>
        <v>134</v>
      </c>
    </row>
    <row r="1100" spans="1:17" x14ac:dyDescent="0.25">
      <c r="A1100">
        <v>1099</v>
      </c>
      <c r="B1100">
        <v>63.06455900000001</v>
      </c>
      <c r="C1100" s="2">
        <v>1</v>
      </c>
      <c r="H1100">
        <v>71.669081000000006</v>
      </c>
      <c r="I1100" s="5">
        <v>4</v>
      </c>
      <c r="P1100">
        <v>2</v>
      </c>
      <c r="Q1100" t="str">
        <f t="shared" si="18"/>
        <v>14</v>
      </c>
    </row>
    <row r="1101" spans="1:17" x14ac:dyDescent="0.25">
      <c r="A1101">
        <v>1100</v>
      </c>
      <c r="B1101">
        <v>63.06455900000001</v>
      </c>
      <c r="C1101" s="2">
        <v>1</v>
      </c>
      <c r="H1101">
        <v>71.669081000000006</v>
      </c>
      <c r="I1101" s="5">
        <v>4</v>
      </c>
      <c r="P1101">
        <v>2</v>
      </c>
      <c r="Q1101" t="str">
        <f t="shared" si="18"/>
        <v>14</v>
      </c>
    </row>
    <row r="1102" spans="1:17" x14ac:dyDescent="0.25">
      <c r="A1102">
        <v>1101</v>
      </c>
      <c r="B1102">
        <v>63.06455900000001</v>
      </c>
      <c r="C1102" s="2">
        <v>1</v>
      </c>
      <c r="D1102">
        <v>56.238189000000013</v>
      </c>
      <c r="E1102" s="4">
        <v>2</v>
      </c>
      <c r="H1102">
        <v>71.669081000000006</v>
      </c>
      <c r="I1102" s="5">
        <v>4</v>
      </c>
      <c r="P1102">
        <v>3</v>
      </c>
      <c r="Q1102" t="str">
        <f t="shared" si="18"/>
        <v>124</v>
      </c>
    </row>
    <row r="1103" spans="1:17" x14ac:dyDescent="0.25">
      <c r="A1103">
        <v>1102</v>
      </c>
      <c r="B1103">
        <v>63.06455900000001</v>
      </c>
      <c r="C1103" s="2">
        <v>1</v>
      </c>
      <c r="D1103">
        <v>56.206447000000011</v>
      </c>
      <c r="E1103" s="4">
        <v>2</v>
      </c>
      <c r="H1103">
        <v>71.669081000000006</v>
      </c>
      <c r="I1103" s="5">
        <v>4</v>
      </c>
      <c r="P1103">
        <v>3</v>
      </c>
      <c r="Q1103" t="str">
        <f t="shared" si="18"/>
        <v>124</v>
      </c>
    </row>
    <row r="1104" spans="1:17" x14ac:dyDescent="0.25">
      <c r="A1104">
        <v>1103</v>
      </c>
      <c r="B1104">
        <v>63.06455900000001</v>
      </c>
      <c r="C1104" s="2">
        <v>1</v>
      </c>
      <c r="D1104">
        <v>56.206447000000011</v>
      </c>
      <c r="E1104" s="4">
        <v>2</v>
      </c>
      <c r="H1104">
        <v>71.669081000000006</v>
      </c>
      <c r="I1104" s="5">
        <v>4</v>
      </c>
      <c r="P1104">
        <v>3</v>
      </c>
      <c r="Q1104" t="str">
        <f t="shared" si="18"/>
        <v>124</v>
      </c>
    </row>
    <row r="1105" spans="1:17" x14ac:dyDescent="0.25">
      <c r="A1105">
        <v>1104</v>
      </c>
      <c r="B1105">
        <v>63.06455900000001</v>
      </c>
      <c r="C1105" s="2">
        <v>1</v>
      </c>
      <c r="D1105">
        <v>56.206447000000011</v>
      </c>
      <c r="E1105" s="4">
        <v>2</v>
      </c>
      <c r="H1105">
        <v>71.669081000000006</v>
      </c>
      <c r="I1105" s="5">
        <v>4</v>
      </c>
      <c r="P1105">
        <v>3</v>
      </c>
      <c r="Q1105" t="str">
        <f t="shared" si="18"/>
        <v>124</v>
      </c>
    </row>
    <row r="1106" spans="1:17" x14ac:dyDescent="0.25">
      <c r="A1106">
        <v>1105</v>
      </c>
      <c r="B1106">
        <v>63.06455900000001</v>
      </c>
      <c r="C1106" s="2">
        <v>1</v>
      </c>
      <c r="D1106">
        <v>56.206447000000011</v>
      </c>
      <c r="E1106" s="4">
        <v>2</v>
      </c>
      <c r="H1106">
        <v>71.669081000000006</v>
      </c>
      <c r="I1106" s="5">
        <v>4</v>
      </c>
      <c r="P1106">
        <v>3</v>
      </c>
      <c r="Q1106" t="str">
        <f t="shared" si="18"/>
        <v>124</v>
      </c>
    </row>
    <row r="1107" spans="1:17" x14ac:dyDescent="0.25">
      <c r="A1107">
        <v>1106</v>
      </c>
      <c r="B1107">
        <v>63.105201000000008</v>
      </c>
      <c r="C1107" s="2">
        <v>1</v>
      </c>
      <c r="D1107">
        <v>56.206447000000011</v>
      </c>
      <c r="E1107" s="4">
        <v>2</v>
      </c>
      <c r="H1107">
        <v>71.669081000000006</v>
      </c>
      <c r="I1107" s="5">
        <v>4</v>
      </c>
      <c r="P1107">
        <v>3</v>
      </c>
      <c r="Q1107" t="str">
        <f t="shared" si="18"/>
        <v>124</v>
      </c>
    </row>
    <row r="1108" spans="1:17" x14ac:dyDescent="0.25">
      <c r="A1108">
        <v>1107</v>
      </c>
      <c r="D1108">
        <v>56.206447000000011</v>
      </c>
      <c r="E1108" s="4">
        <v>2</v>
      </c>
      <c r="H1108">
        <v>71.669081000000006</v>
      </c>
      <c r="I1108" s="5">
        <v>4</v>
      </c>
      <c r="P1108">
        <v>2</v>
      </c>
      <c r="Q1108" t="str">
        <f t="shared" si="18"/>
        <v>24</v>
      </c>
    </row>
    <row r="1109" spans="1:17" x14ac:dyDescent="0.25">
      <c r="A1109">
        <v>1108</v>
      </c>
      <c r="D1109">
        <v>56.206447000000011</v>
      </c>
      <c r="E1109" s="4">
        <v>2</v>
      </c>
      <c r="H1109">
        <v>71.669081000000006</v>
      </c>
      <c r="I1109" s="5">
        <v>4</v>
      </c>
      <c r="P1109">
        <v>2</v>
      </c>
      <c r="Q1109" t="str">
        <f t="shared" si="18"/>
        <v>24</v>
      </c>
    </row>
    <row r="1110" spans="1:17" x14ac:dyDescent="0.25">
      <c r="A1110">
        <v>1109</v>
      </c>
      <c r="D1110">
        <v>56.206447000000011</v>
      </c>
      <c r="E1110" s="4">
        <v>2</v>
      </c>
      <c r="H1110">
        <v>71.669081000000006</v>
      </c>
      <c r="I1110" s="5">
        <v>4</v>
      </c>
      <c r="P1110">
        <v>2</v>
      </c>
      <c r="Q1110" t="str">
        <f t="shared" si="18"/>
        <v>24</v>
      </c>
    </row>
    <row r="1111" spans="1:17" x14ac:dyDescent="0.25">
      <c r="A1111">
        <v>1110</v>
      </c>
      <c r="D1111">
        <v>56.206447000000011</v>
      </c>
      <c r="E1111" s="4">
        <v>2</v>
      </c>
      <c r="H1111">
        <v>71.669081000000006</v>
      </c>
      <c r="I1111" s="5">
        <v>4</v>
      </c>
      <c r="P1111">
        <v>2</v>
      </c>
      <c r="Q1111" t="str">
        <f t="shared" si="18"/>
        <v>24</v>
      </c>
    </row>
    <row r="1112" spans="1:17" x14ac:dyDescent="0.25">
      <c r="A1112">
        <v>1111</v>
      </c>
      <c r="D1112">
        <v>56.206447000000011</v>
      </c>
      <c r="E1112" s="4">
        <v>2</v>
      </c>
      <c r="H1112">
        <v>71.669081000000006</v>
      </c>
      <c r="I1112" s="5">
        <v>4</v>
      </c>
      <c r="P1112">
        <v>2</v>
      </c>
      <c r="Q1112" t="str">
        <f t="shared" si="18"/>
        <v>24</v>
      </c>
    </row>
    <row r="1113" spans="1:17" x14ac:dyDescent="0.25">
      <c r="A1113">
        <v>1112</v>
      </c>
      <c r="D1113">
        <v>56.206447000000011</v>
      </c>
      <c r="E1113" s="4">
        <v>2</v>
      </c>
      <c r="H1113">
        <v>71.669081000000006</v>
      </c>
      <c r="I1113" s="5">
        <v>4</v>
      </c>
      <c r="P1113">
        <v>2</v>
      </c>
      <c r="Q1113" t="str">
        <f t="shared" si="18"/>
        <v>24</v>
      </c>
    </row>
    <row r="1114" spans="1:17" x14ac:dyDescent="0.25">
      <c r="A1114">
        <v>1113</v>
      </c>
      <c r="D1114">
        <v>56.206447000000011</v>
      </c>
      <c r="E1114" s="4">
        <v>2</v>
      </c>
      <c r="H1114">
        <v>71.669081000000006</v>
      </c>
      <c r="I1114" s="5">
        <v>4</v>
      </c>
      <c r="P1114">
        <v>2</v>
      </c>
      <c r="Q1114" t="str">
        <f t="shared" si="18"/>
        <v>24</v>
      </c>
    </row>
    <row r="1115" spans="1:17" x14ac:dyDescent="0.25">
      <c r="A1115">
        <v>1114</v>
      </c>
      <c r="D1115">
        <v>56.206447000000011</v>
      </c>
      <c r="E1115" s="4">
        <v>2</v>
      </c>
      <c r="H1115">
        <v>71.669081000000006</v>
      </c>
      <c r="I1115" s="5">
        <v>4</v>
      </c>
      <c r="P1115">
        <v>2</v>
      </c>
      <c r="Q1115" t="str">
        <f t="shared" si="18"/>
        <v>24</v>
      </c>
    </row>
    <row r="1116" spans="1:17" x14ac:dyDescent="0.25">
      <c r="A1116">
        <v>1115</v>
      </c>
      <c r="D1116">
        <v>56.206447000000011</v>
      </c>
      <c r="E1116" s="4">
        <v>2</v>
      </c>
      <c r="H1116">
        <v>71.669081000000006</v>
      </c>
      <c r="I1116" s="5">
        <v>4</v>
      </c>
      <c r="P1116">
        <v>2</v>
      </c>
      <c r="Q1116" t="str">
        <f t="shared" si="18"/>
        <v>24</v>
      </c>
    </row>
    <row r="1117" spans="1:17" x14ac:dyDescent="0.25">
      <c r="A1117">
        <v>1116</v>
      </c>
      <c r="D1117">
        <v>56.206447000000011</v>
      </c>
      <c r="E1117" s="4">
        <v>2</v>
      </c>
      <c r="H1117">
        <v>71.669081000000006</v>
      </c>
      <c r="I1117" s="5">
        <v>4</v>
      </c>
      <c r="P1117">
        <v>2</v>
      </c>
      <c r="Q1117" t="str">
        <f t="shared" si="18"/>
        <v>24</v>
      </c>
    </row>
    <row r="1118" spans="1:17" x14ac:dyDescent="0.25">
      <c r="A1118">
        <v>1117</v>
      </c>
      <c r="D1118">
        <v>56.206447000000011</v>
      </c>
      <c r="E1118" s="4">
        <v>2</v>
      </c>
      <c r="F1118">
        <v>62.05772300000001</v>
      </c>
      <c r="G1118" s="3">
        <v>3</v>
      </c>
      <c r="H1118">
        <v>71.669081000000006</v>
      </c>
      <c r="I1118" s="5">
        <v>4</v>
      </c>
      <c r="P1118">
        <v>3</v>
      </c>
      <c r="Q1118" t="str">
        <f t="shared" si="18"/>
        <v>234</v>
      </c>
    </row>
    <row r="1119" spans="1:17" x14ac:dyDescent="0.25">
      <c r="A1119">
        <v>1118</v>
      </c>
      <c r="D1119">
        <v>56.206447000000011</v>
      </c>
      <c r="E1119" s="4">
        <v>2</v>
      </c>
      <c r="F1119">
        <v>62.056007000000008</v>
      </c>
      <c r="G1119" s="3">
        <v>3</v>
      </c>
      <c r="H1119">
        <v>71.669081000000006</v>
      </c>
      <c r="I1119" s="5">
        <v>4</v>
      </c>
      <c r="P1119">
        <v>3</v>
      </c>
      <c r="Q1119" t="str">
        <f t="shared" si="18"/>
        <v>234</v>
      </c>
    </row>
    <row r="1120" spans="1:17" x14ac:dyDescent="0.25">
      <c r="A1120">
        <v>1119</v>
      </c>
      <c r="B1120">
        <v>47.415168000000008</v>
      </c>
      <c r="C1120" s="2">
        <v>1</v>
      </c>
      <c r="D1120">
        <v>56.206447000000011</v>
      </c>
      <c r="E1120" s="4">
        <v>2</v>
      </c>
      <c r="F1120">
        <v>62.056007000000008</v>
      </c>
      <c r="G1120" s="3">
        <v>3</v>
      </c>
      <c r="P1120">
        <v>3</v>
      </c>
      <c r="Q1120" t="str">
        <f t="shared" si="18"/>
        <v>123</v>
      </c>
    </row>
    <row r="1121" spans="1:17" x14ac:dyDescent="0.25">
      <c r="A1121">
        <v>1120</v>
      </c>
      <c r="B1121">
        <v>47.432083000000013</v>
      </c>
      <c r="C1121" s="2">
        <v>1</v>
      </c>
      <c r="D1121">
        <v>56.206447000000011</v>
      </c>
      <c r="E1121" s="4">
        <v>2</v>
      </c>
      <c r="F1121">
        <v>62.056007000000008</v>
      </c>
      <c r="G1121" s="3">
        <v>3</v>
      </c>
      <c r="P1121">
        <v>3</v>
      </c>
      <c r="Q1121" t="str">
        <f t="shared" si="18"/>
        <v>123</v>
      </c>
    </row>
    <row r="1122" spans="1:17" x14ac:dyDescent="0.25">
      <c r="A1122">
        <v>1121</v>
      </c>
      <c r="B1122">
        <v>47.432083000000013</v>
      </c>
      <c r="C1122" s="2">
        <v>1</v>
      </c>
      <c r="D1122">
        <v>56.238189000000013</v>
      </c>
      <c r="E1122" s="4">
        <v>2</v>
      </c>
      <c r="F1122">
        <v>62.056007000000008</v>
      </c>
      <c r="G1122" s="3">
        <v>3</v>
      </c>
      <c r="P1122">
        <v>3</v>
      </c>
      <c r="Q1122" t="str">
        <f t="shared" si="18"/>
        <v>123</v>
      </c>
    </row>
    <row r="1123" spans="1:17" x14ac:dyDescent="0.25">
      <c r="A1123">
        <v>1122</v>
      </c>
      <c r="B1123">
        <v>47.432083000000013</v>
      </c>
      <c r="C1123" s="2">
        <v>1</v>
      </c>
      <c r="F1123">
        <v>62.056007000000008</v>
      </c>
      <c r="G1123" s="3">
        <v>3</v>
      </c>
      <c r="P1123">
        <v>2</v>
      </c>
      <c r="Q1123" t="str">
        <f t="shared" si="18"/>
        <v>13</v>
      </c>
    </row>
    <row r="1124" spans="1:17" x14ac:dyDescent="0.25">
      <c r="A1124">
        <v>1123</v>
      </c>
      <c r="B1124">
        <v>47.432083000000013</v>
      </c>
      <c r="C1124" s="2">
        <v>1</v>
      </c>
      <c r="F1124">
        <v>62.056007000000008</v>
      </c>
      <c r="G1124" s="3">
        <v>3</v>
      </c>
      <c r="P1124">
        <v>2</v>
      </c>
      <c r="Q1124" t="str">
        <f t="shared" si="18"/>
        <v>13</v>
      </c>
    </row>
    <row r="1125" spans="1:17" x14ac:dyDescent="0.25">
      <c r="A1125">
        <v>1124</v>
      </c>
      <c r="B1125">
        <v>47.432083000000013</v>
      </c>
      <c r="C1125" s="2">
        <v>1</v>
      </c>
      <c r="F1125">
        <v>62.056007000000008</v>
      </c>
      <c r="G1125" s="3">
        <v>3</v>
      </c>
      <c r="P1125">
        <v>2</v>
      </c>
      <c r="Q1125" t="str">
        <f t="shared" si="18"/>
        <v>13</v>
      </c>
    </row>
    <row r="1126" spans="1:17" x14ac:dyDescent="0.25">
      <c r="A1126">
        <v>1125</v>
      </c>
      <c r="B1126">
        <v>47.432083000000013</v>
      </c>
      <c r="C1126" s="2">
        <v>1</v>
      </c>
      <c r="F1126">
        <v>62.056007000000008</v>
      </c>
      <c r="G1126" s="3">
        <v>3</v>
      </c>
      <c r="P1126">
        <v>2</v>
      </c>
      <c r="Q1126" t="str">
        <f t="shared" si="18"/>
        <v>13</v>
      </c>
    </row>
    <row r="1127" spans="1:17" x14ac:dyDescent="0.25">
      <c r="A1127">
        <v>1126</v>
      </c>
      <c r="B1127">
        <v>47.432083000000013</v>
      </c>
      <c r="C1127" s="2">
        <v>1</v>
      </c>
      <c r="F1127">
        <v>62.056007000000008</v>
      </c>
      <c r="G1127" s="3">
        <v>3</v>
      </c>
      <c r="P1127">
        <v>2</v>
      </c>
      <c r="Q1127" t="str">
        <f t="shared" si="18"/>
        <v>13</v>
      </c>
    </row>
    <row r="1128" spans="1:17" x14ac:dyDescent="0.25">
      <c r="A1128">
        <v>1127</v>
      </c>
      <c r="B1128">
        <v>47.432083000000013</v>
      </c>
      <c r="C1128" s="2">
        <v>1</v>
      </c>
      <c r="F1128">
        <v>62.056007000000008</v>
      </c>
      <c r="G1128" s="3">
        <v>3</v>
      </c>
      <c r="P1128">
        <v>2</v>
      </c>
      <c r="Q1128" t="str">
        <f t="shared" si="18"/>
        <v>13</v>
      </c>
    </row>
    <row r="1129" spans="1:17" x14ac:dyDescent="0.25">
      <c r="A1129">
        <v>1128</v>
      </c>
      <c r="B1129">
        <v>47.432083000000013</v>
      </c>
      <c r="C1129" s="2">
        <v>1</v>
      </c>
      <c r="F1129">
        <v>62.056007000000008</v>
      </c>
      <c r="G1129" s="3">
        <v>3</v>
      </c>
      <c r="P1129">
        <v>2</v>
      </c>
      <c r="Q1129" t="str">
        <f t="shared" si="18"/>
        <v>13</v>
      </c>
    </row>
    <row r="1130" spans="1:17" x14ac:dyDescent="0.25">
      <c r="A1130">
        <v>1129</v>
      </c>
      <c r="B1130">
        <v>47.432083000000013</v>
      </c>
      <c r="C1130" s="2">
        <v>1</v>
      </c>
      <c r="F1130">
        <v>62.056007000000008</v>
      </c>
      <c r="G1130" s="3">
        <v>3</v>
      </c>
      <c r="P1130">
        <v>2</v>
      </c>
      <c r="Q1130" t="str">
        <f t="shared" si="18"/>
        <v>13</v>
      </c>
    </row>
    <row r="1131" spans="1:17" x14ac:dyDescent="0.25">
      <c r="A1131">
        <v>1130</v>
      </c>
      <c r="B1131">
        <v>47.432083000000013</v>
      </c>
      <c r="C1131" s="2">
        <v>1</v>
      </c>
      <c r="F1131">
        <v>62.056007000000008</v>
      </c>
      <c r="G1131" s="3">
        <v>3</v>
      </c>
      <c r="P1131">
        <v>2</v>
      </c>
      <c r="Q1131" t="str">
        <f t="shared" si="18"/>
        <v>13</v>
      </c>
    </row>
    <row r="1132" spans="1:17" x14ac:dyDescent="0.25">
      <c r="A1132">
        <v>1131</v>
      </c>
      <c r="B1132">
        <v>47.432083000000013</v>
      </c>
      <c r="C1132" s="2">
        <v>1</v>
      </c>
      <c r="F1132">
        <v>62.056007000000008</v>
      </c>
      <c r="G1132" s="3">
        <v>3</v>
      </c>
      <c r="P1132">
        <v>2</v>
      </c>
      <c r="Q1132" t="str">
        <f t="shared" si="18"/>
        <v>13</v>
      </c>
    </row>
    <row r="1133" spans="1:17" x14ac:dyDescent="0.25">
      <c r="A1133">
        <v>1132</v>
      </c>
      <c r="B1133">
        <v>47.432083000000013</v>
      </c>
      <c r="C1133" s="2">
        <v>1</v>
      </c>
      <c r="D1133">
        <v>41.048610000000011</v>
      </c>
      <c r="E1133" s="4">
        <v>2</v>
      </c>
      <c r="F1133">
        <v>62.056007000000008</v>
      </c>
      <c r="G1133" s="3">
        <v>3</v>
      </c>
      <c r="P1133">
        <v>3</v>
      </c>
      <c r="Q1133" t="str">
        <f t="shared" si="18"/>
        <v>123</v>
      </c>
    </row>
    <row r="1134" spans="1:17" x14ac:dyDescent="0.25">
      <c r="A1134">
        <v>1133</v>
      </c>
      <c r="B1134">
        <v>47.432083000000013</v>
      </c>
      <c r="C1134" s="2">
        <v>1</v>
      </c>
      <c r="D1134">
        <v>41.027847000000008</v>
      </c>
      <c r="E1134" s="4">
        <v>2</v>
      </c>
      <c r="F1134">
        <v>62.056007000000008</v>
      </c>
      <c r="G1134" s="3">
        <v>3</v>
      </c>
      <c r="P1134">
        <v>3</v>
      </c>
      <c r="Q1134" t="str">
        <f t="shared" si="18"/>
        <v>123</v>
      </c>
    </row>
    <row r="1135" spans="1:17" x14ac:dyDescent="0.25">
      <c r="A1135">
        <v>1134</v>
      </c>
      <c r="B1135">
        <v>47.432083000000013</v>
      </c>
      <c r="C1135" s="2">
        <v>1</v>
      </c>
      <c r="D1135">
        <v>41.027847000000008</v>
      </c>
      <c r="E1135" s="4">
        <v>2</v>
      </c>
      <c r="F1135">
        <v>62.056007000000008</v>
      </c>
      <c r="G1135" s="3">
        <v>3</v>
      </c>
      <c r="P1135">
        <v>3</v>
      </c>
      <c r="Q1135" t="str">
        <f t="shared" si="18"/>
        <v>123</v>
      </c>
    </row>
    <row r="1136" spans="1:17" x14ac:dyDescent="0.25">
      <c r="A1136">
        <v>1135</v>
      </c>
      <c r="B1136">
        <v>47.432083000000013</v>
      </c>
      <c r="C1136" s="2">
        <v>1</v>
      </c>
      <c r="D1136">
        <v>41.027847000000008</v>
      </c>
      <c r="E1136" s="4">
        <v>2</v>
      </c>
      <c r="F1136">
        <v>62.056007000000008</v>
      </c>
      <c r="G1136" s="3">
        <v>3</v>
      </c>
      <c r="P1136">
        <v>3</v>
      </c>
      <c r="Q1136" t="str">
        <f t="shared" si="18"/>
        <v>123</v>
      </c>
    </row>
    <row r="1137" spans="1:17" x14ac:dyDescent="0.25">
      <c r="A1137">
        <v>1136</v>
      </c>
      <c r="B1137">
        <v>47.432083000000013</v>
      </c>
      <c r="C1137" s="2">
        <v>1</v>
      </c>
      <c r="D1137">
        <v>41.027847000000008</v>
      </c>
      <c r="E1137" s="4">
        <v>2</v>
      </c>
      <c r="F1137">
        <v>62.056007000000008</v>
      </c>
      <c r="G1137" s="3">
        <v>3</v>
      </c>
      <c r="P1137">
        <v>3</v>
      </c>
      <c r="Q1137" t="str">
        <f t="shared" si="18"/>
        <v>123</v>
      </c>
    </row>
    <row r="1138" spans="1:17" x14ac:dyDescent="0.25">
      <c r="A1138">
        <v>1137</v>
      </c>
      <c r="B1138">
        <v>47.432083000000013</v>
      </c>
      <c r="C1138" s="2">
        <v>1</v>
      </c>
      <c r="D1138">
        <v>41.027847000000008</v>
      </c>
      <c r="E1138" s="4">
        <v>2</v>
      </c>
      <c r="F1138">
        <v>62.056007000000008</v>
      </c>
      <c r="G1138" s="3">
        <v>3</v>
      </c>
      <c r="P1138">
        <v>3</v>
      </c>
      <c r="Q1138" t="str">
        <f t="shared" si="18"/>
        <v>123</v>
      </c>
    </row>
    <row r="1139" spans="1:17" x14ac:dyDescent="0.25">
      <c r="A1139">
        <v>1138</v>
      </c>
      <c r="B1139">
        <v>47.415168000000008</v>
      </c>
      <c r="C1139" s="2">
        <v>1</v>
      </c>
      <c r="D1139">
        <v>41.027847000000008</v>
      </c>
      <c r="E1139" s="4">
        <v>2</v>
      </c>
      <c r="F1139">
        <v>62.05772300000001</v>
      </c>
      <c r="G1139" s="3">
        <v>3</v>
      </c>
      <c r="P1139">
        <v>3</v>
      </c>
      <c r="Q1139" t="str">
        <f t="shared" si="18"/>
        <v>123</v>
      </c>
    </row>
    <row r="1140" spans="1:17" x14ac:dyDescent="0.25">
      <c r="A1140">
        <v>1139</v>
      </c>
      <c r="D1140">
        <v>41.027847000000008</v>
      </c>
      <c r="E1140" s="4">
        <v>2</v>
      </c>
      <c r="I1140" s="5" t="s">
        <v>233</v>
      </c>
      <c r="N1140">
        <v>53.394878000000013</v>
      </c>
      <c r="O1140">
        <v>1139</v>
      </c>
      <c r="P1140">
        <v>2</v>
      </c>
      <c r="Q1140" t="str">
        <f t="shared" si="18"/>
        <v>24D</v>
      </c>
    </row>
    <row r="1141" spans="1:17" x14ac:dyDescent="0.25">
      <c r="A1141">
        <v>1140</v>
      </c>
      <c r="D1141">
        <v>41.027847000000008</v>
      </c>
      <c r="E1141" s="4">
        <v>2</v>
      </c>
      <c r="I1141" s="5" t="s">
        <v>233</v>
      </c>
      <c r="N1141">
        <v>53.382545000000007</v>
      </c>
      <c r="P1141">
        <v>2</v>
      </c>
      <c r="Q1141" t="str">
        <f t="shared" si="18"/>
        <v>24D</v>
      </c>
    </row>
    <row r="1142" spans="1:17" x14ac:dyDescent="0.25">
      <c r="A1142">
        <v>1141</v>
      </c>
      <c r="D1142">
        <v>41.027847000000008</v>
      </c>
      <c r="E1142" s="4">
        <v>2</v>
      </c>
      <c r="I1142" s="5" t="s">
        <v>233</v>
      </c>
      <c r="N1142">
        <v>53.382545000000007</v>
      </c>
      <c r="P1142">
        <v>2</v>
      </c>
      <c r="Q1142" t="str">
        <f t="shared" si="18"/>
        <v>24D</v>
      </c>
    </row>
    <row r="1143" spans="1:17" x14ac:dyDescent="0.25">
      <c r="A1143">
        <v>1142</v>
      </c>
      <c r="D1143">
        <v>41.027847000000008</v>
      </c>
      <c r="E1143" s="4">
        <v>2</v>
      </c>
      <c r="I1143" s="5" t="s">
        <v>233</v>
      </c>
      <c r="N1143">
        <v>53.382545000000007</v>
      </c>
      <c r="P1143">
        <v>2</v>
      </c>
      <c r="Q1143" t="str">
        <f t="shared" si="18"/>
        <v>24D</v>
      </c>
    </row>
    <row r="1144" spans="1:17" x14ac:dyDescent="0.25">
      <c r="A1144">
        <v>1143</v>
      </c>
      <c r="D1144">
        <v>41.027847000000008</v>
      </c>
      <c r="E1144" s="4">
        <v>2</v>
      </c>
      <c r="I1144" s="5" t="s">
        <v>233</v>
      </c>
      <c r="N1144">
        <v>53.382545000000007</v>
      </c>
      <c r="P1144">
        <v>2</v>
      </c>
      <c r="Q1144" t="str">
        <f t="shared" si="18"/>
        <v>24D</v>
      </c>
    </row>
    <row r="1145" spans="1:17" x14ac:dyDescent="0.25">
      <c r="A1145">
        <v>1144</v>
      </c>
      <c r="D1145">
        <v>41.027847000000008</v>
      </c>
      <c r="E1145" s="4">
        <v>2</v>
      </c>
      <c r="I1145" s="5" t="s">
        <v>233</v>
      </c>
      <c r="N1145">
        <v>53.382545000000007</v>
      </c>
      <c r="P1145">
        <v>2</v>
      </c>
      <c r="Q1145" t="str">
        <f t="shared" si="18"/>
        <v>24D</v>
      </c>
    </row>
    <row r="1146" spans="1:17" x14ac:dyDescent="0.25">
      <c r="A1146">
        <v>1145</v>
      </c>
      <c r="D1146">
        <v>41.027847000000008</v>
      </c>
      <c r="E1146" s="4">
        <v>2</v>
      </c>
      <c r="I1146" s="5" t="s">
        <v>233</v>
      </c>
      <c r="N1146">
        <v>53.382545000000007</v>
      </c>
      <c r="P1146">
        <v>2</v>
      </c>
      <c r="Q1146" t="str">
        <f t="shared" si="18"/>
        <v>24D</v>
      </c>
    </row>
    <row r="1147" spans="1:17" x14ac:dyDescent="0.25">
      <c r="A1147">
        <v>1146</v>
      </c>
      <c r="D1147">
        <v>41.027847000000008</v>
      </c>
      <c r="E1147" s="4">
        <v>2</v>
      </c>
      <c r="I1147" s="5" t="s">
        <v>233</v>
      </c>
      <c r="N1147">
        <v>53.382545000000007</v>
      </c>
      <c r="P1147">
        <v>2</v>
      </c>
      <c r="Q1147" t="str">
        <f t="shared" si="18"/>
        <v>24D</v>
      </c>
    </row>
    <row r="1148" spans="1:17" x14ac:dyDescent="0.25">
      <c r="A1148">
        <v>1147</v>
      </c>
      <c r="B1148">
        <v>34.875579000000009</v>
      </c>
      <c r="C1148" s="2">
        <v>1</v>
      </c>
      <c r="D1148">
        <v>41.027847000000008</v>
      </c>
      <c r="E1148" s="4">
        <v>2</v>
      </c>
      <c r="I1148" s="5" t="s">
        <v>233</v>
      </c>
      <c r="N1148">
        <v>53.382545000000007</v>
      </c>
      <c r="P1148">
        <v>3</v>
      </c>
      <c r="Q1148" t="str">
        <f t="shared" si="18"/>
        <v>124D</v>
      </c>
    </row>
    <row r="1149" spans="1:17" x14ac:dyDescent="0.25">
      <c r="A1149">
        <v>1148</v>
      </c>
      <c r="B1149">
        <v>34.875684000000007</v>
      </c>
      <c r="C1149" s="2">
        <v>1</v>
      </c>
      <c r="D1149">
        <v>41.027847000000008</v>
      </c>
      <c r="E1149" s="4">
        <v>2</v>
      </c>
      <c r="I1149" s="5" t="s">
        <v>233</v>
      </c>
      <c r="N1149">
        <v>53.382545000000007</v>
      </c>
      <c r="P1149">
        <v>3</v>
      </c>
      <c r="Q1149" t="str">
        <f t="shared" si="18"/>
        <v>124D</v>
      </c>
    </row>
    <row r="1150" spans="1:17" x14ac:dyDescent="0.25">
      <c r="A1150">
        <v>1149</v>
      </c>
      <c r="B1150">
        <v>34.875684000000007</v>
      </c>
      <c r="C1150" s="2">
        <v>1</v>
      </c>
      <c r="D1150">
        <v>41.027847000000008</v>
      </c>
      <c r="E1150" s="4">
        <v>2</v>
      </c>
      <c r="I1150" s="5" t="s">
        <v>233</v>
      </c>
      <c r="N1150">
        <v>53.382545000000007</v>
      </c>
      <c r="P1150">
        <v>3</v>
      </c>
      <c r="Q1150" t="str">
        <f t="shared" si="18"/>
        <v>124D</v>
      </c>
    </row>
    <row r="1151" spans="1:17" x14ac:dyDescent="0.25">
      <c r="A1151">
        <v>1150</v>
      </c>
      <c r="B1151">
        <v>34.875684000000007</v>
      </c>
      <c r="C1151" s="2">
        <v>1</v>
      </c>
      <c r="D1151">
        <v>41.027847000000008</v>
      </c>
      <c r="E1151" s="4">
        <v>2</v>
      </c>
      <c r="I1151" s="5" t="s">
        <v>233</v>
      </c>
      <c r="N1151">
        <v>53.382545000000007</v>
      </c>
      <c r="P1151">
        <v>3</v>
      </c>
      <c r="Q1151" t="str">
        <f t="shared" si="18"/>
        <v>124D</v>
      </c>
    </row>
    <row r="1152" spans="1:17" x14ac:dyDescent="0.25">
      <c r="A1152">
        <v>1151</v>
      </c>
      <c r="B1152">
        <v>34.875684000000007</v>
      </c>
      <c r="C1152" s="2">
        <v>1</v>
      </c>
      <c r="D1152">
        <v>41.027847000000008</v>
      </c>
      <c r="E1152" s="4">
        <v>2</v>
      </c>
      <c r="I1152" s="5" t="s">
        <v>233</v>
      </c>
      <c r="N1152">
        <v>53.382545000000007</v>
      </c>
      <c r="P1152">
        <v>3</v>
      </c>
      <c r="Q1152" t="str">
        <f t="shared" si="18"/>
        <v>124D</v>
      </c>
    </row>
    <row r="1153" spans="1:17" x14ac:dyDescent="0.25">
      <c r="A1153">
        <v>1152</v>
      </c>
      <c r="B1153">
        <v>34.875684000000007</v>
      </c>
      <c r="C1153" s="2">
        <v>1</v>
      </c>
      <c r="D1153">
        <v>41.027847000000008</v>
      </c>
      <c r="E1153" s="4">
        <v>2</v>
      </c>
      <c r="I1153" s="5" t="s">
        <v>233</v>
      </c>
      <c r="N1153">
        <v>53.382545000000007</v>
      </c>
      <c r="P1153">
        <v>3</v>
      </c>
      <c r="Q1153" t="str">
        <f t="shared" si="18"/>
        <v>124D</v>
      </c>
    </row>
    <row r="1154" spans="1:17" x14ac:dyDescent="0.25">
      <c r="A1154">
        <v>1153</v>
      </c>
      <c r="B1154">
        <v>34.875684000000007</v>
      </c>
      <c r="C1154" s="2">
        <v>1</v>
      </c>
      <c r="D1154">
        <v>41.027847000000008</v>
      </c>
      <c r="E1154" s="4">
        <v>2</v>
      </c>
      <c r="I1154" s="5" t="s">
        <v>233</v>
      </c>
      <c r="N1154">
        <v>53.382545000000007</v>
      </c>
      <c r="P1154">
        <v>3</v>
      </c>
      <c r="Q1154" t="str">
        <f t="shared" ref="Q1154:Q1217" si="19">CONCATENATE(C1154,E1154,G1154,I1154)</f>
        <v>124D</v>
      </c>
    </row>
    <row r="1155" spans="1:17" x14ac:dyDescent="0.25">
      <c r="A1155">
        <v>1154</v>
      </c>
      <c r="B1155">
        <v>34.875684000000007</v>
      </c>
      <c r="C1155" s="2">
        <v>1</v>
      </c>
      <c r="D1155">
        <v>41.027847000000008</v>
      </c>
      <c r="E1155" s="4">
        <v>2</v>
      </c>
      <c r="I1155" s="5" t="s">
        <v>233</v>
      </c>
      <c r="N1155">
        <v>53.382545000000007</v>
      </c>
      <c r="P1155">
        <v>3</v>
      </c>
      <c r="Q1155" t="str">
        <f t="shared" si="19"/>
        <v>124D</v>
      </c>
    </row>
    <row r="1156" spans="1:17" x14ac:dyDescent="0.25">
      <c r="A1156">
        <v>1155</v>
      </c>
      <c r="B1156">
        <v>34.875684000000007</v>
      </c>
      <c r="C1156" s="2">
        <v>1</v>
      </c>
      <c r="D1156">
        <v>41.027847000000008</v>
      </c>
      <c r="E1156" s="4">
        <v>2</v>
      </c>
      <c r="G1156" s="3" t="s">
        <v>234</v>
      </c>
      <c r="I1156" s="5" t="s">
        <v>233</v>
      </c>
      <c r="L1156">
        <v>46.632411000000012</v>
      </c>
      <c r="M1156">
        <v>1155</v>
      </c>
      <c r="N1156">
        <v>53.382545000000007</v>
      </c>
      <c r="P1156">
        <v>4</v>
      </c>
      <c r="Q1156" t="str">
        <f t="shared" si="19"/>
        <v>123D4D</v>
      </c>
    </row>
    <row r="1157" spans="1:17" x14ac:dyDescent="0.25">
      <c r="A1157">
        <v>1156</v>
      </c>
      <c r="B1157">
        <v>34.875684000000007</v>
      </c>
      <c r="C1157" s="2">
        <v>1</v>
      </c>
      <c r="D1157">
        <v>41.027847000000008</v>
      </c>
      <c r="E1157" s="4">
        <v>2</v>
      </c>
      <c r="G1157" s="3" t="s">
        <v>234</v>
      </c>
      <c r="I1157" s="5" t="s">
        <v>233</v>
      </c>
      <c r="L1157">
        <v>46.726131000000009</v>
      </c>
      <c r="N1157">
        <v>53.382545000000007</v>
      </c>
      <c r="P1157">
        <v>4</v>
      </c>
      <c r="Q1157" t="str">
        <f t="shared" si="19"/>
        <v>123D4D</v>
      </c>
    </row>
    <row r="1158" spans="1:17" x14ac:dyDescent="0.25">
      <c r="A1158">
        <v>1157</v>
      </c>
      <c r="B1158">
        <v>34.875684000000007</v>
      </c>
      <c r="C1158" s="2">
        <v>1</v>
      </c>
      <c r="D1158">
        <v>41.048610000000011</v>
      </c>
      <c r="E1158" s="4">
        <v>2</v>
      </c>
      <c r="G1158" s="3" t="s">
        <v>234</v>
      </c>
      <c r="I1158" s="5" t="s">
        <v>233</v>
      </c>
      <c r="L1158">
        <v>46.726131000000009</v>
      </c>
      <c r="N1158">
        <v>53.382545000000007</v>
      </c>
      <c r="P1158">
        <v>4</v>
      </c>
      <c r="Q1158" t="str">
        <f t="shared" si="19"/>
        <v>123D4D</v>
      </c>
    </row>
    <row r="1159" spans="1:17" x14ac:dyDescent="0.25">
      <c r="A1159">
        <v>1158</v>
      </c>
      <c r="B1159">
        <v>34.875684000000007</v>
      </c>
      <c r="C1159" s="2">
        <v>1</v>
      </c>
      <c r="G1159" s="3" t="s">
        <v>234</v>
      </c>
      <c r="I1159" s="5" t="s">
        <v>233</v>
      </c>
      <c r="L1159">
        <v>46.726131000000009</v>
      </c>
      <c r="N1159">
        <v>53.382545000000007</v>
      </c>
      <c r="P1159">
        <v>3</v>
      </c>
      <c r="Q1159" t="str">
        <f t="shared" si="19"/>
        <v>13D4D</v>
      </c>
    </row>
    <row r="1160" spans="1:17" x14ac:dyDescent="0.25">
      <c r="A1160">
        <v>1159</v>
      </c>
      <c r="B1160">
        <v>34.875684000000007</v>
      </c>
      <c r="C1160" s="2">
        <v>1</v>
      </c>
      <c r="G1160" s="3" t="s">
        <v>234</v>
      </c>
      <c r="I1160" s="5" t="s">
        <v>233</v>
      </c>
      <c r="L1160">
        <v>46.726131000000009</v>
      </c>
      <c r="N1160">
        <v>53.382545000000007</v>
      </c>
      <c r="P1160">
        <v>3</v>
      </c>
      <c r="Q1160" t="str">
        <f t="shared" si="19"/>
        <v>13D4D</v>
      </c>
    </row>
    <row r="1161" spans="1:17" x14ac:dyDescent="0.25">
      <c r="A1161">
        <v>1160</v>
      </c>
      <c r="B1161">
        <v>34.875684000000007</v>
      </c>
      <c r="C1161" s="2">
        <v>1</v>
      </c>
      <c r="G1161" s="3" t="s">
        <v>234</v>
      </c>
      <c r="I1161" s="5" t="s">
        <v>233</v>
      </c>
      <c r="L1161">
        <v>46.726131000000009</v>
      </c>
      <c r="N1161">
        <v>53.382545000000007</v>
      </c>
      <c r="P1161">
        <v>3</v>
      </c>
      <c r="Q1161" t="str">
        <f t="shared" si="19"/>
        <v>13D4D</v>
      </c>
    </row>
    <row r="1162" spans="1:17" x14ac:dyDescent="0.25">
      <c r="A1162">
        <v>1161</v>
      </c>
      <c r="B1162">
        <v>34.875684000000007</v>
      </c>
      <c r="C1162" s="2">
        <v>1</v>
      </c>
      <c r="G1162" s="3" t="s">
        <v>234</v>
      </c>
      <c r="I1162" s="5" t="s">
        <v>233</v>
      </c>
      <c r="L1162">
        <v>46.726131000000009</v>
      </c>
      <c r="N1162">
        <v>53.394878000000013</v>
      </c>
      <c r="O1162">
        <v>1161</v>
      </c>
      <c r="P1162">
        <v>3</v>
      </c>
      <c r="Q1162" t="str">
        <f t="shared" si="19"/>
        <v>13D4D</v>
      </c>
    </row>
    <row r="1163" spans="1:17" x14ac:dyDescent="0.25">
      <c r="A1163">
        <v>1162</v>
      </c>
      <c r="B1163">
        <v>34.875684000000007</v>
      </c>
      <c r="C1163" s="2">
        <v>1</v>
      </c>
      <c r="G1163" s="3" t="s">
        <v>234</v>
      </c>
      <c r="L1163">
        <v>46.726131000000009</v>
      </c>
      <c r="P1163">
        <v>2</v>
      </c>
      <c r="Q1163" t="str">
        <f t="shared" si="19"/>
        <v>13D</v>
      </c>
    </row>
    <row r="1164" spans="1:17" x14ac:dyDescent="0.25">
      <c r="A1164">
        <v>1163</v>
      </c>
      <c r="B1164">
        <v>34.875684000000007</v>
      </c>
      <c r="C1164" s="2">
        <v>1</v>
      </c>
      <c r="G1164" s="3" t="s">
        <v>234</v>
      </c>
      <c r="L1164">
        <v>46.726131000000009</v>
      </c>
      <c r="P1164">
        <v>2</v>
      </c>
      <c r="Q1164" t="str">
        <f t="shared" si="19"/>
        <v>13D</v>
      </c>
    </row>
    <row r="1165" spans="1:17" x14ac:dyDescent="0.25">
      <c r="A1165">
        <v>1164</v>
      </c>
      <c r="B1165">
        <v>34.875684000000007</v>
      </c>
      <c r="C1165" s="2">
        <v>1</v>
      </c>
      <c r="G1165" s="3" t="s">
        <v>234</v>
      </c>
      <c r="L1165">
        <v>46.726131000000009</v>
      </c>
      <c r="P1165">
        <v>2</v>
      </c>
      <c r="Q1165" t="str">
        <f t="shared" si="19"/>
        <v>13D</v>
      </c>
    </row>
    <row r="1166" spans="1:17" x14ac:dyDescent="0.25">
      <c r="A1166">
        <v>1165</v>
      </c>
      <c r="B1166">
        <v>34.875684000000007</v>
      </c>
      <c r="C1166" s="2">
        <v>1</v>
      </c>
      <c r="G1166" s="3" t="s">
        <v>234</v>
      </c>
      <c r="L1166">
        <v>46.726131000000009</v>
      </c>
      <c r="P1166">
        <v>2</v>
      </c>
      <c r="Q1166" t="str">
        <f t="shared" si="19"/>
        <v>13D</v>
      </c>
    </row>
    <row r="1167" spans="1:17" x14ac:dyDescent="0.25">
      <c r="A1167">
        <v>1166</v>
      </c>
      <c r="B1167">
        <v>34.875684000000007</v>
      </c>
      <c r="C1167" s="2">
        <v>1</v>
      </c>
      <c r="G1167" s="3" t="s">
        <v>234</v>
      </c>
      <c r="L1167">
        <v>46.726131000000009</v>
      </c>
      <c r="P1167">
        <v>2</v>
      </c>
      <c r="Q1167" t="str">
        <f t="shared" si="19"/>
        <v>13D</v>
      </c>
    </row>
    <row r="1168" spans="1:17" x14ac:dyDescent="0.25">
      <c r="A1168">
        <v>1167</v>
      </c>
      <c r="B1168">
        <v>34.875684000000007</v>
      </c>
      <c r="C1168" s="2">
        <v>1</v>
      </c>
      <c r="G1168" s="3" t="s">
        <v>234</v>
      </c>
      <c r="L1168">
        <v>46.726131000000009</v>
      </c>
      <c r="P1168">
        <v>2</v>
      </c>
      <c r="Q1168" t="str">
        <f t="shared" si="19"/>
        <v>13D</v>
      </c>
    </row>
    <row r="1169" spans="1:17" x14ac:dyDescent="0.25">
      <c r="A1169">
        <v>1168</v>
      </c>
      <c r="B1169">
        <v>34.875684000000007</v>
      </c>
      <c r="C1169" s="2">
        <v>1</v>
      </c>
      <c r="D1169">
        <v>28.39979300000001</v>
      </c>
      <c r="E1169" s="4">
        <v>2</v>
      </c>
      <c r="G1169" s="3" t="s">
        <v>234</v>
      </c>
      <c r="L1169">
        <v>46.726131000000009</v>
      </c>
      <c r="P1169">
        <v>3</v>
      </c>
      <c r="Q1169" t="str">
        <f t="shared" si="19"/>
        <v>123D</v>
      </c>
    </row>
    <row r="1170" spans="1:17" x14ac:dyDescent="0.25">
      <c r="A1170">
        <v>1169</v>
      </c>
      <c r="B1170">
        <v>34.875684000000007</v>
      </c>
      <c r="C1170" s="2">
        <v>1</v>
      </c>
      <c r="D1170">
        <v>28.320175000000006</v>
      </c>
      <c r="E1170" s="4">
        <v>2</v>
      </c>
      <c r="G1170" s="3" t="s">
        <v>234</v>
      </c>
      <c r="L1170">
        <v>46.726131000000009</v>
      </c>
      <c r="P1170">
        <v>3</v>
      </c>
      <c r="Q1170" t="str">
        <f t="shared" si="19"/>
        <v>123D</v>
      </c>
    </row>
    <row r="1171" spans="1:17" x14ac:dyDescent="0.25">
      <c r="A1171">
        <v>1170</v>
      </c>
      <c r="B1171">
        <v>34.875684000000007</v>
      </c>
      <c r="C1171" s="2">
        <v>1</v>
      </c>
      <c r="D1171">
        <v>28.320175000000006</v>
      </c>
      <c r="E1171" s="4">
        <v>2</v>
      </c>
      <c r="G1171" s="3" t="s">
        <v>234</v>
      </c>
      <c r="L1171">
        <v>46.726131000000009</v>
      </c>
      <c r="P1171">
        <v>3</v>
      </c>
      <c r="Q1171" t="str">
        <f t="shared" si="19"/>
        <v>123D</v>
      </c>
    </row>
    <row r="1172" spans="1:17" x14ac:dyDescent="0.25">
      <c r="A1172">
        <v>1171</v>
      </c>
      <c r="B1172">
        <v>34.875684000000007</v>
      </c>
      <c r="C1172" s="2">
        <v>1</v>
      </c>
      <c r="D1172">
        <v>28.320175000000006</v>
      </c>
      <c r="E1172" s="4">
        <v>2</v>
      </c>
      <c r="G1172" s="3" t="s">
        <v>234</v>
      </c>
      <c r="L1172">
        <v>46.726131000000009</v>
      </c>
      <c r="P1172">
        <v>3</v>
      </c>
      <c r="Q1172" t="str">
        <f t="shared" si="19"/>
        <v>123D</v>
      </c>
    </row>
    <row r="1173" spans="1:17" x14ac:dyDescent="0.25">
      <c r="A1173">
        <v>1172</v>
      </c>
      <c r="B1173">
        <v>34.875684000000007</v>
      </c>
      <c r="C1173" s="2">
        <v>1</v>
      </c>
      <c r="D1173">
        <v>28.320175000000006</v>
      </c>
      <c r="E1173" s="4">
        <v>2</v>
      </c>
      <c r="G1173" s="3" t="s">
        <v>234</v>
      </c>
      <c r="L1173">
        <v>46.726131000000009</v>
      </c>
      <c r="P1173">
        <v>3</v>
      </c>
      <c r="Q1173" t="str">
        <f t="shared" si="19"/>
        <v>123D</v>
      </c>
    </row>
    <row r="1174" spans="1:17" x14ac:dyDescent="0.25">
      <c r="A1174">
        <v>1173</v>
      </c>
      <c r="B1174">
        <v>34.875684000000007</v>
      </c>
      <c r="C1174" s="2">
        <v>1</v>
      </c>
      <c r="D1174">
        <v>28.320175000000006</v>
      </c>
      <c r="E1174" s="4">
        <v>2</v>
      </c>
      <c r="G1174" s="3" t="s">
        <v>234</v>
      </c>
      <c r="L1174">
        <v>46.726131000000009</v>
      </c>
      <c r="P1174">
        <v>3</v>
      </c>
      <c r="Q1174" t="str">
        <f t="shared" si="19"/>
        <v>123D</v>
      </c>
    </row>
    <row r="1175" spans="1:17" x14ac:dyDescent="0.25">
      <c r="A1175">
        <v>1174</v>
      </c>
      <c r="B1175">
        <v>34.875684000000007</v>
      </c>
      <c r="C1175" s="2">
        <v>1</v>
      </c>
      <c r="D1175">
        <v>28.320175000000006</v>
      </c>
      <c r="E1175" s="4">
        <v>2</v>
      </c>
      <c r="G1175" s="3" t="s">
        <v>234</v>
      </c>
      <c r="L1175">
        <v>46.726131000000009</v>
      </c>
      <c r="P1175">
        <v>3</v>
      </c>
      <c r="Q1175" t="str">
        <f t="shared" si="19"/>
        <v>123D</v>
      </c>
    </row>
    <row r="1176" spans="1:17" x14ac:dyDescent="0.25">
      <c r="A1176">
        <v>1175</v>
      </c>
      <c r="B1176">
        <v>34.875684000000007</v>
      </c>
      <c r="C1176" s="2">
        <v>1</v>
      </c>
      <c r="D1176">
        <v>28.320175000000006</v>
      </c>
      <c r="E1176" s="4">
        <v>2</v>
      </c>
      <c r="G1176" s="3" t="s">
        <v>234</v>
      </c>
      <c r="L1176">
        <v>46.632411000000012</v>
      </c>
      <c r="M1176">
        <v>1175</v>
      </c>
      <c r="P1176">
        <v>3</v>
      </c>
      <c r="Q1176" t="str">
        <f t="shared" si="19"/>
        <v>123D</v>
      </c>
    </row>
    <row r="1177" spans="1:17" x14ac:dyDescent="0.25">
      <c r="A1177">
        <v>1176</v>
      </c>
      <c r="B1177">
        <v>34.875684000000007</v>
      </c>
      <c r="C1177" s="2">
        <v>1</v>
      </c>
      <c r="D1177">
        <v>28.320175000000006</v>
      </c>
      <c r="E1177" s="4">
        <v>2</v>
      </c>
      <c r="P1177">
        <v>2</v>
      </c>
      <c r="Q1177" t="str">
        <f t="shared" si="19"/>
        <v>12</v>
      </c>
    </row>
    <row r="1178" spans="1:17" x14ac:dyDescent="0.25">
      <c r="A1178">
        <v>1177</v>
      </c>
      <c r="B1178">
        <v>34.875579000000009</v>
      </c>
      <c r="C1178" s="2">
        <v>1</v>
      </c>
      <c r="D1178">
        <v>28.320175000000006</v>
      </c>
      <c r="E1178" s="4">
        <v>2</v>
      </c>
      <c r="P1178">
        <v>2</v>
      </c>
      <c r="Q1178" t="str">
        <f t="shared" si="19"/>
        <v>12</v>
      </c>
    </row>
    <row r="1179" spans="1:17" x14ac:dyDescent="0.25">
      <c r="A1179">
        <v>1178</v>
      </c>
      <c r="D1179">
        <v>28.320175000000006</v>
      </c>
      <c r="E1179" s="4">
        <v>2</v>
      </c>
      <c r="I1179" s="5" t="s">
        <v>233</v>
      </c>
      <c r="N1179">
        <v>38.979209000000012</v>
      </c>
      <c r="O1179">
        <v>1178</v>
      </c>
      <c r="P1179">
        <v>2</v>
      </c>
      <c r="Q1179" t="str">
        <f t="shared" si="19"/>
        <v>24D</v>
      </c>
    </row>
    <row r="1180" spans="1:17" x14ac:dyDescent="0.25">
      <c r="A1180">
        <v>1179</v>
      </c>
      <c r="D1180">
        <v>28.320175000000006</v>
      </c>
      <c r="E1180" s="4">
        <v>2</v>
      </c>
      <c r="I1180" s="5" t="s">
        <v>233</v>
      </c>
      <c r="N1180">
        <v>39.010742000000008</v>
      </c>
      <c r="P1180">
        <v>2</v>
      </c>
      <c r="Q1180" t="str">
        <f t="shared" si="19"/>
        <v>24D</v>
      </c>
    </row>
    <row r="1181" spans="1:17" x14ac:dyDescent="0.25">
      <c r="A1181">
        <v>1180</v>
      </c>
      <c r="D1181">
        <v>28.320175000000006</v>
      </c>
      <c r="E1181" s="4">
        <v>2</v>
      </c>
      <c r="I1181" s="5" t="s">
        <v>233</v>
      </c>
      <c r="N1181">
        <v>39.010742000000008</v>
      </c>
      <c r="P1181">
        <v>2</v>
      </c>
      <c r="Q1181" t="str">
        <f t="shared" si="19"/>
        <v>24D</v>
      </c>
    </row>
    <row r="1182" spans="1:17" x14ac:dyDescent="0.25">
      <c r="A1182">
        <v>1181</v>
      </c>
      <c r="D1182">
        <v>28.320175000000006</v>
      </c>
      <c r="E1182" s="4">
        <v>2</v>
      </c>
      <c r="I1182" s="5" t="s">
        <v>233</v>
      </c>
      <c r="N1182">
        <v>39.010742000000008</v>
      </c>
      <c r="P1182">
        <v>2</v>
      </c>
      <c r="Q1182" t="str">
        <f t="shared" si="19"/>
        <v>24D</v>
      </c>
    </row>
    <row r="1183" spans="1:17" x14ac:dyDescent="0.25">
      <c r="A1183">
        <v>1182</v>
      </c>
      <c r="D1183">
        <v>28.320175000000006</v>
      </c>
      <c r="E1183" s="4">
        <v>2</v>
      </c>
      <c r="I1183" s="5" t="s">
        <v>233</v>
      </c>
      <c r="N1183">
        <v>39.010742000000008</v>
      </c>
      <c r="P1183">
        <v>2</v>
      </c>
      <c r="Q1183" t="str">
        <f t="shared" si="19"/>
        <v>24D</v>
      </c>
    </row>
    <row r="1184" spans="1:17" x14ac:dyDescent="0.25">
      <c r="A1184">
        <v>1183</v>
      </c>
      <c r="D1184">
        <v>28.320175000000006</v>
      </c>
      <c r="E1184" s="4">
        <v>2</v>
      </c>
      <c r="G1184" s="3" t="s">
        <v>234</v>
      </c>
      <c r="I1184" s="5" t="s">
        <v>233</v>
      </c>
      <c r="L1184">
        <v>38.305938000000012</v>
      </c>
      <c r="M1184">
        <v>1183</v>
      </c>
      <c r="N1184">
        <v>39.010742000000008</v>
      </c>
      <c r="P1184">
        <v>3</v>
      </c>
      <c r="Q1184" t="str">
        <f t="shared" si="19"/>
        <v>23D4D</v>
      </c>
    </row>
    <row r="1185" spans="1:17" x14ac:dyDescent="0.25">
      <c r="A1185">
        <v>1184</v>
      </c>
      <c r="D1185">
        <v>28.320175000000006</v>
      </c>
      <c r="E1185" s="4">
        <v>2</v>
      </c>
      <c r="G1185" s="3" t="s">
        <v>234</v>
      </c>
      <c r="I1185" s="5" t="s">
        <v>233</v>
      </c>
      <c r="L1185">
        <v>38.203887000000009</v>
      </c>
      <c r="N1185">
        <v>39.010742000000008</v>
      </c>
      <c r="P1185">
        <v>3</v>
      </c>
      <c r="Q1185" t="str">
        <f t="shared" si="19"/>
        <v>23D4D</v>
      </c>
    </row>
    <row r="1186" spans="1:17" x14ac:dyDescent="0.25">
      <c r="A1186">
        <v>1185</v>
      </c>
      <c r="D1186">
        <v>28.320175000000006</v>
      </c>
      <c r="E1186" s="4">
        <v>2</v>
      </c>
      <c r="G1186" s="3" t="s">
        <v>234</v>
      </c>
      <c r="I1186" s="5" t="s">
        <v>233</v>
      </c>
      <c r="L1186">
        <v>38.203887000000009</v>
      </c>
      <c r="N1186">
        <v>39.010742000000008</v>
      </c>
      <c r="P1186">
        <v>3</v>
      </c>
      <c r="Q1186" t="str">
        <f t="shared" si="19"/>
        <v>23D4D</v>
      </c>
    </row>
    <row r="1187" spans="1:17" x14ac:dyDescent="0.25">
      <c r="A1187">
        <v>1186</v>
      </c>
      <c r="D1187">
        <v>28.320175000000006</v>
      </c>
      <c r="E1187" s="4">
        <v>2</v>
      </c>
      <c r="G1187" s="3" t="s">
        <v>234</v>
      </c>
      <c r="I1187" s="5" t="s">
        <v>233</v>
      </c>
      <c r="L1187">
        <v>38.203887000000009</v>
      </c>
      <c r="N1187">
        <v>39.010742000000008</v>
      </c>
      <c r="P1187">
        <v>3</v>
      </c>
      <c r="Q1187" t="str">
        <f t="shared" si="19"/>
        <v>23D4D</v>
      </c>
    </row>
    <row r="1188" spans="1:17" x14ac:dyDescent="0.25">
      <c r="A1188">
        <v>1187</v>
      </c>
      <c r="D1188">
        <v>28.320175000000006</v>
      </c>
      <c r="E1188" s="4">
        <v>2</v>
      </c>
      <c r="G1188" s="3" t="s">
        <v>234</v>
      </c>
      <c r="I1188" s="5" t="s">
        <v>233</v>
      </c>
      <c r="L1188">
        <v>38.203887000000009</v>
      </c>
      <c r="N1188">
        <v>39.010742000000008</v>
      </c>
      <c r="P1188">
        <v>3</v>
      </c>
      <c r="Q1188" t="str">
        <f t="shared" si="19"/>
        <v>23D4D</v>
      </c>
    </row>
    <row r="1189" spans="1:17" x14ac:dyDescent="0.25">
      <c r="A1189">
        <v>1188</v>
      </c>
      <c r="B1189">
        <v>22.935523000000011</v>
      </c>
      <c r="C1189" s="2">
        <v>1</v>
      </c>
      <c r="D1189">
        <v>28.320175000000006</v>
      </c>
      <c r="E1189" s="4">
        <v>2</v>
      </c>
      <c r="G1189" s="3" t="s">
        <v>234</v>
      </c>
      <c r="I1189" s="5" t="s">
        <v>233</v>
      </c>
      <c r="L1189">
        <v>38.203887000000009</v>
      </c>
      <c r="N1189">
        <v>39.010742000000008</v>
      </c>
      <c r="P1189">
        <v>4</v>
      </c>
      <c r="Q1189" t="str">
        <f t="shared" si="19"/>
        <v>123D4D</v>
      </c>
    </row>
    <row r="1190" spans="1:17" x14ac:dyDescent="0.25">
      <c r="A1190">
        <v>1189</v>
      </c>
      <c r="B1190">
        <v>22.823589000000013</v>
      </c>
      <c r="C1190" s="2">
        <v>1</v>
      </c>
      <c r="D1190">
        <v>28.320175000000006</v>
      </c>
      <c r="E1190" s="4">
        <v>2</v>
      </c>
      <c r="G1190" s="3" t="s">
        <v>234</v>
      </c>
      <c r="I1190" s="5" t="s">
        <v>233</v>
      </c>
      <c r="L1190">
        <v>38.203887000000009</v>
      </c>
      <c r="N1190">
        <v>38.979209000000012</v>
      </c>
      <c r="O1190">
        <v>1189</v>
      </c>
      <c r="P1190">
        <v>4</v>
      </c>
      <c r="Q1190" t="str">
        <f t="shared" si="19"/>
        <v>123D4D</v>
      </c>
    </row>
    <row r="1191" spans="1:17" x14ac:dyDescent="0.25">
      <c r="A1191">
        <v>1190</v>
      </c>
      <c r="B1191">
        <v>22.823589000000013</v>
      </c>
      <c r="C1191" s="2">
        <v>1</v>
      </c>
      <c r="D1191">
        <v>28.320175000000006</v>
      </c>
      <c r="E1191" s="4">
        <v>2</v>
      </c>
      <c r="G1191" s="3" t="s">
        <v>234</v>
      </c>
      <c r="L1191">
        <v>38.203887000000009</v>
      </c>
      <c r="P1191">
        <v>3</v>
      </c>
      <c r="Q1191" t="str">
        <f t="shared" si="19"/>
        <v>123D</v>
      </c>
    </row>
    <row r="1192" spans="1:17" x14ac:dyDescent="0.25">
      <c r="A1192">
        <v>1191</v>
      </c>
      <c r="B1192">
        <v>22.823589000000013</v>
      </c>
      <c r="C1192" s="2">
        <v>1</v>
      </c>
      <c r="D1192">
        <v>28.320175000000006</v>
      </c>
      <c r="E1192" s="4">
        <v>2</v>
      </c>
      <c r="G1192" s="3" t="s">
        <v>234</v>
      </c>
      <c r="L1192">
        <v>38.203887000000009</v>
      </c>
      <c r="P1192">
        <v>3</v>
      </c>
      <c r="Q1192" t="str">
        <f t="shared" si="19"/>
        <v>123D</v>
      </c>
    </row>
    <row r="1193" spans="1:17" x14ac:dyDescent="0.25">
      <c r="A1193">
        <v>1192</v>
      </c>
      <c r="B1193">
        <v>22.823589000000013</v>
      </c>
      <c r="C1193" s="2">
        <v>1</v>
      </c>
      <c r="D1193">
        <v>28.320175000000006</v>
      </c>
      <c r="E1193" s="4">
        <v>2</v>
      </c>
      <c r="G1193" s="3" t="s">
        <v>234</v>
      </c>
      <c r="L1193">
        <v>38.203887000000009</v>
      </c>
      <c r="P1193">
        <v>3</v>
      </c>
      <c r="Q1193" t="str">
        <f t="shared" si="19"/>
        <v>123D</v>
      </c>
    </row>
    <row r="1194" spans="1:17" x14ac:dyDescent="0.25">
      <c r="A1194">
        <v>1193</v>
      </c>
      <c r="B1194">
        <v>22.823589000000013</v>
      </c>
      <c r="C1194" s="2">
        <v>1</v>
      </c>
      <c r="D1194">
        <v>28.320175000000006</v>
      </c>
      <c r="E1194" s="4">
        <v>2</v>
      </c>
      <c r="G1194" s="3" t="s">
        <v>234</v>
      </c>
      <c r="L1194">
        <v>38.203887000000009</v>
      </c>
      <c r="P1194">
        <v>3</v>
      </c>
      <c r="Q1194" t="str">
        <f t="shared" si="19"/>
        <v>123D</v>
      </c>
    </row>
    <row r="1195" spans="1:17" x14ac:dyDescent="0.25">
      <c r="A1195">
        <v>1194</v>
      </c>
      <c r="B1195">
        <v>22.823589000000013</v>
      </c>
      <c r="C1195" s="2">
        <v>1</v>
      </c>
      <c r="D1195">
        <v>28.320175000000006</v>
      </c>
      <c r="E1195" s="4">
        <v>2</v>
      </c>
      <c r="G1195" s="3" t="s">
        <v>234</v>
      </c>
      <c r="L1195">
        <v>38.203887000000009</v>
      </c>
      <c r="P1195">
        <v>3</v>
      </c>
      <c r="Q1195" t="str">
        <f t="shared" si="19"/>
        <v>123D</v>
      </c>
    </row>
    <row r="1196" spans="1:17" x14ac:dyDescent="0.25">
      <c r="A1196">
        <v>1195</v>
      </c>
      <c r="B1196">
        <v>22.823589000000013</v>
      </c>
      <c r="C1196" s="2">
        <v>1</v>
      </c>
      <c r="D1196">
        <v>28.320175000000006</v>
      </c>
      <c r="E1196" s="4">
        <v>2</v>
      </c>
      <c r="G1196" s="3" t="s">
        <v>234</v>
      </c>
      <c r="L1196">
        <v>38.203887000000009</v>
      </c>
      <c r="P1196">
        <v>3</v>
      </c>
      <c r="Q1196" t="str">
        <f t="shared" si="19"/>
        <v>123D</v>
      </c>
    </row>
    <row r="1197" spans="1:17" x14ac:dyDescent="0.25">
      <c r="A1197">
        <v>1196</v>
      </c>
      <c r="B1197">
        <v>22.823589000000013</v>
      </c>
      <c r="C1197" s="2">
        <v>1</v>
      </c>
      <c r="D1197">
        <v>28.320175000000006</v>
      </c>
      <c r="E1197" s="4">
        <v>2</v>
      </c>
      <c r="G1197" s="3" t="s">
        <v>234</v>
      </c>
      <c r="L1197">
        <v>38.203887000000009</v>
      </c>
      <c r="P1197">
        <v>3</v>
      </c>
      <c r="Q1197" t="str">
        <f t="shared" si="19"/>
        <v>123D</v>
      </c>
    </row>
    <row r="1198" spans="1:17" x14ac:dyDescent="0.25">
      <c r="A1198">
        <v>1197</v>
      </c>
      <c r="B1198">
        <v>22.823589000000013</v>
      </c>
      <c r="C1198" s="2">
        <v>1</v>
      </c>
      <c r="D1198">
        <v>28.320175000000006</v>
      </c>
      <c r="E1198" s="4">
        <v>2</v>
      </c>
      <c r="G1198" s="3" t="s">
        <v>234</v>
      </c>
      <c r="L1198">
        <v>38.203887000000009</v>
      </c>
      <c r="P1198">
        <v>3</v>
      </c>
      <c r="Q1198" t="str">
        <f t="shared" si="19"/>
        <v>123D</v>
      </c>
    </row>
    <row r="1199" spans="1:17" x14ac:dyDescent="0.25">
      <c r="A1199">
        <v>1198</v>
      </c>
      <c r="B1199">
        <v>22.823589000000013</v>
      </c>
      <c r="C1199" s="2">
        <v>1</v>
      </c>
      <c r="D1199">
        <v>28.320175000000006</v>
      </c>
      <c r="E1199" s="4">
        <v>2</v>
      </c>
      <c r="G1199" s="3" t="s">
        <v>234</v>
      </c>
      <c r="L1199">
        <v>38.203887000000009</v>
      </c>
      <c r="P1199">
        <v>3</v>
      </c>
      <c r="Q1199" t="str">
        <f t="shared" si="19"/>
        <v>123D</v>
      </c>
    </row>
    <row r="1200" spans="1:17" x14ac:dyDescent="0.25">
      <c r="A1200">
        <v>1199</v>
      </c>
      <c r="B1200">
        <v>22.823589000000013</v>
      </c>
      <c r="C1200" s="2">
        <v>1</v>
      </c>
      <c r="D1200">
        <v>28.320175000000006</v>
      </c>
      <c r="E1200" s="4">
        <v>2</v>
      </c>
      <c r="G1200" s="3" t="s">
        <v>234</v>
      </c>
      <c r="I1200" s="5" t="s">
        <v>233</v>
      </c>
      <c r="L1200">
        <v>38.203887000000009</v>
      </c>
      <c r="N1200">
        <v>33.989732000000011</v>
      </c>
      <c r="O1200">
        <v>1199</v>
      </c>
      <c r="P1200">
        <v>4</v>
      </c>
      <c r="Q1200" t="str">
        <f t="shared" si="19"/>
        <v>123D4D</v>
      </c>
    </row>
    <row r="1201" spans="1:17" x14ac:dyDescent="0.25">
      <c r="A1201">
        <v>1200</v>
      </c>
      <c r="B1201">
        <v>22.823589000000013</v>
      </c>
      <c r="C1201" s="2">
        <v>1</v>
      </c>
      <c r="D1201">
        <v>28.320175000000006</v>
      </c>
      <c r="E1201" s="4">
        <v>2</v>
      </c>
      <c r="G1201" s="3" t="s">
        <v>234</v>
      </c>
      <c r="I1201" s="5" t="s">
        <v>233</v>
      </c>
      <c r="L1201">
        <v>38.203887000000009</v>
      </c>
      <c r="N1201">
        <v>33.989732000000011</v>
      </c>
      <c r="P1201">
        <v>4</v>
      </c>
      <c r="Q1201" t="str">
        <f t="shared" si="19"/>
        <v>123D4D</v>
      </c>
    </row>
    <row r="1202" spans="1:17" x14ac:dyDescent="0.25">
      <c r="A1202">
        <v>1201</v>
      </c>
      <c r="B1202">
        <v>22.823589000000013</v>
      </c>
      <c r="C1202" s="2">
        <v>1</v>
      </c>
      <c r="D1202">
        <v>28.320175000000006</v>
      </c>
      <c r="E1202" s="4">
        <v>2</v>
      </c>
      <c r="G1202" s="3" t="s">
        <v>234</v>
      </c>
      <c r="I1202" s="5" t="s">
        <v>233</v>
      </c>
      <c r="L1202">
        <v>38.203887000000009</v>
      </c>
      <c r="N1202">
        <v>33.989732000000011</v>
      </c>
      <c r="P1202">
        <v>4</v>
      </c>
      <c r="Q1202" t="str">
        <f t="shared" si="19"/>
        <v>123D4D</v>
      </c>
    </row>
    <row r="1203" spans="1:17" x14ac:dyDescent="0.25">
      <c r="A1203">
        <v>1202</v>
      </c>
      <c r="B1203">
        <v>22.823589000000013</v>
      </c>
      <c r="C1203" s="2">
        <v>1</v>
      </c>
      <c r="D1203">
        <v>28.39979300000001</v>
      </c>
      <c r="E1203" s="4">
        <v>2</v>
      </c>
      <c r="G1203" s="3" t="s">
        <v>234</v>
      </c>
      <c r="I1203" s="5" t="s">
        <v>233</v>
      </c>
      <c r="L1203">
        <v>38.203887000000009</v>
      </c>
      <c r="N1203">
        <v>33.989732000000011</v>
      </c>
      <c r="P1203">
        <v>4</v>
      </c>
      <c r="Q1203" t="str">
        <f t="shared" si="19"/>
        <v>123D4D</v>
      </c>
    </row>
    <row r="1204" spans="1:17" x14ac:dyDescent="0.25">
      <c r="A1204">
        <v>1203</v>
      </c>
      <c r="B1204">
        <v>22.823589000000013</v>
      </c>
      <c r="C1204" s="2">
        <v>1</v>
      </c>
      <c r="G1204" s="3" t="s">
        <v>234</v>
      </c>
      <c r="I1204" s="5" t="s">
        <v>233</v>
      </c>
      <c r="L1204">
        <v>38.203887000000009</v>
      </c>
      <c r="N1204">
        <v>33.989732000000011</v>
      </c>
      <c r="P1204">
        <v>3</v>
      </c>
      <c r="Q1204" t="str">
        <f t="shared" si="19"/>
        <v>13D4D</v>
      </c>
    </row>
    <row r="1205" spans="1:17" x14ac:dyDescent="0.25">
      <c r="A1205">
        <v>1204</v>
      </c>
      <c r="B1205">
        <v>22.823589000000013</v>
      </c>
      <c r="C1205" s="2">
        <v>1</v>
      </c>
      <c r="G1205" s="3" t="s">
        <v>234</v>
      </c>
      <c r="I1205" s="5" t="s">
        <v>233</v>
      </c>
      <c r="L1205">
        <v>38.203887000000009</v>
      </c>
      <c r="N1205">
        <v>33.989732000000011</v>
      </c>
      <c r="P1205">
        <v>3</v>
      </c>
      <c r="Q1205" t="str">
        <f t="shared" si="19"/>
        <v>13D4D</v>
      </c>
    </row>
    <row r="1206" spans="1:17" x14ac:dyDescent="0.25">
      <c r="A1206">
        <v>1205</v>
      </c>
      <c r="B1206">
        <v>22.823589000000013</v>
      </c>
      <c r="C1206" s="2">
        <v>1</v>
      </c>
      <c r="G1206" s="3" t="s">
        <v>234</v>
      </c>
      <c r="I1206" s="5" t="s">
        <v>233</v>
      </c>
      <c r="L1206">
        <v>38.203887000000009</v>
      </c>
      <c r="N1206">
        <v>33.989732000000011</v>
      </c>
      <c r="P1206">
        <v>3</v>
      </c>
      <c r="Q1206" t="str">
        <f t="shared" si="19"/>
        <v>13D4D</v>
      </c>
    </row>
    <row r="1207" spans="1:17" x14ac:dyDescent="0.25">
      <c r="A1207">
        <v>1206</v>
      </c>
      <c r="B1207">
        <v>22.823589000000013</v>
      </c>
      <c r="C1207" s="2">
        <v>1</v>
      </c>
      <c r="G1207" s="3" t="s">
        <v>234</v>
      </c>
      <c r="I1207" s="5" t="s">
        <v>233</v>
      </c>
      <c r="L1207">
        <v>38.203887000000009</v>
      </c>
      <c r="N1207">
        <v>33.989732000000011</v>
      </c>
      <c r="P1207">
        <v>3</v>
      </c>
      <c r="Q1207" t="str">
        <f t="shared" si="19"/>
        <v>13D4D</v>
      </c>
    </row>
    <row r="1208" spans="1:17" x14ac:dyDescent="0.25">
      <c r="A1208">
        <v>1207</v>
      </c>
      <c r="B1208">
        <v>22.823589000000013</v>
      </c>
      <c r="C1208" s="2">
        <v>1</v>
      </c>
      <c r="G1208" s="3" t="s">
        <v>234</v>
      </c>
      <c r="I1208" s="5" t="s">
        <v>233</v>
      </c>
      <c r="L1208">
        <v>38.203887000000009</v>
      </c>
      <c r="N1208">
        <v>33.989732000000011</v>
      </c>
      <c r="P1208">
        <v>3</v>
      </c>
      <c r="Q1208" t="str">
        <f t="shared" si="19"/>
        <v>13D4D</v>
      </c>
    </row>
    <row r="1209" spans="1:17" x14ac:dyDescent="0.25">
      <c r="A1209">
        <v>1208</v>
      </c>
      <c r="B1209">
        <v>22.823589000000013</v>
      </c>
      <c r="C1209" s="2">
        <v>1</v>
      </c>
      <c r="G1209" s="3" t="s">
        <v>234</v>
      </c>
      <c r="I1209" s="5" t="s">
        <v>233</v>
      </c>
      <c r="L1209">
        <v>38.203887000000009</v>
      </c>
      <c r="N1209">
        <v>33.989732000000011</v>
      </c>
      <c r="P1209">
        <v>3</v>
      </c>
      <c r="Q1209" t="str">
        <f t="shared" si="19"/>
        <v>13D4D</v>
      </c>
    </row>
    <row r="1210" spans="1:17" x14ac:dyDescent="0.25">
      <c r="A1210">
        <v>1209</v>
      </c>
      <c r="B1210">
        <v>22.823589000000013</v>
      </c>
      <c r="C1210" s="2">
        <v>1</v>
      </c>
      <c r="G1210" s="3" t="s">
        <v>234</v>
      </c>
      <c r="I1210" s="5" t="s">
        <v>233</v>
      </c>
      <c r="L1210">
        <v>38.305938000000012</v>
      </c>
      <c r="M1210">
        <v>1209</v>
      </c>
      <c r="N1210">
        <v>33.989732000000011</v>
      </c>
      <c r="P1210">
        <v>3</v>
      </c>
      <c r="Q1210" t="str">
        <f t="shared" si="19"/>
        <v>13D4D</v>
      </c>
    </row>
    <row r="1211" spans="1:17" x14ac:dyDescent="0.25">
      <c r="A1211">
        <v>1210</v>
      </c>
      <c r="B1211">
        <v>22.823589000000013</v>
      </c>
      <c r="C1211" s="2">
        <v>1</v>
      </c>
      <c r="I1211" s="5" t="s">
        <v>233</v>
      </c>
      <c r="N1211">
        <v>33.989732000000011</v>
      </c>
      <c r="P1211">
        <v>2</v>
      </c>
      <c r="Q1211" t="str">
        <f t="shared" si="19"/>
        <v>14D</v>
      </c>
    </row>
    <row r="1212" spans="1:17" x14ac:dyDescent="0.25">
      <c r="A1212">
        <v>1211</v>
      </c>
      <c r="B1212">
        <v>22.823589000000013</v>
      </c>
      <c r="C1212" s="2">
        <v>1</v>
      </c>
      <c r="I1212" s="5" t="s">
        <v>233</v>
      </c>
      <c r="N1212">
        <v>33.989732000000011</v>
      </c>
      <c r="P1212">
        <v>2</v>
      </c>
      <c r="Q1212" t="str">
        <f t="shared" si="19"/>
        <v>14D</v>
      </c>
    </row>
    <row r="1213" spans="1:17" x14ac:dyDescent="0.25">
      <c r="A1213">
        <v>1212</v>
      </c>
      <c r="B1213">
        <v>22.823589000000013</v>
      </c>
      <c r="C1213" s="2">
        <v>1</v>
      </c>
      <c r="I1213" s="5" t="s">
        <v>233</v>
      </c>
      <c r="N1213">
        <v>33.989732000000011</v>
      </c>
      <c r="P1213">
        <v>2</v>
      </c>
      <c r="Q1213" t="str">
        <f t="shared" si="19"/>
        <v>14D</v>
      </c>
    </row>
    <row r="1214" spans="1:17" x14ac:dyDescent="0.25">
      <c r="A1214">
        <v>1213</v>
      </c>
      <c r="B1214">
        <v>22.823589000000013</v>
      </c>
      <c r="C1214" s="2">
        <v>1</v>
      </c>
      <c r="D1214">
        <v>17.326328000000011</v>
      </c>
      <c r="E1214" s="4">
        <v>2</v>
      </c>
      <c r="I1214" s="5" t="s">
        <v>233</v>
      </c>
      <c r="N1214">
        <v>33.989732000000011</v>
      </c>
      <c r="P1214">
        <v>3</v>
      </c>
      <c r="Q1214" t="str">
        <f t="shared" si="19"/>
        <v>124D</v>
      </c>
    </row>
    <row r="1215" spans="1:17" x14ac:dyDescent="0.25">
      <c r="A1215">
        <v>1214</v>
      </c>
      <c r="B1215">
        <v>22.823589000000013</v>
      </c>
      <c r="C1215" s="2">
        <v>1</v>
      </c>
      <c r="D1215">
        <v>17.327004000000009</v>
      </c>
      <c r="E1215" s="4">
        <v>2</v>
      </c>
      <c r="I1215" s="5" t="s">
        <v>233</v>
      </c>
      <c r="N1215">
        <v>33.989732000000011</v>
      </c>
      <c r="P1215">
        <v>3</v>
      </c>
      <c r="Q1215" t="str">
        <f t="shared" si="19"/>
        <v>124D</v>
      </c>
    </row>
    <row r="1216" spans="1:17" x14ac:dyDescent="0.25">
      <c r="A1216">
        <v>1215</v>
      </c>
      <c r="B1216">
        <v>22.823589000000013</v>
      </c>
      <c r="C1216" s="2">
        <v>1</v>
      </c>
      <c r="D1216">
        <v>17.327004000000009</v>
      </c>
      <c r="E1216" s="4">
        <v>2</v>
      </c>
      <c r="I1216" s="5" t="s">
        <v>233</v>
      </c>
      <c r="N1216">
        <v>33.989732000000011</v>
      </c>
      <c r="P1216">
        <v>3</v>
      </c>
      <c r="Q1216" t="str">
        <f t="shared" si="19"/>
        <v>124D</v>
      </c>
    </row>
    <row r="1217" spans="1:17" x14ac:dyDescent="0.25">
      <c r="A1217">
        <v>1216</v>
      </c>
      <c r="B1217">
        <v>22.823589000000013</v>
      </c>
      <c r="C1217" s="2">
        <v>1</v>
      </c>
      <c r="D1217">
        <v>17.327004000000009</v>
      </c>
      <c r="E1217" s="4">
        <v>2</v>
      </c>
      <c r="I1217" s="5" t="s">
        <v>233</v>
      </c>
      <c r="N1217">
        <v>33.989732000000011</v>
      </c>
      <c r="P1217">
        <v>3</v>
      </c>
      <c r="Q1217" t="str">
        <f t="shared" si="19"/>
        <v>124D</v>
      </c>
    </row>
    <row r="1218" spans="1:17" x14ac:dyDescent="0.25">
      <c r="A1218">
        <v>1217</v>
      </c>
      <c r="B1218">
        <v>22.823589000000013</v>
      </c>
      <c r="C1218" s="2">
        <v>1</v>
      </c>
      <c r="D1218">
        <v>17.327004000000009</v>
      </c>
      <c r="E1218" s="4">
        <v>2</v>
      </c>
      <c r="I1218" s="5" t="s">
        <v>233</v>
      </c>
      <c r="N1218">
        <v>33.989732000000011</v>
      </c>
      <c r="P1218">
        <v>3</v>
      </c>
      <c r="Q1218" t="str">
        <f t="shared" ref="Q1218:Q1281" si="20">CONCATENATE(C1218,E1218,G1218,I1218)</f>
        <v>124D</v>
      </c>
    </row>
    <row r="1219" spans="1:17" x14ac:dyDescent="0.25">
      <c r="A1219">
        <v>1218</v>
      </c>
      <c r="B1219">
        <v>22.823589000000013</v>
      </c>
      <c r="C1219" s="2">
        <v>1</v>
      </c>
      <c r="D1219">
        <v>17.327004000000009</v>
      </c>
      <c r="E1219" s="4">
        <v>2</v>
      </c>
      <c r="I1219" s="5" t="s">
        <v>233</v>
      </c>
      <c r="N1219">
        <v>33.989732000000011</v>
      </c>
      <c r="P1219">
        <v>3</v>
      </c>
      <c r="Q1219" t="str">
        <f t="shared" si="20"/>
        <v>124D</v>
      </c>
    </row>
    <row r="1220" spans="1:17" x14ac:dyDescent="0.25">
      <c r="A1220">
        <v>1219</v>
      </c>
      <c r="B1220">
        <v>22.935523000000011</v>
      </c>
      <c r="C1220" s="2">
        <v>1</v>
      </c>
      <c r="D1220">
        <v>17.327004000000009</v>
      </c>
      <c r="E1220" s="4">
        <v>2</v>
      </c>
      <c r="I1220" s="5" t="s">
        <v>233</v>
      </c>
      <c r="N1220">
        <v>33.989732000000011</v>
      </c>
      <c r="P1220">
        <v>3</v>
      </c>
      <c r="Q1220" t="str">
        <f t="shared" si="20"/>
        <v>124D</v>
      </c>
    </row>
    <row r="1221" spans="1:17" x14ac:dyDescent="0.25">
      <c r="A1221">
        <v>1220</v>
      </c>
      <c r="D1221">
        <v>17.327004000000009</v>
      </c>
      <c r="E1221" s="4">
        <v>2</v>
      </c>
      <c r="I1221" s="5" t="s">
        <v>233</v>
      </c>
      <c r="N1221">
        <v>33.989732000000011</v>
      </c>
      <c r="P1221">
        <v>2</v>
      </c>
      <c r="Q1221" t="str">
        <f t="shared" si="20"/>
        <v>24D</v>
      </c>
    </row>
    <row r="1222" spans="1:17" x14ac:dyDescent="0.25">
      <c r="A1222">
        <v>1221</v>
      </c>
      <c r="D1222">
        <v>17.326328000000011</v>
      </c>
      <c r="E1222" s="4">
        <v>2</v>
      </c>
      <c r="I1222" s="5" t="s">
        <v>233</v>
      </c>
      <c r="J1222">
        <v>37.912425000000013</v>
      </c>
      <c r="K1222" t="s">
        <v>22</v>
      </c>
      <c r="N1222">
        <v>33.989732000000011</v>
      </c>
      <c r="O1222">
        <v>1221</v>
      </c>
      <c r="Q1222" t="str">
        <f t="shared" si="20"/>
        <v>24D</v>
      </c>
    </row>
    <row r="1223" spans="1:17" x14ac:dyDescent="0.25">
      <c r="A1223">
        <v>1222</v>
      </c>
      <c r="Q1223" t="str">
        <f t="shared" si="20"/>
        <v/>
      </c>
    </row>
    <row r="1224" spans="1:17" x14ac:dyDescent="0.25">
      <c r="A1224">
        <v>1223</v>
      </c>
      <c r="Q1224" t="str">
        <f t="shared" si="20"/>
        <v/>
      </c>
    </row>
    <row r="1225" spans="1:17" x14ac:dyDescent="0.25">
      <c r="A1225">
        <v>1224</v>
      </c>
      <c r="J1225">
        <v>235.82469</v>
      </c>
      <c r="K1225" t="s">
        <v>22</v>
      </c>
      <c r="Q1225" t="str">
        <f t="shared" si="20"/>
        <v/>
      </c>
    </row>
    <row r="1226" spans="1:17" x14ac:dyDescent="0.25">
      <c r="A1226">
        <v>1225</v>
      </c>
      <c r="B1226">
        <v>247.11847299999999</v>
      </c>
      <c r="C1226" s="2">
        <v>1</v>
      </c>
      <c r="P1226">
        <v>1</v>
      </c>
      <c r="Q1226" t="str">
        <f t="shared" si="20"/>
        <v>1</v>
      </c>
    </row>
    <row r="1227" spans="1:17" x14ac:dyDescent="0.25">
      <c r="A1227">
        <v>1226</v>
      </c>
      <c r="B1227">
        <v>247.03084899999999</v>
      </c>
      <c r="C1227" s="2">
        <v>1</v>
      </c>
      <c r="P1227">
        <v>1</v>
      </c>
      <c r="Q1227" t="str">
        <f t="shared" si="20"/>
        <v>1</v>
      </c>
    </row>
    <row r="1228" spans="1:17" x14ac:dyDescent="0.25">
      <c r="A1228">
        <v>1227</v>
      </c>
      <c r="B1228">
        <v>247.03084899999999</v>
      </c>
      <c r="C1228" s="2">
        <v>1</v>
      </c>
      <c r="P1228">
        <v>1</v>
      </c>
      <c r="Q1228" t="str">
        <f t="shared" si="20"/>
        <v>1</v>
      </c>
    </row>
    <row r="1229" spans="1:17" x14ac:dyDescent="0.25">
      <c r="A1229">
        <v>1228</v>
      </c>
      <c r="B1229">
        <v>247.03084899999999</v>
      </c>
      <c r="C1229" s="2">
        <v>1</v>
      </c>
      <c r="P1229">
        <v>1</v>
      </c>
      <c r="Q1229" t="str">
        <f t="shared" si="20"/>
        <v>1</v>
      </c>
    </row>
    <row r="1230" spans="1:17" x14ac:dyDescent="0.25">
      <c r="A1230">
        <v>1229</v>
      </c>
      <c r="B1230">
        <v>247.03084899999999</v>
      </c>
      <c r="C1230" s="2">
        <v>1</v>
      </c>
      <c r="P1230">
        <v>1</v>
      </c>
      <c r="Q1230" t="str">
        <f t="shared" si="20"/>
        <v>1</v>
      </c>
    </row>
    <row r="1231" spans="1:17" x14ac:dyDescent="0.25">
      <c r="A1231">
        <v>1230</v>
      </c>
      <c r="B1231">
        <v>247.03084899999999</v>
      </c>
      <c r="C1231" s="2">
        <v>1</v>
      </c>
      <c r="P1231">
        <v>1</v>
      </c>
      <c r="Q1231" t="str">
        <f t="shared" si="20"/>
        <v>1</v>
      </c>
    </row>
    <row r="1232" spans="1:17" x14ac:dyDescent="0.25">
      <c r="A1232">
        <v>1231</v>
      </c>
      <c r="B1232">
        <v>247.03084899999999</v>
      </c>
      <c r="C1232" s="2">
        <v>1</v>
      </c>
      <c r="P1232">
        <v>1</v>
      </c>
      <c r="Q1232" t="str">
        <f t="shared" si="20"/>
        <v>1</v>
      </c>
    </row>
    <row r="1233" spans="1:17" x14ac:dyDescent="0.25">
      <c r="A1233">
        <v>1232</v>
      </c>
      <c r="B1233">
        <v>247.03084899999999</v>
      </c>
      <c r="C1233" s="2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247.03084899999999</v>
      </c>
      <c r="C1234" s="2">
        <v>1</v>
      </c>
      <c r="P1234">
        <v>1</v>
      </c>
      <c r="Q1234" t="str">
        <f t="shared" si="20"/>
        <v>1</v>
      </c>
    </row>
    <row r="1235" spans="1:17" x14ac:dyDescent="0.25">
      <c r="A1235">
        <v>1234</v>
      </c>
      <c r="B1235">
        <v>247.03084899999999</v>
      </c>
      <c r="C1235" s="2">
        <v>1</v>
      </c>
      <c r="P1235">
        <v>1</v>
      </c>
      <c r="Q1235" t="str">
        <f t="shared" si="20"/>
        <v>1</v>
      </c>
    </row>
    <row r="1236" spans="1:17" x14ac:dyDescent="0.25">
      <c r="A1236">
        <v>1235</v>
      </c>
      <c r="B1236">
        <v>247.03084899999999</v>
      </c>
      <c r="C1236" s="2">
        <v>1</v>
      </c>
      <c r="P1236">
        <v>1</v>
      </c>
      <c r="Q1236" t="str">
        <f t="shared" si="20"/>
        <v>1</v>
      </c>
    </row>
    <row r="1237" spans="1:17" x14ac:dyDescent="0.25">
      <c r="A1237">
        <v>1236</v>
      </c>
      <c r="B1237">
        <v>247.03084899999999</v>
      </c>
      <c r="C1237" s="2">
        <v>1</v>
      </c>
      <c r="P1237">
        <v>1</v>
      </c>
      <c r="Q1237" t="str">
        <f t="shared" si="20"/>
        <v>1</v>
      </c>
    </row>
    <row r="1238" spans="1:17" x14ac:dyDescent="0.25">
      <c r="A1238">
        <v>1237</v>
      </c>
      <c r="B1238">
        <v>247.03084899999999</v>
      </c>
      <c r="C1238" s="2">
        <v>1</v>
      </c>
      <c r="P1238">
        <v>1</v>
      </c>
      <c r="Q1238" t="str">
        <f t="shared" si="20"/>
        <v>1</v>
      </c>
    </row>
    <row r="1239" spans="1:17" x14ac:dyDescent="0.25">
      <c r="A1239">
        <v>1238</v>
      </c>
      <c r="B1239">
        <v>247.03084899999999</v>
      </c>
      <c r="C1239" s="2">
        <v>1</v>
      </c>
      <c r="P1239">
        <v>1</v>
      </c>
      <c r="Q1239" t="str">
        <f t="shared" si="20"/>
        <v>1</v>
      </c>
    </row>
    <row r="1240" spans="1:17" x14ac:dyDescent="0.25">
      <c r="A1240">
        <v>1239</v>
      </c>
      <c r="B1240">
        <v>247.03084899999999</v>
      </c>
      <c r="C1240" s="2">
        <v>1</v>
      </c>
      <c r="P1240">
        <v>1</v>
      </c>
      <c r="Q1240" t="str">
        <f t="shared" si="20"/>
        <v>1</v>
      </c>
    </row>
    <row r="1241" spans="1:17" x14ac:dyDescent="0.25">
      <c r="A1241">
        <v>1240</v>
      </c>
      <c r="B1241">
        <v>247.03084899999999</v>
      </c>
      <c r="C1241" s="2">
        <v>1</v>
      </c>
      <c r="P1241">
        <v>1</v>
      </c>
      <c r="Q1241" t="str">
        <f t="shared" si="20"/>
        <v>1</v>
      </c>
    </row>
    <row r="1242" spans="1:17" x14ac:dyDescent="0.25">
      <c r="A1242">
        <v>1241</v>
      </c>
      <c r="B1242">
        <v>247.03084899999999</v>
      </c>
      <c r="C1242" s="2">
        <v>1</v>
      </c>
      <c r="H1242">
        <v>257.64203600000002</v>
      </c>
      <c r="I1242" s="5">
        <v>4</v>
      </c>
      <c r="P1242">
        <v>2</v>
      </c>
      <c r="Q1242" t="str">
        <f t="shared" si="20"/>
        <v>14</v>
      </c>
    </row>
    <row r="1243" spans="1:17" x14ac:dyDescent="0.25">
      <c r="A1243">
        <v>1242</v>
      </c>
      <c r="B1243">
        <v>247.03084899999999</v>
      </c>
      <c r="C1243" s="2">
        <v>1</v>
      </c>
      <c r="H1243">
        <v>257.66981900000002</v>
      </c>
      <c r="I1243" s="5">
        <v>4</v>
      </c>
      <c r="P1243">
        <v>2</v>
      </c>
      <c r="Q1243" t="str">
        <f t="shared" si="20"/>
        <v>14</v>
      </c>
    </row>
    <row r="1244" spans="1:17" x14ac:dyDescent="0.25">
      <c r="A1244">
        <v>1243</v>
      </c>
      <c r="B1244">
        <v>247.03084899999999</v>
      </c>
      <c r="C1244" s="2">
        <v>1</v>
      </c>
      <c r="H1244">
        <v>257.66981900000002</v>
      </c>
      <c r="I1244" s="5">
        <v>4</v>
      </c>
      <c r="P1244">
        <v>2</v>
      </c>
      <c r="Q1244" t="str">
        <f t="shared" si="20"/>
        <v>14</v>
      </c>
    </row>
    <row r="1245" spans="1:17" x14ac:dyDescent="0.25">
      <c r="A1245">
        <v>1244</v>
      </c>
      <c r="B1245">
        <v>247.03084899999999</v>
      </c>
      <c r="C1245" s="2">
        <v>1</v>
      </c>
      <c r="D1245">
        <v>242.13224</v>
      </c>
      <c r="E1245" s="4">
        <v>2</v>
      </c>
      <c r="H1245">
        <v>257.66981900000002</v>
      </c>
      <c r="I1245" s="5">
        <v>4</v>
      </c>
      <c r="P1245">
        <v>3</v>
      </c>
      <c r="Q1245" t="str">
        <f t="shared" si="20"/>
        <v>124</v>
      </c>
    </row>
    <row r="1246" spans="1:17" x14ac:dyDescent="0.25">
      <c r="A1246">
        <v>1245</v>
      </c>
      <c r="B1246">
        <v>247.03084899999999</v>
      </c>
      <c r="C1246" s="2">
        <v>1</v>
      </c>
      <c r="D1246">
        <v>241.936171</v>
      </c>
      <c r="E1246" s="4">
        <v>2</v>
      </c>
      <c r="H1246">
        <v>257.66981900000002</v>
      </c>
      <c r="I1246" s="5">
        <v>4</v>
      </c>
      <c r="P1246">
        <v>3</v>
      </c>
      <c r="Q1246" t="str">
        <f t="shared" si="20"/>
        <v>124</v>
      </c>
    </row>
    <row r="1247" spans="1:17" x14ac:dyDescent="0.25">
      <c r="A1247">
        <v>1246</v>
      </c>
      <c r="B1247">
        <v>247.03084899999999</v>
      </c>
      <c r="C1247" s="2">
        <v>1</v>
      </c>
      <c r="D1247">
        <v>241.936171</v>
      </c>
      <c r="E1247" s="4">
        <v>2</v>
      </c>
      <c r="H1247">
        <v>257.66981900000002</v>
      </c>
      <c r="I1247" s="5">
        <v>4</v>
      </c>
      <c r="P1247">
        <v>3</v>
      </c>
      <c r="Q1247" t="str">
        <f t="shared" si="20"/>
        <v>124</v>
      </c>
    </row>
    <row r="1248" spans="1:17" x14ac:dyDescent="0.25">
      <c r="A1248">
        <v>1247</v>
      </c>
      <c r="B1248">
        <v>247.03084899999999</v>
      </c>
      <c r="C1248" s="2">
        <v>1</v>
      </c>
      <c r="D1248">
        <v>241.936171</v>
      </c>
      <c r="E1248" s="4">
        <v>2</v>
      </c>
      <c r="H1248">
        <v>257.66981900000002</v>
      </c>
      <c r="I1248" s="5">
        <v>4</v>
      </c>
      <c r="P1248">
        <v>3</v>
      </c>
      <c r="Q1248" t="str">
        <f t="shared" si="20"/>
        <v>124</v>
      </c>
    </row>
    <row r="1249" spans="1:17" x14ac:dyDescent="0.25">
      <c r="A1249">
        <v>1248</v>
      </c>
      <c r="B1249">
        <v>247.03084899999999</v>
      </c>
      <c r="C1249" s="2">
        <v>1</v>
      </c>
      <c r="D1249">
        <v>241.936171</v>
      </c>
      <c r="E1249" s="4">
        <v>2</v>
      </c>
      <c r="H1249">
        <v>257.66981900000002</v>
      </c>
      <c r="I1249" s="5">
        <v>4</v>
      </c>
      <c r="P1249">
        <v>3</v>
      </c>
      <c r="Q1249" t="str">
        <f t="shared" si="20"/>
        <v>124</v>
      </c>
    </row>
    <row r="1250" spans="1:17" x14ac:dyDescent="0.25">
      <c r="A1250">
        <v>1249</v>
      </c>
      <c r="B1250">
        <v>247.03084899999999</v>
      </c>
      <c r="C1250" s="2">
        <v>1</v>
      </c>
      <c r="D1250">
        <v>241.936171</v>
      </c>
      <c r="E1250" s="4">
        <v>2</v>
      </c>
      <c r="H1250">
        <v>257.66981900000002</v>
      </c>
      <c r="I1250" s="5">
        <v>4</v>
      </c>
      <c r="P1250">
        <v>3</v>
      </c>
      <c r="Q1250" t="str">
        <f t="shared" si="20"/>
        <v>124</v>
      </c>
    </row>
    <row r="1251" spans="1:17" x14ac:dyDescent="0.25">
      <c r="A1251">
        <v>1250</v>
      </c>
      <c r="B1251">
        <v>247.03084899999999</v>
      </c>
      <c r="C1251" s="2">
        <v>1</v>
      </c>
      <c r="D1251">
        <v>241.936171</v>
      </c>
      <c r="E1251" s="4">
        <v>2</v>
      </c>
      <c r="H1251">
        <v>257.66981900000002</v>
      </c>
      <c r="I1251" s="5">
        <v>4</v>
      </c>
      <c r="P1251">
        <v>3</v>
      </c>
      <c r="Q1251" t="str">
        <f t="shared" si="20"/>
        <v>124</v>
      </c>
    </row>
    <row r="1252" spans="1:17" x14ac:dyDescent="0.25">
      <c r="A1252">
        <v>1251</v>
      </c>
      <c r="B1252">
        <v>247.03084899999999</v>
      </c>
      <c r="C1252" s="2">
        <v>1</v>
      </c>
      <c r="D1252">
        <v>241.936171</v>
      </c>
      <c r="E1252" s="4">
        <v>2</v>
      </c>
      <c r="H1252">
        <v>257.66981900000002</v>
      </c>
      <c r="I1252" s="5">
        <v>4</v>
      </c>
      <c r="P1252">
        <v>3</v>
      </c>
      <c r="Q1252" t="str">
        <f t="shared" si="20"/>
        <v>124</v>
      </c>
    </row>
    <row r="1253" spans="1:17" x14ac:dyDescent="0.25">
      <c r="A1253">
        <v>1252</v>
      </c>
      <c r="B1253">
        <v>247.03084899999999</v>
      </c>
      <c r="C1253" s="2">
        <v>1</v>
      </c>
      <c r="D1253">
        <v>241.936171</v>
      </c>
      <c r="E1253" s="4">
        <v>2</v>
      </c>
      <c r="H1253">
        <v>257.66981900000002</v>
      </c>
      <c r="I1253" s="5">
        <v>4</v>
      </c>
      <c r="P1253">
        <v>3</v>
      </c>
      <c r="Q1253" t="str">
        <f t="shared" si="20"/>
        <v>124</v>
      </c>
    </row>
    <row r="1254" spans="1:17" x14ac:dyDescent="0.25">
      <c r="A1254">
        <v>1253</v>
      </c>
      <c r="B1254">
        <v>247.03084899999999</v>
      </c>
      <c r="C1254" s="2">
        <v>1</v>
      </c>
      <c r="D1254">
        <v>241.936171</v>
      </c>
      <c r="E1254" s="4">
        <v>2</v>
      </c>
      <c r="H1254">
        <v>257.66981900000002</v>
      </c>
      <c r="I1254" s="5">
        <v>4</v>
      </c>
      <c r="P1254">
        <v>3</v>
      </c>
      <c r="Q1254" t="str">
        <f t="shared" si="20"/>
        <v>124</v>
      </c>
    </row>
    <row r="1255" spans="1:17" x14ac:dyDescent="0.25">
      <c r="A1255">
        <v>1254</v>
      </c>
      <c r="B1255">
        <v>247.11847299999999</v>
      </c>
      <c r="C1255" s="2">
        <v>1</v>
      </c>
      <c r="D1255">
        <v>241.936171</v>
      </c>
      <c r="E1255" s="4">
        <v>2</v>
      </c>
      <c r="H1255">
        <v>257.66981900000002</v>
      </c>
      <c r="I1255" s="5">
        <v>4</v>
      </c>
      <c r="P1255">
        <v>3</v>
      </c>
      <c r="Q1255" t="str">
        <f t="shared" si="20"/>
        <v>124</v>
      </c>
    </row>
    <row r="1256" spans="1:17" x14ac:dyDescent="0.25">
      <c r="A1256">
        <v>1255</v>
      </c>
      <c r="D1256">
        <v>241.936171</v>
      </c>
      <c r="E1256" s="4">
        <v>2</v>
      </c>
      <c r="H1256">
        <v>257.66981900000002</v>
      </c>
      <c r="I1256" s="5">
        <v>4</v>
      </c>
      <c r="P1256">
        <v>2</v>
      </c>
      <c r="Q1256" t="str">
        <f t="shared" si="20"/>
        <v>24</v>
      </c>
    </row>
    <row r="1257" spans="1:17" x14ac:dyDescent="0.25">
      <c r="A1257">
        <v>1256</v>
      </c>
      <c r="D1257">
        <v>241.936171</v>
      </c>
      <c r="E1257" s="4">
        <v>2</v>
      </c>
      <c r="H1257">
        <v>257.66981900000002</v>
      </c>
      <c r="I1257" s="5">
        <v>4</v>
      </c>
      <c r="P1257">
        <v>2</v>
      </c>
      <c r="Q1257" t="str">
        <f t="shared" si="20"/>
        <v>24</v>
      </c>
    </row>
    <row r="1258" spans="1:17" x14ac:dyDescent="0.25">
      <c r="A1258">
        <v>1257</v>
      </c>
      <c r="D1258">
        <v>241.936171</v>
      </c>
      <c r="E1258" s="4">
        <v>2</v>
      </c>
      <c r="H1258">
        <v>257.66981900000002</v>
      </c>
      <c r="I1258" s="5">
        <v>4</v>
      </c>
      <c r="P1258">
        <v>2</v>
      </c>
      <c r="Q1258" t="str">
        <f t="shared" si="20"/>
        <v>24</v>
      </c>
    </row>
    <row r="1259" spans="1:17" x14ac:dyDescent="0.25">
      <c r="A1259">
        <v>1258</v>
      </c>
      <c r="D1259">
        <v>241.936171</v>
      </c>
      <c r="E1259" s="4">
        <v>2</v>
      </c>
      <c r="H1259">
        <v>257.66981900000002</v>
      </c>
      <c r="I1259" s="5">
        <v>4</v>
      </c>
      <c r="P1259">
        <v>2</v>
      </c>
      <c r="Q1259" t="str">
        <f t="shared" si="20"/>
        <v>24</v>
      </c>
    </row>
    <row r="1260" spans="1:17" x14ac:dyDescent="0.25">
      <c r="A1260">
        <v>1259</v>
      </c>
      <c r="D1260">
        <v>241.936171</v>
      </c>
      <c r="E1260" s="4">
        <v>2</v>
      </c>
      <c r="H1260">
        <v>257.66981900000002</v>
      </c>
      <c r="I1260" s="5">
        <v>4</v>
      </c>
      <c r="P1260">
        <v>2</v>
      </c>
      <c r="Q1260" t="str">
        <f t="shared" si="20"/>
        <v>24</v>
      </c>
    </row>
    <row r="1261" spans="1:17" x14ac:dyDescent="0.25">
      <c r="A1261">
        <v>1260</v>
      </c>
      <c r="D1261">
        <v>241.936171</v>
      </c>
      <c r="E1261" s="4">
        <v>2</v>
      </c>
      <c r="H1261">
        <v>257.66981900000002</v>
      </c>
      <c r="I1261" s="5">
        <v>4</v>
      </c>
      <c r="P1261">
        <v>2</v>
      </c>
      <c r="Q1261" t="str">
        <f t="shared" si="20"/>
        <v>24</v>
      </c>
    </row>
    <row r="1262" spans="1:17" x14ac:dyDescent="0.25">
      <c r="A1262">
        <v>1261</v>
      </c>
      <c r="D1262">
        <v>241.936171</v>
      </c>
      <c r="E1262" s="4">
        <v>2</v>
      </c>
      <c r="H1262">
        <v>257.66981900000002</v>
      </c>
      <c r="I1262" s="5">
        <v>4</v>
      </c>
      <c r="P1262">
        <v>2</v>
      </c>
      <c r="Q1262" t="str">
        <f t="shared" si="20"/>
        <v>24</v>
      </c>
    </row>
    <row r="1263" spans="1:17" x14ac:dyDescent="0.25">
      <c r="A1263">
        <v>1262</v>
      </c>
      <c r="D1263">
        <v>241.936171</v>
      </c>
      <c r="E1263" s="4">
        <v>2</v>
      </c>
      <c r="H1263">
        <v>257.66981900000002</v>
      </c>
      <c r="I1263" s="5">
        <v>4</v>
      </c>
      <c r="P1263">
        <v>2</v>
      </c>
      <c r="Q1263" t="str">
        <f t="shared" si="20"/>
        <v>24</v>
      </c>
    </row>
    <row r="1264" spans="1:17" x14ac:dyDescent="0.25">
      <c r="A1264">
        <v>1263</v>
      </c>
      <c r="D1264">
        <v>241.936171</v>
      </c>
      <c r="E1264" s="4">
        <v>2</v>
      </c>
      <c r="H1264">
        <v>257.66981900000002</v>
      </c>
      <c r="I1264" s="5">
        <v>4</v>
      </c>
      <c r="P1264">
        <v>2</v>
      </c>
      <c r="Q1264" t="str">
        <f t="shared" si="20"/>
        <v>24</v>
      </c>
    </row>
    <row r="1265" spans="1:17" x14ac:dyDescent="0.25">
      <c r="A1265">
        <v>1264</v>
      </c>
      <c r="D1265">
        <v>241.936171</v>
      </c>
      <c r="E1265" s="4">
        <v>2</v>
      </c>
      <c r="H1265">
        <v>257.66981900000002</v>
      </c>
      <c r="I1265" s="5">
        <v>4</v>
      </c>
      <c r="P1265">
        <v>2</v>
      </c>
      <c r="Q1265" t="str">
        <f t="shared" si="20"/>
        <v>24</v>
      </c>
    </row>
    <row r="1266" spans="1:17" x14ac:dyDescent="0.25">
      <c r="A1266">
        <v>1265</v>
      </c>
      <c r="B1266">
        <v>234.081692</v>
      </c>
      <c r="C1266" s="2">
        <v>1</v>
      </c>
      <c r="D1266">
        <v>241.936171</v>
      </c>
      <c r="E1266" s="4">
        <v>2</v>
      </c>
      <c r="H1266">
        <v>257.66981900000002</v>
      </c>
      <c r="I1266" s="5">
        <v>4</v>
      </c>
      <c r="P1266">
        <v>3</v>
      </c>
      <c r="Q1266" t="str">
        <f t="shared" si="20"/>
        <v>124</v>
      </c>
    </row>
    <row r="1267" spans="1:17" x14ac:dyDescent="0.25">
      <c r="A1267">
        <v>1266</v>
      </c>
      <c r="B1267">
        <v>234.04437300000001</v>
      </c>
      <c r="C1267" s="2">
        <v>1</v>
      </c>
      <c r="D1267">
        <v>241.936171</v>
      </c>
      <c r="E1267" s="4">
        <v>2</v>
      </c>
      <c r="H1267">
        <v>257.66981900000002</v>
      </c>
      <c r="I1267" s="5">
        <v>4</v>
      </c>
      <c r="P1267">
        <v>3</v>
      </c>
      <c r="Q1267" t="str">
        <f t="shared" si="20"/>
        <v>124</v>
      </c>
    </row>
    <row r="1268" spans="1:17" x14ac:dyDescent="0.25">
      <c r="A1268">
        <v>1267</v>
      </c>
      <c r="B1268">
        <v>234.04437300000001</v>
      </c>
      <c r="C1268" s="2">
        <v>1</v>
      </c>
      <c r="D1268">
        <v>241.936171</v>
      </c>
      <c r="E1268" s="4">
        <v>2</v>
      </c>
      <c r="H1268">
        <v>257.66981900000002</v>
      </c>
      <c r="I1268" s="5">
        <v>4</v>
      </c>
      <c r="P1268">
        <v>3</v>
      </c>
      <c r="Q1268" t="str">
        <f t="shared" si="20"/>
        <v>124</v>
      </c>
    </row>
    <row r="1269" spans="1:17" x14ac:dyDescent="0.25">
      <c r="A1269">
        <v>1268</v>
      </c>
      <c r="B1269">
        <v>234.04437300000001</v>
      </c>
      <c r="C1269" s="2">
        <v>1</v>
      </c>
      <c r="D1269">
        <v>241.936171</v>
      </c>
      <c r="E1269" s="4">
        <v>2</v>
      </c>
      <c r="F1269">
        <v>247.62911600000001</v>
      </c>
      <c r="G1269" s="3">
        <v>3</v>
      </c>
      <c r="H1269">
        <v>257.64203600000002</v>
      </c>
      <c r="I1269" s="5">
        <v>4</v>
      </c>
      <c r="P1269">
        <v>4</v>
      </c>
      <c r="Q1269" t="str">
        <f t="shared" si="20"/>
        <v>1234</v>
      </c>
    </row>
    <row r="1270" spans="1:17" x14ac:dyDescent="0.25">
      <c r="A1270">
        <v>1269</v>
      </c>
      <c r="B1270">
        <v>234.04437300000001</v>
      </c>
      <c r="C1270" s="2">
        <v>1</v>
      </c>
      <c r="D1270">
        <v>241.936171</v>
      </c>
      <c r="E1270" s="4">
        <v>2</v>
      </c>
      <c r="F1270">
        <v>247.430466</v>
      </c>
      <c r="G1270" s="3">
        <v>3</v>
      </c>
      <c r="H1270">
        <v>257.64203600000002</v>
      </c>
      <c r="I1270" s="5">
        <v>4</v>
      </c>
      <c r="P1270">
        <v>4</v>
      </c>
      <c r="Q1270" t="str">
        <f t="shared" si="20"/>
        <v>1234</v>
      </c>
    </row>
    <row r="1271" spans="1:17" x14ac:dyDescent="0.25">
      <c r="A1271">
        <v>1270</v>
      </c>
      <c r="B1271">
        <v>234.04437300000001</v>
      </c>
      <c r="C1271" s="2">
        <v>1</v>
      </c>
      <c r="D1271">
        <v>242.13224</v>
      </c>
      <c r="E1271" s="4">
        <v>2</v>
      </c>
      <c r="F1271">
        <v>247.430466</v>
      </c>
      <c r="G1271" s="3">
        <v>3</v>
      </c>
      <c r="H1271">
        <v>257.64203600000002</v>
      </c>
      <c r="I1271" s="5">
        <v>4</v>
      </c>
      <c r="P1271">
        <v>4</v>
      </c>
      <c r="Q1271" t="str">
        <f t="shared" si="20"/>
        <v>1234</v>
      </c>
    </row>
    <row r="1272" spans="1:17" x14ac:dyDescent="0.25">
      <c r="A1272">
        <v>1271</v>
      </c>
      <c r="B1272">
        <v>234.04437300000001</v>
      </c>
      <c r="C1272" s="2">
        <v>1</v>
      </c>
      <c r="F1272">
        <v>247.430466</v>
      </c>
      <c r="G1272" s="3">
        <v>3</v>
      </c>
      <c r="P1272">
        <v>2</v>
      </c>
      <c r="Q1272" t="str">
        <f t="shared" si="20"/>
        <v>13</v>
      </c>
    </row>
    <row r="1273" spans="1:17" x14ac:dyDescent="0.25">
      <c r="A1273">
        <v>1272</v>
      </c>
      <c r="B1273">
        <v>234.04437300000001</v>
      </c>
      <c r="C1273" s="2">
        <v>1</v>
      </c>
      <c r="F1273">
        <v>247.430466</v>
      </c>
      <c r="G1273" s="3">
        <v>3</v>
      </c>
      <c r="P1273">
        <v>2</v>
      </c>
      <c r="Q1273" t="str">
        <f t="shared" si="20"/>
        <v>13</v>
      </c>
    </row>
    <row r="1274" spans="1:17" x14ac:dyDescent="0.25">
      <c r="A1274">
        <v>1273</v>
      </c>
      <c r="B1274">
        <v>234.04437300000001</v>
      </c>
      <c r="C1274" s="2">
        <v>1</v>
      </c>
      <c r="F1274">
        <v>247.430466</v>
      </c>
      <c r="G1274" s="3">
        <v>3</v>
      </c>
      <c r="P1274">
        <v>2</v>
      </c>
      <c r="Q1274" t="str">
        <f t="shared" si="20"/>
        <v>13</v>
      </c>
    </row>
    <row r="1275" spans="1:17" x14ac:dyDescent="0.25">
      <c r="A1275">
        <v>1274</v>
      </c>
      <c r="B1275">
        <v>234.04437300000001</v>
      </c>
      <c r="C1275" s="2">
        <v>1</v>
      </c>
      <c r="F1275">
        <v>247.430466</v>
      </c>
      <c r="G1275" s="3">
        <v>3</v>
      </c>
      <c r="P1275">
        <v>2</v>
      </c>
      <c r="Q1275" t="str">
        <f t="shared" si="20"/>
        <v>13</v>
      </c>
    </row>
    <row r="1276" spans="1:17" x14ac:dyDescent="0.25">
      <c r="A1276">
        <v>1275</v>
      </c>
      <c r="B1276">
        <v>234.04437300000001</v>
      </c>
      <c r="C1276" s="2">
        <v>1</v>
      </c>
      <c r="F1276">
        <v>247.430466</v>
      </c>
      <c r="G1276" s="3">
        <v>3</v>
      </c>
      <c r="P1276">
        <v>2</v>
      </c>
      <c r="Q1276" t="str">
        <f t="shared" si="20"/>
        <v>13</v>
      </c>
    </row>
    <row r="1277" spans="1:17" x14ac:dyDescent="0.25">
      <c r="A1277">
        <v>1276</v>
      </c>
      <c r="B1277">
        <v>234.04437300000001</v>
      </c>
      <c r="C1277" s="2">
        <v>1</v>
      </c>
      <c r="F1277">
        <v>247.430466</v>
      </c>
      <c r="G1277" s="3">
        <v>3</v>
      </c>
      <c r="P1277">
        <v>2</v>
      </c>
      <c r="Q1277" t="str">
        <f t="shared" si="20"/>
        <v>13</v>
      </c>
    </row>
    <row r="1278" spans="1:17" x14ac:dyDescent="0.25">
      <c r="A1278">
        <v>1277</v>
      </c>
      <c r="B1278">
        <v>234.04437300000001</v>
      </c>
      <c r="C1278" s="2">
        <v>1</v>
      </c>
      <c r="F1278">
        <v>247.430466</v>
      </c>
      <c r="G1278" s="3">
        <v>3</v>
      </c>
      <c r="P1278">
        <v>2</v>
      </c>
      <c r="Q1278" t="str">
        <f t="shared" si="20"/>
        <v>13</v>
      </c>
    </row>
    <row r="1279" spans="1:17" x14ac:dyDescent="0.25">
      <c r="A1279">
        <v>1278</v>
      </c>
      <c r="B1279">
        <v>234.04437300000001</v>
      </c>
      <c r="C1279" s="2">
        <v>1</v>
      </c>
      <c r="F1279">
        <v>247.430466</v>
      </c>
      <c r="G1279" s="3">
        <v>3</v>
      </c>
      <c r="P1279">
        <v>2</v>
      </c>
      <c r="Q1279" t="str">
        <f t="shared" si="20"/>
        <v>13</v>
      </c>
    </row>
    <row r="1280" spans="1:17" x14ac:dyDescent="0.25">
      <c r="A1280">
        <v>1279</v>
      </c>
      <c r="B1280">
        <v>234.04437300000001</v>
      </c>
      <c r="C1280" s="2">
        <v>1</v>
      </c>
      <c r="F1280">
        <v>247.430466</v>
      </c>
      <c r="G1280" s="3">
        <v>3</v>
      </c>
      <c r="P1280">
        <v>2</v>
      </c>
      <c r="Q1280" t="str">
        <f t="shared" si="20"/>
        <v>13</v>
      </c>
    </row>
    <row r="1281" spans="1:17" x14ac:dyDescent="0.25">
      <c r="A1281">
        <v>1280</v>
      </c>
      <c r="B1281">
        <v>234.04437300000001</v>
      </c>
      <c r="C1281" s="2">
        <v>1</v>
      </c>
      <c r="F1281">
        <v>247.430466</v>
      </c>
      <c r="G1281" s="3">
        <v>3</v>
      </c>
      <c r="P1281">
        <v>2</v>
      </c>
      <c r="Q1281" t="str">
        <f t="shared" si="20"/>
        <v>13</v>
      </c>
    </row>
    <row r="1282" spans="1:17" x14ac:dyDescent="0.25">
      <c r="A1282">
        <v>1281</v>
      </c>
      <c r="B1282">
        <v>234.04437300000001</v>
      </c>
      <c r="C1282" s="2">
        <v>1</v>
      </c>
      <c r="D1282">
        <v>228.75099399999999</v>
      </c>
      <c r="E1282" s="4">
        <v>2</v>
      </c>
      <c r="F1282">
        <v>247.430466</v>
      </c>
      <c r="G1282" s="3">
        <v>3</v>
      </c>
      <c r="P1282">
        <v>3</v>
      </c>
      <c r="Q1282" t="str">
        <f t="shared" ref="Q1282:Q1345" si="21">CONCATENATE(C1282,E1282,G1282,I1282)</f>
        <v>123</v>
      </c>
    </row>
    <row r="1283" spans="1:17" x14ac:dyDescent="0.25">
      <c r="A1283">
        <v>1282</v>
      </c>
      <c r="B1283">
        <v>234.04437300000001</v>
      </c>
      <c r="C1283" s="2">
        <v>1</v>
      </c>
      <c r="D1283">
        <v>228.60002299999999</v>
      </c>
      <c r="E1283" s="4">
        <v>2</v>
      </c>
      <c r="F1283">
        <v>247.430466</v>
      </c>
      <c r="G1283" s="3">
        <v>3</v>
      </c>
      <c r="P1283">
        <v>3</v>
      </c>
      <c r="Q1283" t="str">
        <f t="shared" si="21"/>
        <v>123</v>
      </c>
    </row>
    <row r="1284" spans="1:17" x14ac:dyDescent="0.25">
      <c r="A1284">
        <v>1283</v>
      </c>
      <c r="B1284">
        <v>234.04437300000001</v>
      </c>
      <c r="C1284" s="2">
        <v>1</v>
      </c>
      <c r="D1284">
        <v>228.60002299999999</v>
      </c>
      <c r="E1284" s="4">
        <v>2</v>
      </c>
      <c r="F1284">
        <v>247.430466</v>
      </c>
      <c r="G1284" s="3">
        <v>3</v>
      </c>
      <c r="P1284">
        <v>3</v>
      </c>
      <c r="Q1284" t="str">
        <f t="shared" si="21"/>
        <v>123</v>
      </c>
    </row>
    <row r="1285" spans="1:17" x14ac:dyDescent="0.25">
      <c r="A1285">
        <v>1284</v>
      </c>
      <c r="B1285">
        <v>234.04437300000001</v>
      </c>
      <c r="C1285" s="2">
        <v>1</v>
      </c>
      <c r="D1285">
        <v>228.60002299999999</v>
      </c>
      <c r="E1285" s="4">
        <v>2</v>
      </c>
      <c r="F1285">
        <v>247.430466</v>
      </c>
      <c r="G1285" s="3">
        <v>3</v>
      </c>
      <c r="P1285">
        <v>3</v>
      </c>
      <c r="Q1285" t="str">
        <f t="shared" si="21"/>
        <v>123</v>
      </c>
    </row>
    <row r="1286" spans="1:17" x14ac:dyDescent="0.25">
      <c r="A1286">
        <v>1285</v>
      </c>
      <c r="B1286">
        <v>234.04437300000001</v>
      </c>
      <c r="C1286" s="2">
        <v>1</v>
      </c>
      <c r="D1286">
        <v>228.60002299999999</v>
      </c>
      <c r="E1286" s="4">
        <v>2</v>
      </c>
      <c r="F1286">
        <v>247.430466</v>
      </c>
      <c r="G1286" s="3">
        <v>3</v>
      </c>
      <c r="P1286">
        <v>3</v>
      </c>
      <c r="Q1286" t="str">
        <f t="shared" si="21"/>
        <v>123</v>
      </c>
    </row>
    <row r="1287" spans="1:17" x14ac:dyDescent="0.25">
      <c r="A1287">
        <v>1286</v>
      </c>
      <c r="B1287">
        <v>234.04437300000001</v>
      </c>
      <c r="C1287" s="2">
        <v>1</v>
      </c>
      <c r="D1287">
        <v>228.60002299999999</v>
      </c>
      <c r="E1287" s="4">
        <v>2</v>
      </c>
      <c r="F1287">
        <v>247.430466</v>
      </c>
      <c r="G1287" s="3">
        <v>3</v>
      </c>
      <c r="P1287">
        <v>3</v>
      </c>
      <c r="Q1287" t="str">
        <f t="shared" si="21"/>
        <v>123</v>
      </c>
    </row>
    <row r="1288" spans="1:17" x14ac:dyDescent="0.25">
      <c r="A1288">
        <v>1287</v>
      </c>
      <c r="B1288">
        <v>234.04437300000001</v>
      </c>
      <c r="C1288" s="2">
        <v>1</v>
      </c>
      <c r="D1288">
        <v>228.60002299999999</v>
      </c>
      <c r="E1288" s="4">
        <v>2</v>
      </c>
      <c r="F1288">
        <v>247.430466</v>
      </c>
      <c r="G1288" s="3">
        <v>3</v>
      </c>
      <c r="P1288">
        <v>3</v>
      </c>
      <c r="Q1288" t="str">
        <f t="shared" si="21"/>
        <v>123</v>
      </c>
    </row>
    <row r="1289" spans="1:17" x14ac:dyDescent="0.25">
      <c r="A1289">
        <v>1288</v>
      </c>
      <c r="B1289">
        <v>234.081692</v>
      </c>
      <c r="C1289" s="2">
        <v>1</v>
      </c>
      <c r="D1289">
        <v>228.60002299999999</v>
      </c>
      <c r="E1289" s="4">
        <v>2</v>
      </c>
      <c r="F1289">
        <v>247.62911600000001</v>
      </c>
      <c r="G1289" s="3">
        <v>3</v>
      </c>
      <c r="I1289" s="5" t="s">
        <v>233</v>
      </c>
      <c r="N1289">
        <v>240.862154</v>
      </c>
      <c r="O1289">
        <v>1288</v>
      </c>
      <c r="P1289">
        <v>4</v>
      </c>
      <c r="Q1289" t="str">
        <f t="shared" si="21"/>
        <v>1234D</v>
      </c>
    </row>
    <row r="1290" spans="1:17" x14ac:dyDescent="0.25">
      <c r="A1290">
        <v>1289</v>
      </c>
      <c r="D1290">
        <v>228.60002299999999</v>
      </c>
      <c r="E1290" s="4">
        <v>2</v>
      </c>
      <c r="I1290" s="5" t="s">
        <v>233</v>
      </c>
      <c r="N1290">
        <v>240.862154</v>
      </c>
      <c r="P1290">
        <v>2</v>
      </c>
      <c r="Q1290" t="str">
        <f t="shared" si="21"/>
        <v>24D</v>
      </c>
    </row>
    <row r="1291" spans="1:17" x14ac:dyDescent="0.25">
      <c r="A1291">
        <v>1290</v>
      </c>
      <c r="D1291">
        <v>228.60002299999999</v>
      </c>
      <c r="E1291" s="4">
        <v>2</v>
      </c>
      <c r="I1291" s="5" t="s">
        <v>233</v>
      </c>
      <c r="N1291">
        <v>240.862154</v>
      </c>
      <c r="P1291">
        <v>2</v>
      </c>
      <c r="Q1291" t="str">
        <f t="shared" si="21"/>
        <v>24D</v>
      </c>
    </row>
    <row r="1292" spans="1:17" x14ac:dyDescent="0.25">
      <c r="A1292">
        <v>1291</v>
      </c>
      <c r="D1292">
        <v>228.60002299999999</v>
      </c>
      <c r="E1292" s="4">
        <v>2</v>
      </c>
      <c r="I1292" s="5" t="s">
        <v>233</v>
      </c>
      <c r="N1292">
        <v>240.862154</v>
      </c>
      <c r="P1292">
        <v>2</v>
      </c>
      <c r="Q1292" t="str">
        <f t="shared" si="21"/>
        <v>24D</v>
      </c>
    </row>
    <row r="1293" spans="1:17" x14ac:dyDescent="0.25">
      <c r="A1293">
        <v>1292</v>
      </c>
      <c r="D1293">
        <v>228.60002299999999</v>
      </c>
      <c r="E1293" s="4">
        <v>2</v>
      </c>
      <c r="I1293" s="5" t="s">
        <v>233</v>
      </c>
      <c r="N1293">
        <v>240.862154</v>
      </c>
      <c r="P1293">
        <v>2</v>
      </c>
      <c r="Q1293" t="str">
        <f t="shared" si="21"/>
        <v>24D</v>
      </c>
    </row>
    <row r="1294" spans="1:17" x14ac:dyDescent="0.25">
      <c r="A1294">
        <v>1293</v>
      </c>
      <c r="D1294">
        <v>228.60002299999999</v>
      </c>
      <c r="E1294" s="4">
        <v>2</v>
      </c>
      <c r="I1294" s="5" t="s">
        <v>233</v>
      </c>
      <c r="N1294">
        <v>240.862154</v>
      </c>
      <c r="P1294">
        <v>2</v>
      </c>
      <c r="Q1294" t="str">
        <f t="shared" si="21"/>
        <v>24D</v>
      </c>
    </row>
    <row r="1295" spans="1:17" x14ac:dyDescent="0.25">
      <c r="A1295">
        <v>1294</v>
      </c>
      <c r="D1295">
        <v>228.60002299999999</v>
      </c>
      <c r="E1295" s="4">
        <v>2</v>
      </c>
      <c r="I1295" s="5" t="s">
        <v>233</v>
      </c>
      <c r="N1295">
        <v>240.862154</v>
      </c>
      <c r="P1295">
        <v>2</v>
      </c>
      <c r="Q1295" t="str">
        <f t="shared" si="21"/>
        <v>24D</v>
      </c>
    </row>
    <row r="1296" spans="1:17" x14ac:dyDescent="0.25">
      <c r="A1296">
        <v>1295</v>
      </c>
      <c r="D1296">
        <v>228.60002299999999</v>
      </c>
      <c r="E1296" s="4">
        <v>2</v>
      </c>
      <c r="I1296" s="5" t="s">
        <v>233</v>
      </c>
      <c r="N1296">
        <v>240.862154</v>
      </c>
      <c r="P1296">
        <v>2</v>
      </c>
      <c r="Q1296" t="str">
        <f t="shared" si="21"/>
        <v>24D</v>
      </c>
    </row>
    <row r="1297" spans="1:17" x14ac:dyDescent="0.25">
      <c r="A1297">
        <v>1296</v>
      </c>
      <c r="D1297">
        <v>228.60002299999999</v>
      </c>
      <c r="E1297" s="4">
        <v>2</v>
      </c>
      <c r="I1297" s="5" t="s">
        <v>233</v>
      </c>
      <c r="N1297">
        <v>240.862154</v>
      </c>
      <c r="P1297">
        <v>2</v>
      </c>
      <c r="Q1297" t="str">
        <f t="shared" si="21"/>
        <v>24D</v>
      </c>
    </row>
    <row r="1298" spans="1:17" x14ac:dyDescent="0.25">
      <c r="A1298">
        <v>1297</v>
      </c>
      <c r="D1298">
        <v>228.60002299999999</v>
      </c>
      <c r="E1298" s="4">
        <v>2</v>
      </c>
      <c r="I1298" s="5" t="s">
        <v>233</v>
      </c>
      <c r="N1298">
        <v>240.862154</v>
      </c>
      <c r="P1298">
        <v>2</v>
      </c>
      <c r="Q1298" t="str">
        <f t="shared" si="21"/>
        <v>24D</v>
      </c>
    </row>
    <row r="1299" spans="1:17" x14ac:dyDescent="0.25">
      <c r="A1299">
        <v>1298</v>
      </c>
      <c r="D1299">
        <v>228.60002299999999</v>
      </c>
      <c r="E1299" s="4">
        <v>2</v>
      </c>
      <c r="I1299" s="5" t="s">
        <v>233</v>
      </c>
      <c r="N1299">
        <v>240.862154</v>
      </c>
      <c r="P1299">
        <v>2</v>
      </c>
      <c r="Q1299" t="str">
        <f t="shared" si="21"/>
        <v>24D</v>
      </c>
    </row>
    <row r="1300" spans="1:17" x14ac:dyDescent="0.25">
      <c r="A1300">
        <v>1299</v>
      </c>
      <c r="D1300">
        <v>228.60002299999999</v>
      </c>
      <c r="E1300" s="4">
        <v>2</v>
      </c>
      <c r="I1300" s="5" t="s">
        <v>233</v>
      </c>
      <c r="N1300">
        <v>240.862154</v>
      </c>
      <c r="P1300">
        <v>2</v>
      </c>
      <c r="Q1300" t="str">
        <f t="shared" si="21"/>
        <v>24D</v>
      </c>
    </row>
    <row r="1301" spans="1:17" x14ac:dyDescent="0.25">
      <c r="A1301">
        <v>1300</v>
      </c>
      <c r="D1301">
        <v>228.60002299999999</v>
      </c>
      <c r="E1301" s="4">
        <v>2</v>
      </c>
      <c r="I1301" s="5" t="s">
        <v>233</v>
      </c>
      <c r="N1301">
        <v>240.862154</v>
      </c>
      <c r="P1301">
        <v>2</v>
      </c>
      <c r="Q1301" t="str">
        <f t="shared" si="21"/>
        <v>24D</v>
      </c>
    </row>
    <row r="1302" spans="1:17" x14ac:dyDescent="0.25">
      <c r="A1302">
        <v>1301</v>
      </c>
      <c r="D1302">
        <v>228.60002299999999</v>
      </c>
      <c r="E1302" s="4">
        <v>2</v>
      </c>
      <c r="I1302" s="5" t="s">
        <v>233</v>
      </c>
      <c r="N1302">
        <v>240.862154</v>
      </c>
      <c r="P1302">
        <v>2</v>
      </c>
      <c r="Q1302" t="str">
        <f t="shared" si="21"/>
        <v>24D</v>
      </c>
    </row>
    <row r="1303" spans="1:17" x14ac:dyDescent="0.25">
      <c r="A1303">
        <v>1302</v>
      </c>
      <c r="D1303">
        <v>228.60002299999999</v>
      </c>
      <c r="E1303" s="4">
        <v>2</v>
      </c>
      <c r="I1303" s="5" t="s">
        <v>233</v>
      </c>
      <c r="N1303">
        <v>240.862154</v>
      </c>
      <c r="P1303">
        <v>2</v>
      </c>
      <c r="Q1303" t="str">
        <f t="shared" si="21"/>
        <v>24D</v>
      </c>
    </row>
    <row r="1304" spans="1:17" x14ac:dyDescent="0.25">
      <c r="A1304">
        <v>1303</v>
      </c>
      <c r="B1304">
        <v>221.26979299999999</v>
      </c>
      <c r="C1304" s="2">
        <v>1</v>
      </c>
      <c r="D1304">
        <v>228.60002299999999</v>
      </c>
      <c r="E1304" s="4">
        <v>2</v>
      </c>
      <c r="I1304" s="5" t="s">
        <v>233</v>
      </c>
      <c r="N1304">
        <v>240.862154</v>
      </c>
      <c r="P1304">
        <v>3</v>
      </c>
      <c r="Q1304" t="str">
        <f t="shared" si="21"/>
        <v>124D</v>
      </c>
    </row>
    <row r="1305" spans="1:17" x14ac:dyDescent="0.25">
      <c r="A1305">
        <v>1304</v>
      </c>
      <c r="B1305">
        <v>221.207684</v>
      </c>
      <c r="C1305" s="2">
        <v>1</v>
      </c>
      <c r="D1305">
        <v>228.60002299999999</v>
      </c>
      <c r="E1305" s="4">
        <v>2</v>
      </c>
      <c r="I1305" s="5" t="s">
        <v>233</v>
      </c>
      <c r="N1305">
        <v>240.862154</v>
      </c>
      <c r="P1305">
        <v>3</v>
      </c>
      <c r="Q1305" t="str">
        <f t="shared" si="21"/>
        <v>124D</v>
      </c>
    </row>
    <row r="1306" spans="1:17" x14ac:dyDescent="0.25">
      <c r="A1306">
        <v>1305</v>
      </c>
      <c r="B1306">
        <v>221.207684</v>
      </c>
      <c r="C1306" s="2">
        <v>1</v>
      </c>
      <c r="D1306">
        <v>228.60002299999999</v>
      </c>
      <c r="E1306" s="4">
        <v>2</v>
      </c>
      <c r="I1306" s="5" t="s">
        <v>233</v>
      </c>
      <c r="N1306">
        <v>240.862154</v>
      </c>
      <c r="P1306">
        <v>3</v>
      </c>
      <c r="Q1306" t="str">
        <f t="shared" si="21"/>
        <v>124D</v>
      </c>
    </row>
    <row r="1307" spans="1:17" x14ac:dyDescent="0.25">
      <c r="A1307">
        <v>1306</v>
      </c>
      <c r="B1307">
        <v>221.207684</v>
      </c>
      <c r="C1307" s="2">
        <v>1</v>
      </c>
      <c r="D1307">
        <v>228.75099399999999</v>
      </c>
      <c r="E1307" s="4">
        <v>2</v>
      </c>
      <c r="I1307" s="5" t="s">
        <v>233</v>
      </c>
      <c r="N1307">
        <v>240.862154</v>
      </c>
      <c r="P1307">
        <v>3</v>
      </c>
      <c r="Q1307" t="str">
        <f t="shared" si="21"/>
        <v>124D</v>
      </c>
    </row>
    <row r="1308" spans="1:17" x14ac:dyDescent="0.25">
      <c r="A1308">
        <v>1307</v>
      </c>
      <c r="B1308">
        <v>221.207684</v>
      </c>
      <c r="C1308" s="2">
        <v>1</v>
      </c>
      <c r="D1308">
        <v>228.75099399999999</v>
      </c>
      <c r="E1308" s="4">
        <v>2</v>
      </c>
      <c r="I1308" s="5" t="s">
        <v>233</v>
      </c>
      <c r="N1308">
        <v>240.862154</v>
      </c>
      <c r="P1308">
        <v>3</v>
      </c>
      <c r="Q1308" t="str">
        <f t="shared" si="21"/>
        <v>124D</v>
      </c>
    </row>
    <row r="1309" spans="1:17" x14ac:dyDescent="0.25">
      <c r="A1309">
        <v>1308</v>
      </c>
      <c r="B1309">
        <v>221.207684</v>
      </c>
      <c r="C1309" s="2">
        <v>1</v>
      </c>
      <c r="I1309" s="5" t="s">
        <v>233</v>
      </c>
      <c r="N1309">
        <v>240.862154</v>
      </c>
      <c r="P1309">
        <v>2</v>
      </c>
      <c r="Q1309" t="str">
        <f t="shared" si="21"/>
        <v>14D</v>
      </c>
    </row>
    <row r="1310" spans="1:17" x14ac:dyDescent="0.25">
      <c r="A1310">
        <v>1309</v>
      </c>
      <c r="B1310">
        <v>221.207684</v>
      </c>
      <c r="C1310" s="2">
        <v>1</v>
      </c>
      <c r="F1310">
        <v>232.725784</v>
      </c>
      <c r="G1310" s="3">
        <v>3</v>
      </c>
      <c r="I1310" s="5" t="s">
        <v>233</v>
      </c>
      <c r="N1310">
        <v>240.862154</v>
      </c>
      <c r="P1310">
        <v>3</v>
      </c>
      <c r="Q1310" t="str">
        <f t="shared" si="21"/>
        <v>134D</v>
      </c>
    </row>
    <row r="1311" spans="1:17" x14ac:dyDescent="0.25">
      <c r="A1311">
        <v>1310</v>
      </c>
      <c r="B1311">
        <v>221.207684</v>
      </c>
      <c r="C1311" s="2">
        <v>1</v>
      </c>
      <c r="F1311">
        <v>232.59584000000001</v>
      </c>
      <c r="G1311" s="3">
        <v>3</v>
      </c>
      <c r="I1311" s="5" t="s">
        <v>233</v>
      </c>
      <c r="N1311">
        <v>240.862154</v>
      </c>
      <c r="P1311">
        <v>3</v>
      </c>
      <c r="Q1311" t="str">
        <f t="shared" si="21"/>
        <v>134D</v>
      </c>
    </row>
    <row r="1312" spans="1:17" x14ac:dyDescent="0.25">
      <c r="A1312">
        <v>1311</v>
      </c>
      <c r="B1312">
        <v>221.207684</v>
      </c>
      <c r="C1312" s="2">
        <v>1</v>
      </c>
      <c r="F1312">
        <v>232.59584000000001</v>
      </c>
      <c r="G1312" s="3">
        <v>3</v>
      </c>
      <c r="I1312" s="5" t="s">
        <v>233</v>
      </c>
      <c r="N1312">
        <v>240.862154</v>
      </c>
      <c r="P1312">
        <v>3</v>
      </c>
      <c r="Q1312" t="str">
        <f t="shared" si="21"/>
        <v>134D</v>
      </c>
    </row>
    <row r="1313" spans="1:17" x14ac:dyDescent="0.25">
      <c r="A1313">
        <v>1312</v>
      </c>
      <c r="B1313">
        <v>221.207684</v>
      </c>
      <c r="C1313" s="2">
        <v>1</v>
      </c>
      <c r="F1313">
        <v>232.59584000000001</v>
      </c>
      <c r="G1313" s="3">
        <v>3</v>
      </c>
      <c r="I1313" s="5" t="s">
        <v>233</v>
      </c>
      <c r="N1313">
        <v>240.862154</v>
      </c>
      <c r="O1313">
        <v>1312</v>
      </c>
      <c r="P1313">
        <v>3</v>
      </c>
      <c r="Q1313" t="str">
        <f t="shared" si="21"/>
        <v>134D</v>
      </c>
    </row>
    <row r="1314" spans="1:17" x14ac:dyDescent="0.25">
      <c r="A1314">
        <v>1313</v>
      </c>
      <c r="B1314">
        <v>221.207684</v>
      </c>
      <c r="C1314" s="2">
        <v>1</v>
      </c>
      <c r="F1314">
        <v>232.59584000000001</v>
      </c>
      <c r="G1314" s="3">
        <v>3</v>
      </c>
      <c r="P1314">
        <v>2</v>
      </c>
      <c r="Q1314" t="str">
        <f t="shared" si="21"/>
        <v>13</v>
      </c>
    </row>
    <row r="1315" spans="1:17" x14ac:dyDescent="0.25">
      <c r="A1315">
        <v>1314</v>
      </c>
      <c r="B1315">
        <v>221.207684</v>
      </c>
      <c r="C1315" s="2">
        <v>1</v>
      </c>
      <c r="F1315">
        <v>232.59584000000001</v>
      </c>
      <c r="G1315" s="3">
        <v>3</v>
      </c>
      <c r="P1315">
        <v>2</v>
      </c>
      <c r="Q1315" t="str">
        <f t="shared" si="21"/>
        <v>13</v>
      </c>
    </row>
    <row r="1316" spans="1:17" x14ac:dyDescent="0.25">
      <c r="A1316">
        <v>1315</v>
      </c>
      <c r="B1316">
        <v>221.207684</v>
      </c>
      <c r="C1316" s="2">
        <v>1</v>
      </c>
      <c r="F1316">
        <v>232.59584000000001</v>
      </c>
      <c r="G1316" s="3">
        <v>3</v>
      </c>
      <c r="P1316">
        <v>2</v>
      </c>
      <c r="Q1316" t="str">
        <f t="shared" si="21"/>
        <v>13</v>
      </c>
    </row>
    <row r="1317" spans="1:17" x14ac:dyDescent="0.25">
      <c r="A1317">
        <v>1316</v>
      </c>
      <c r="B1317">
        <v>221.207684</v>
      </c>
      <c r="C1317" s="2">
        <v>1</v>
      </c>
      <c r="D1317">
        <v>218.72879399999999</v>
      </c>
      <c r="E1317" s="4">
        <v>2</v>
      </c>
      <c r="F1317">
        <v>232.59584000000001</v>
      </c>
      <c r="G1317" s="3">
        <v>3</v>
      </c>
      <c r="P1317">
        <v>3</v>
      </c>
      <c r="Q1317" t="str">
        <f t="shared" si="21"/>
        <v>123</v>
      </c>
    </row>
    <row r="1318" spans="1:17" x14ac:dyDescent="0.25">
      <c r="A1318">
        <v>1317</v>
      </c>
      <c r="B1318">
        <v>221.207684</v>
      </c>
      <c r="C1318" s="2">
        <v>1</v>
      </c>
      <c r="D1318">
        <v>218.51050699999999</v>
      </c>
      <c r="E1318" s="4">
        <v>2</v>
      </c>
      <c r="F1318">
        <v>232.59584000000001</v>
      </c>
      <c r="G1318" s="3">
        <v>3</v>
      </c>
      <c r="P1318">
        <v>3</v>
      </c>
      <c r="Q1318" t="str">
        <f t="shared" si="21"/>
        <v>123</v>
      </c>
    </row>
    <row r="1319" spans="1:17" x14ac:dyDescent="0.25">
      <c r="A1319">
        <v>1318</v>
      </c>
      <c r="B1319">
        <v>221.207684</v>
      </c>
      <c r="C1319" s="2">
        <v>1</v>
      </c>
      <c r="D1319">
        <v>218.51050699999999</v>
      </c>
      <c r="E1319" s="4">
        <v>2</v>
      </c>
      <c r="F1319">
        <v>232.59584000000001</v>
      </c>
      <c r="G1319" s="3">
        <v>3</v>
      </c>
      <c r="P1319">
        <v>3</v>
      </c>
      <c r="Q1319" t="str">
        <f t="shared" si="21"/>
        <v>123</v>
      </c>
    </row>
    <row r="1320" spans="1:17" x14ac:dyDescent="0.25">
      <c r="A1320">
        <v>1319</v>
      </c>
      <c r="B1320">
        <v>221.207684</v>
      </c>
      <c r="C1320" s="2">
        <v>1</v>
      </c>
      <c r="D1320">
        <v>218.51050699999999</v>
      </c>
      <c r="E1320" s="4">
        <v>2</v>
      </c>
      <c r="F1320">
        <v>232.59584000000001</v>
      </c>
      <c r="G1320" s="3">
        <v>3</v>
      </c>
      <c r="P1320">
        <v>3</v>
      </c>
      <c r="Q1320" t="str">
        <f t="shared" si="21"/>
        <v>123</v>
      </c>
    </row>
    <row r="1321" spans="1:17" x14ac:dyDescent="0.25">
      <c r="A1321">
        <v>1320</v>
      </c>
      <c r="B1321">
        <v>221.207684</v>
      </c>
      <c r="C1321" s="2">
        <v>1</v>
      </c>
      <c r="D1321">
        <v>218.51050699999999</v>
      </c>
      <c r="E1321" s="4">
        <v>2</v>
      </c>
      <c r="F1321">
        <v>232.59584000000001</v>
      </c>
      <c r="G1321" s="3">
        <v>3</v>
      </c>
      <c r="P1321">
        <v>3</v>
      </c>
      <c r="Q1321" t="str">
        <f t="shared" si="21"/>
        <v>123</v>
      </c>
    </row>
    <row r="1322" spans="1:17" x14ac:dyDescent="0.25">
      <c r="A1322">
        <v>1321</v>
      </c>
      <c r="B1322">
        <v>221.207684</v>
      </c>
      <c r="C1322" s="2">
        <v>1</v>
      </c>
      <c r="D1322">
        <v>218.51050699999999</v>
      </c>
      <c r="E1322" s="4">
        <v>2</v>
      </c>
      <c r="F1322">
        <v>232.59584000000001</v>
      </c>
      <c r="G1322" s="3">
        <v>3</v>
      </c>
      <c r="P1322">
        <v>3</v>
      </c>
      <c r="Q1322" t="str">
        <f t="shared" si="21"/>
        <v>123</v>
      </c>
    </row>
    <row r="1323" spans="1:17" x14ac:dyDescent="0.25">
      <c r="A1323">
        <v>1322</v>
      </c>
      <c r="B1323">
        <v>221.207684</v>
      </c>
      <c r="C1323" s="2">
        <v>1</v>
      </c>
      <c r="D1323">
        <v>218.51050699999999</v>
      </c>
      <c r="E1323" s="4">
        <v>2</v>
      </c>
      <c r="F1323">
        <v>232.59584000000001</v>
      </c>
      <c r="G1323" s="3">
        <v>3</v>
      </c>
      <c r="P1323">
        <v>3</v>
      </c>
      <c r="Q1323" t="str">
        <f t="shared" si="21"/>
        <v>123</v>
      </c>
    </row>
    <row r="1324" spans="1:17" x14ac:dyDescent="0.25">
      <c r="A1324">
        <v>1323</v>
      </c>
      <c r="B1324">
        <v>221.207684</v>
      </c>
      <c r="C1324" s="2">
        <v>1</v>
      </c>
      <c r="D1324">
        <v>218.51050699999999</v>
      </c>
      <c r="E1324" s="4">
        <v>2</v>
      </c>
      <c r="F1324">
        <v>232.59584000000001</v>
      </c>
      <c r="G1324" s="3">
        <v>3</v>
      </c>
      <c r="P1324">
        <v>3</v>
      </c>
      <c r="Q1324" t="str">
        <f t="shared" si="21"/>
        <v>123</v>
      </c>
    </row>
    <row r="1325" spans="1:17" x14ac:dyDescent="0.25">
      <c r="A1325">
        <v>1324</v>
      </c>
      <c r="B1325">
        <v>221.207684</v>
      </c>
      <c r="C1325" s="2">
        <v>1</v>
      </c>
      <c r="D1325">
        <v>218.51050699999999</v>
      </c>
      <c r="E1325" s="4">
        <v>2</v>
      </c>
      <c r="F1325">
        <v>232.59584000000001</v>
      </c>
      <c r="G1325" s="3">
        <v>3</v>
      </c>
      <c r="P1325">
        <v>3</v>
      </c>
      <c r="Q1325" t="str">
        <f t="shared" si="21"/>
        <v>123</v>
      </c>
    </row>
    <row r="1326" spans="1:17" x14ac:dyDescent="0.25">
      <c r="A1326">
        <v>1325</v>
      </c>
      <c r="B1326">
        <v>221.207684</v>
      </c>
      <c r="C1326" s="2">
        <v>1</v>
      </c>
      <c r="D1326">
        <v>218.51050699999999</v>
      </c>
      <c r="E1326" s="4">
        <v>2</v>
      </c>
      <c r="F1326">
        <v>232.59584000000001</v>
      </c>
      <c r="G1326" s="3">
        <v>3</v>
      </c>
      <c r="P1326">
        <v>3</v>
      </c>
      <c r="Q1326" t="str">
        <f t="shared" si="21"/>
        <v>123</v>
      </c>
    </row>
    <row r="1327" spans="1:17" x14ac:dyDescent="0.25">
      <c r="A1327">
        <v>1326</v>
      </c>
      <c r="B1327">
        <v>221.207684</v>
      </c>
      <c r="C1327" s="2">
        <v>1</v>
      </c>
      <c r="D1327">
        <v>218.51050699999999</v>
      </c>
      <c r="E1327" s="4">
        <v>2</v>
      </c>
      <c r="F1327">
        <v>232.59584000000001</v>
      </c>
      <c r="G1327" s="3">
        <v>3</v>
      </c>
      <c r="P1327">
        <v>3</v>
      </c>
      <c r="Q1327" t="str">
        <f t="shared" si="21"/>
        <v>123</v>
      </c>
    </row>
    <row r="1328" spans="1:17" x14ac:dyDescent="0.25">
      <c r="A1328">
        <v>1327</v>
      </c>
      <c r="B1328">
        <v>221.207684</v>
      </c>
      <c r="C1328" s="2">
        <v>1</v>
      </c>
      <c r="D1328">
        <v>218.51050699999999</v>
      </c>
      <c r="E1328" s="4">
        <v>2</v>
      </c>
      <c r="F1328">
        <v>232.59584000000001</v>
      </c>
      <c r="G1328" s="3">
        <v>3</v>
      </c>
      <c r="P1328">
        <v>3</v>
      </c>
      <c r="Q1328" t="str">
        <f t="shared" si="21"/>
        <v>123</v>
      </c>
    </row>
    <row r="1329" spans="1:17" x14ac:dyDescent="0.25">
      <c r="A1329">
        <v>1328</v>
      </c>
      <c r="B1329">
        <v>221.207684</v>
      </c>
      <c r="C1329" s="2">
        <v>1</v>
      </c>
      <c r="D1329">
        <v>218.51050699999999</v>
      </c>
      <c r="E1329" s="4">
        <v>2</v>
      </c>
      <c r="F1329">
        <v>232.59584000000001</v>
      </c>
      <c r="G1329" s="3">
        <v>3</v>
      </c>
      <c r="P1329">
        <v>3</v>
      </c>
      <c r="Q1329" t="str">
        <f t="shared" si="21"/>
        <v>123</v>
      </c>
    </row>
    <row r="1330" spans="1:17" x14ac:dyDescent="0.25">
      <c r="A1330">
        <v>1329</v>
      </c>
      <c r="B1330">
        <v>221.26979299999999</v>
      </c>
      <c r="C1330" s="2">
        <v>1</v>
      </c>
      <c r="D1330">
        <v>218.51050699999999</v>
      </c>
      <c r="E1330" s="4">
        <v>2</v>
      </c>
      <c r="F1330">
        <v>232.59584000000001</v>
      </c>
      <c r="G1330" s="3">
        <v>3</v>
      </c>
      <c r="P1330">
        <v>3</v>
      </c>
      <c r="Q1330" t="str">
        <f t="shared" si="21"/>
        <v>123</v>
      </c>
    </row>
    <row r="1331" spans="1:17" x14ac:dyDescent="0.25">
      <c r="A1331">
        <v>1330</v>
      </c>
      <c r="D1331">
        <v>218.51050699999999</v>
      </c>
      <c r="E1331" s="4">
        <v>2</v>
      </c>
      <c r="F1331">
        <v>232.59584000000001</v>
      </c>
      <c r="G1331" s="3">
        <v>3</v>
      </c>
      <c r="P1331">
        <v>2</v>
      </c>
      <c r="Q1331" t="str">
        <f t="shared" si="21"/>
        <v>23</v>
      </c>
    </row>
    <row r="1332" spans="1:17" x14ac:dyDescent="0.25">
      <c r="A1332">
        <v>1331</v>
      </c>
      <c r="D1332">
        <v>218.51050699999999</v>
      </c>
      <c r="E1332" s="4">
        <v>2</v>
      </c>
      <c r="F1332">
        <v>232.59584000000001</v>
      </c>
      <c r="G1332" s="3">
        <v>3</v>
      </c>
      <c r="P1332">
        <v>2</v>
      </c>
      <c r="Q1332" t="str">
        <f t="shared" si="21"/>
        <v>23</v>
      </c>
    </row>
    <row r="1333" spans="1:17" x14ac:dyDescent="0.25">
      <c r="A1333">
        <v>1332</v>
      </c>
      <c r="D1333">
        <v>218.51050699999999</v>
      </c>
      <c r="E1333" s="4">
        <v>2</v>
      </c>
      <c r="F1333">
        <v>232.59584000000001</v>
      </c>
      <c r="G1333" s="3">
        <v>3</v>
      </c>
      <c r="P1333">
        <v>2</v>
      </c>
      <c r="Q1333" t="str">
        <f t="shared" si="21"/>
        <v>23</v>
      </c>
    </row>
    <row r="1334" spans="1:17" x14ac:dyDescent="0.25">
      <c r="A1334">
        <v>1333</v>
      </c>
      <c r="D1334">
        <v>218.51050699999999</v>
      </c>
      <c r="E1334" s="4">
        <v>2</v>
      </c>
      <c r="F1334">
        <v>232.59584000000001</v>
      </c>
      <c r="G1334" s="3">
        <v>3</v>
      </c>
      <c r="P1334">
        <v>2</v>
      </c>
      <c r="Q1334" t="str">
        <f t="shared" si="21"/>
        <v>23</v>
      </c>
    </row>
    <row r="1335" spans="1:17" x14ac:dyDescent="0.25">
      <c r="A1335">
        <v>1334</v>
      </c>
      <c r="D1335">
        <v>218.51050699999999</v>
      </c>
      <c r="E1335" s="4">
        <v>2</v>
      </c>
      <c r="F1335">
        <v>232.59584000000001</v>
      </c>
      <c r="G1335" s="3">
        <v>3</v>
      </c>
      <c r="P1335">
        <v>2</v>
      </c>
      <c r="Q1335" t="str">
        <f t="shared" si="21"/>
        <v>23</v>
      </c>
    </row>
    <row r="1336" spans="1:17" x14ac:dyDescent="0.25">
      <c r="A1336">
        <v>1335</v>
      </c>
      <c r="D1336">
        <v>218.51050699999999</v>
      </c>
      <c r="E1336" s="4">
        <v>2</v>
      </c>
      <c r="F1336">
        <v>232.59584000000001</v>
      </c>
      <c r="G1336" s="3">
        <v>3</v>
      </c>
      <c r="P1336">
        <v>2</v>
      </c>
      <c r="Q1336" t="str">
        <f t="shared" si="21"/>
        <v>23</v>
      </c>
    </row>
    <row r="1337" spans="1:17" x14ac:dyDescent="0.25">
      <c r="A1337">
        <v>1336</v>
      </c>
      <c r="D1337">
        <v>218.51050699999999</v>
      </c>
      <c r="E1337" s="4">
        <v>2</v>
      </c>
      <c r="F1337">
        <v>232.59584000000001</v>
      </c>
      <c r="G1337" s="3">
        <v>3</v>
      </c>
      <c r="P1337">
        <v>2</v>
      </c>
      <c r="Q1337" t="str">
        <f t="shared" si="21"/>
        <v>23</v>
      </c>
    </row>
    <row r="1338" spans="1:17" x14ac:dyDescent="0.25">
      <c r="A1338">
        <v>1337</v>
      </c>
      <c r="D1338">
        <v>218.51050699999999</v>
      </c>
      <c r="E1338" s="4">
        <v>2</v>
      </c>
      <c r="F1338">
        <v>232.59584000000001</v>
      </c>
      <c r="G1338" s="3">
        <v>3</v>
      </c>
      <c r="P1338">
        <v>2</v>
      </c>
      <c r="Q1338" t="str">
        <f t="shared" si="21"/>
        <v>23</v>
      </c>
    </row>
    <row r="1339" spans="1:17" x14ac:dyDescent="0.25">
      <c r="A1339">
        <v>1338</v>
      </c>
      <c r="D1339">
        <v>218.51050699999999</v>
      </c>
      <c r="E1339" s="4">
        <v>2</v>
      </c>
      <c r="F1339">
        <v>232.59584000000001</v>
      </c>
      <c r="G1339" s="3">
        <v>3</v>
      </c>
      <c r="P1339">
        <v>2</v>
      </c>
      <c r="Q1339" t="str">
        <f t="shared" si="21"/>
        <v>23</v>
      </c>
    </row>
    <row r="1340" spans="1:17" x14ac:dyDescent="0.25">
      <c r="A1340">
        <v>1339</v>
      </c>
      <c r="B1340">
        <v>213.790706</v>
      </c>
      <c r="C1340" s="2">
        <v>1</v>
      </c>
      <c r="D1340">
        <v>218.51050699999999</v>
      </c>
      <c r="E1340" s="4">
        <v>2</v>
      </c>
      <c r="F1340">
        <v>232.59584000000001</v>
      </c>
      <c r="G1340" s="3">
        <v>3</v>
      </c>
      <c r="P1340">
        <v>3</v>
      </c>
      <c r="Q1340" t="str">
        <f t="shared" si="21"/>
        <v>123</v>
      </c>
    </row>
    <row r="1341" spans="1:17" x14ac:dyDescent="0.25">
      <c r="A1341">
        <v>1340</v>
      </c>
      <c r="B1341">
        <v>213.790706</v>
      </c>
      <c r="C1341" s="2">
        <v>1</v>
      </c>
      <c r="D1341">
        <v>218.51050699999999</v>
      </c>
      <c r="E1341" s="4">
        <v>2</v>
      </c>
      <c r="F1341">
        <v>232.59584000000001</v>
      </c>
      <c r="G1341" s="3">
        <v>3</v>
      </c>
      <c r="P1341">
        <v>3</v>
      </c>
      <c r="Q1341" t="str">
        <f t="shared" si="21"/>
        <v>123</v>
      </c>
    </row>
    <row r="1342" spans="1:17" x14ac:dyDescent="0.25">
      <c r="A1342">
        <v>1341</v>
      </c>
      <c r="B1342">
        <v>213.790706</v>
      </c>
      <c r="C1342" s="2">
        <v>1</v>
      </c>
      <c r="D1342">
        <v>218.51050699999999</v>
      </c>
      <c r="E1342" s="4">
        <v>2</v>
      </c>
      <c r="F1342">
        <v>232.59584000000001</v>
      </c>
      <c r="G1342" s="3">
        <v>3</v>
      </c>
      <c r="P1342">
        <v>3</v>
      </c>
      <c r="Q1342" t="str">
        <f t="shared" si="21"/>
        <v>123</v>
      </c>
    </row>
    <row r="1343" spans="1:17" x14ac:dyDescent="0.25">
      <c r="A1343">
        <v>1342</v>
      </c>
      <c r="B1343">
        <v>213.790706</v>
      </c>
      <c r="C1343" s="2">
        <v>1</v>
      </c>
      <c r="D1343">
        <v>218.51050699999999</v>
      </c>
      <c r="E1343" s="4">
        <v>2</v>
      </c>
      <c r="F1343">
        <v>232.59584000000001</v>
      </c>
      <c r="G1343" s="3">
        <v>3</v>
      </c>
      <c r="P1343">
        <v>3</v>
      </c>
      <c r="Q1343" t="str">
        <f t="shared" si="21"/>
        <v>123</v>
      </c>
    </row>
    <row r="1344" spans="1:17" x14ac:dyDescent="0.25">
      <c r="A1344">
        <v>1343</v>
      </c>
      <c r="B1344">
        <v>213.790706</v>
      </c>
      <c r="C1344" s="2">
        <v>1</v>
      </c>
      <c r="D1344">
        <v>218.51050699999999</v>
      </c>
      <c r="E1344" s="4">
        <v>2</v>
      </c>
      <c r="F1344">
        <v>232.725784</v>
      </c>
      <c r="G1344" s="3">
        <v>3</v>
      </c>
      <c r="P1344">
        <v>3</v>
      </c>
      <c r="Q1344" t="str">
        <f t="shared" si="21"/>
        <v>123</v>
      </c>
    </row>
    <row r="1345" spans="1:17" x14ac:dyDescent="0.25">
      <c r="A1345">
        <v>1344</v>
      </c>
      <c r="B1345">
        <v>213.790706</v>
      </c>
      <c r="C1345" s="2">
        <v>1</v>
      </c>
      <c r="D1345">
        <v>218.51050699999999</v>
      </c>
      <c r="E1345" s="4">
        <v>2</v>
      </c>
      <c r="P1345">
        <v>2</v>
      </c>
      <c r="Q1345" t="str">
        <f t="shared" si="21"/>
        <v>12</v>
      </c>
    </row>
    <row r="1346" spans="1:17" x14ac:dyDescent="0.25">
      <c r="A1346">
        <v>1345</v>
      </c>
      <c r="B1346">
        <v>213.790706</v>
      </c>
      <c r="C1346" s="2">
        <v>1</v>
      </c>
      <c r="D1346">
        <v>218.51050699999999</v>
      </c>
      <c r="E1346" s="4">
        <v>2</v>
      </c>
      <c r="P1346">
        <v>2</v>
      </c>
      <c r="Q1346" t="str">
        <f t="shared" ref="Q1346:Q1409" si="22">CONCATENATE(C1346,E1346,G1346,I1346)</f>
        <v>12</v>
      </c>
    </row>
    <row r="1347" spans="1:17" x14ac:dyDescent="0.25">
      <c r="A1347">
        <v>1346</v>
      </c>
      <c r="B1347">
        <v>213.790706</v>
      </c>
      <c r="C1347" s="2">
        <v>1</v>
      </c>
      <c r="D1347">
        <v>218.51050699999999</v>
      </c>
      <c r="E1347" s="4">
        <v>2</v>
      </c>
      <c r="P1347">
        <v>2</v>
      </c>
      <c r="Q1347" t="str">
        <f t="shared" si="22"/>
        <v>12</v>
      </c>
    </row>
    <row r="1348" spans="1:17" x14ac:dyDescent="0.25">
      <c r="A1348">
        <v>1347</v>
      </c>
      <c r="B1348">
        <v>213.790706</v>
      </c>
      <c r="C1348" s="2">
        <v>1</v>
      </c>
      <c r="D1348">
        <v>218.72879399999999</v>
      </c>
      <c r="E1348" s="4">
        <v>2</v>
      </c>
      <c r="G1348" s="3" t="s">
        <v>234</v>
      </c>
      <c r="L1348">
        <v>226.74945099999999</v>
      </c>
      <c r="M1348">
        <v>1347</v>
      </c>
      <c r="P1348">
        <v>3</v>
      </c>
      <c r="Q1348" t="str">
        <f t="shared" si="22"/>
        <v>123D</v>
      </c>
    </row>
    <row r="1349" spans="1:17" x14ac:dyDescent="0.25">
      <c r="A1349">
        <v>1348</v>
      </c>
      <c r="B1349">
        <v>213.790706</v>
      </c>
      <c r="C1349" s="2">
        <v>1</v>
      </c>
      <c r="D1349">
        <v>218.72879399999999</v>
      </c>
      <c r="E1349" s="4">
        <v>2</v>
      </c>
      <c r="G1349" s="3" t="s">
        <v>234</v>
      </c>
      <c r="L1349">
        <v>226.74945099999999</v>
      </c>
      <c r="P1349">
        <v>3</v>
      </c>
      <c r="Q1349" t="str">
        <f t="shared" si="22"/>
        <v>123D</v>
      </c>
    </row>
    <row r="1350" spans="1:17" x14ac:dyDescent="0.25">
      <c r="A1350">
        <v>1349</v>
      </c>
      <c r="B1350">
        <v>213.790706</v>
      </c>
      <c r="C1350" s="2">
        <v>1</v>
      </c>
      <c r="G1350" s="3" t="s">
        <v>234</v>
      </c>
      <c r="I1350" s="5" t="s">
        <v>233</v>
      </c>
      <c r="L1350">
        <v>226.751924</v>
      </c>
      <c r="N1350">
        <v>222.80605199999999</v>
      </c>
      <c r="O1350">
        <v>1349</v>
      </c>
      <c r="P1350">
        <v>3</v>
      </c>
      <c r="Q1350" t="str">
        <f t="shared" si="22"/>
        <v>13D4D</v>
      </c>
    </row>
    <row r="1351" spans="1:17" x14ac:dyDescent="0.25">
      <c r="A1351">
        <v>1350</v>
      </c>
      <c r="B1351">
        <v>213.790706</v>
      </c>
      <c r="C1351" s="2">
        <v>1</v>
      </c>
      <c r="G1351" s="3" t="s">
        <v>234</v>
      </c>
      <c r="I1351" s="5" t="s">
        <v>233</v>
      </c>
      <c r="L1351">
        <v>226.751924</v>
      </c>
      <c r="N1351">
        <v>222.80605199999999</v>
      </c>
      <c r="P1351">
        <v>3</v>
      </c>
      <c r="Q1351" t="str">
        <f t="shared" si="22"/>
        <v>13D4D</v>
      </c>
    </row>
    <row r="1352" spans="1:17" x14ac:dyDescent="0.25">
      <c r="A1352">
        <v>1351</v>
      </c>
      <c r="B1352">
        <v>213.790706</v>
      </c>
      <c r="C1352" s="2">
        <v>1</v>
      </c>
      <c r="G1352" s="3" t="s">
        <v>234</v>
      </c>
      <c r="I1352" s="5" t="s">
        <v>233</v>
      </c>
      <c r="L1352">
        <v>226.751924</v>
      </c>
      <c r="N1352">
        <v>222.80605199999999</v>
      </c>
      <c r="P1352">
        <v>3</v>
      </c>
      <c r="Q1352" t="str">
        <f t="shared" si="22"/>
        <v>13D4D</v>
      </c>
    </row>
    <row r="1353" spans="1:17" x14ac:dyDescent="0.25">
      <c r="A1353">
        <v>1352</v>
      </c>
      <c r="B1353">
        <v>213.790706</v>
      </c>
      <c r="C1353" s="2">
        <v>1</v>
      </c>
      <c r="G1353" s="3" t="s">
        <v>234</v>
      </c>
      <c r="I1353" s="5" t="s">
        <v>233</v>
      </c>
      <c r="L1353">
        <v>226.751924</v>
      </c>
      <c r="N1353">
        <v>222.80605199999999</v>
      </c>
      <c r="P1353">
        <v>3</v>
      </c>
      <c r="Q1353" t="str">
        <f t="shared" si="22"/>
        <v>13D4D</v>
      </c>
    </row>
    <row r="1354" spans="1:17" x14ac:dyDescent="0.25">
      <c r="A1354">
        <v>1353</v>
      </c>
      <c r="B1354">
        <v>213.790706</v>
      </c>
      <c r="C1354" s="2">
        <v>1</v>
      </c>
      <c r="G1354" s="3" t="s">
        <v>234</v>
      </c>
      <c r="I1354" s="5" t="s">
        <v>233</v>
      </c>
      <c r="L1354">
        <v>226.751924</v>
      </c>
      <c r="N1354">
        <v>222.80605199999999</v>
      </c>
      <c r="P1354">
        <v>3</v>
      </c>
      <c r="Q1354" t="str">
        <f t="shared" si="22"/>
        <v>13D4D</v>
      </c>
    </row>
    <row r="1355" spans="1:17" x14ac:dyDescent="0.25">
      <c r="A1355">
        <v>1354</v>
      </c>
      <c r="B1355">
        <v>213.790706</v>
      </c>
      <c r="C1355" s="2">
        <v>1</v>
      </c>
      <c r="G1355" s="3" t="s">
        <v>234</v>
      </c>
      <c r="I1355" s="5" t="s">
        <v>233</v>
      </c>
      <c r="L1355">
        <v>226.751924</v>
      </c>
      <c r="N1355">
        <v>222.80605199999999</v>
      </c>
      <c r="P1355">
        <v>3</v>
      </c>
      <c r="Q1355" t="str">
        <f t="shared" si="22"/>
        <v>13D4D</v>
      </c>
    </row>
    <row r="1356" spans="1:17" x14ac:dyDescent="0.25">
      <c r="A1356">
        <v>1355</v>
      </c>
      <c r="B1356">
        <v>213.790706</v>
      </c>
      <c r="C1356" s="2">
        <v>1</v>
      </c>
      <c r="G1356" s="3" t="s">
        <v>234</v>
      </c>
      <c r="I1356" s="5" t="s">
        <v>233</v>
      </c>
      <c r="L1356">
        <v>226.751924</v>
      </c>
      <c r="N1356">
        <v>222.80605199999999</v>
      </c>
      <c r="P1356">
        <v>3</v>
      </c>
      <c r="Q1356" t="str">
        <f t="shared" si="22"/>
        <v>13D4D</v>
      </c>
    </row>
    <row r="1357" spans="1:17" x14ac:dyDescent="0.25">
      <c r="A1357">
        <v>1356</v>
      </c>
      <c r="B1357">
        <v>213.790706</v>
      </c>
      <c r="C1357" s="2">
        <v>1</v>
      </c>
      <c r="G1357" s="3" t="s">
        <v>234</v>
      </c>
      <c r="I1357" s="5" t="s">
        <v>233</v>
      </c>
      <c r="L1357">
        <v>226.751924</v>
      </c>
      <c r="N1357">
        <v>222.80605199999999</v>
      </c>
      <c r="P1357">
        <v>3</v>
      </c>
      <c r="Q1357" t="str">
        <f t="shared" si="22"/>
        <v>13D4D</v>
      </c>
    </row>
    <row r="1358" spans="1:17" x14ac:dyDescent="0.25">
      <c r="A1358">
        <v>1357</v>
      </c>
      <c r="B1358">
        <v>213.790706</v>
      </c>
      <c r="C1358" s="2">
        <v>1</v>
      </c>
      <c r="D1358">
        <v>211.118168</v>
      </c>
      <c r="E1358" s="4">
        <v>2</v>
      </c>
      <c r="G1358" s="3" t="s">
        <v>234</v>
      </c>
      <c r="I1358" s="5" t="s">
        <v>233</v>
      </c>
      <c r="L1358">
        <v>226.751924</v>
      </c>
      <c r="N1358">
        <v>222.80605199999999</v>
      </c>
      <c r="P1358">
        <v>4</v>
      </c>
      <c r="Q1358" t="str">
        <f t="shared" si="22"/>
        <v>123D4D</v>
      </c>
    </row>
    <row r="1359" spans="1:17" x14ac:dyDescent="0.25">
      <c r="A1359">
        <v>1358</v>
      </c>
      <c r="B1359">
        <v>213.790706</v>
      </c>
      <c r="C1359" s="2">
        <v>1</v>
      </c>
      <c r="D1359">
        <v>211.118168</v>
      </c>
      <c r="E1359" s="4">
        <v>2</v>
      </c>
      <c r="G1359" s="3" t="s">
        <v>234</v>
      </c>
      <c r="I1359" s="5" t="s">
        <v>233</v>
      </c>
      <c r="L1359">
        <v>226.751924</v>
      </c>
      <c r="N1359">
        <v>222.80605199999999</v>
      </c>
      <c r="P1359">
        <v>4</v>
      </c>
      <c r="Q1359" t="str">
        <f t="shared" si="22"/>
        <v>123D4D</v>
      </c>
    </row>
    <row r="1360" spans="1:17" x14ac:dyDescent="0.25">
      <c r="A1360">
        <v>1359</v>
      </c>
      <c r="B1360">
        <v>213.790706</v>
      </c>
      <c r="C1360" s="2">
        <v>1</v>
      </c>
      <c r="D1360">
        <v>211.118168</v>
      </c>
      <c r="E1360" s="4">
        <v>2</v>
      </c>
      <c r="G1360" s="3" t="s">
        <v>234</v>
      </c>
      <c r="I1360" s="5" t="s">
        <v>233</v>
      </c>
      <c r="L1360">
        <v>226.751924</v>
      </c>
      <c r="N1360">
        <v>222.80605199999999</v>
      </c>
      <c r="P1360">
        <v>4</v>
      </c>
      <c r="Q1360" t="str">
        <f t="shared" si="22"/>
        <v>123D4D</v>
      </c>
    </row>
    <row r="1361" spans="1:17" x14ac:dyDescent="0.25">
      <c r="A1361">
        <v>1360</v>
      </c>
      <c r="B1361">
        <v>213.790706</v>
      </c>
      <c r="C1361" s="2">
        <v>1</v>
      </c>
      <c r="D1361">
        <v>211.118168</v>
      </c>
      <c r="E1361" s="4">
        <v>2</v>
      </c>
      <c r="G1361" s="3" t="s">
        <v>234</v>
      </c>
      <c r="I1361" s="5" t="s">
        <v>233</v>
      </c>
      <c r="L1361">
        <v>226.751924</v>
      </c>
      <c r="N1361">
        <v>222.80605199999999</v>
      </c>
      <c r="P1361">
        <v>4</v>
      </c>
      <c r="Q1361" t="str">
        <f t="shared" si="22"/>
        <v>123D4D</v>
      </c>
    </row>
    <row r="1362" spans="1:17" x14ac:dyDescent="0.25">
      <c r="A1362">
        <v>1361</v>
      </c>
      <c r="B1362">
        <v>213.790706</v>
      </c>
      <c r="C1362" s="2">
        <v>1</v>
      </c>
      <c r="D1362">
        <v>211.118168</v>
      </c>
      <c r="E1362" s="4">
        <v>2</v>
      </c>
      <c r="G1362" s="3" t="s">
        <v>234</v>
      </c>
      <c r="I1362" s="5" t="s">
        <v>233</v>
      </c>
      <c r="L1362">
        <v>226.751924</v>
      </c>
      <c r="N1362">
        <v>222.80605199999999</v>
      </c>
      <c r="P1362">
        <v>4</v>
      </c>
      <c r="Q1362" t="str">
        <f t="shared" si="22"/>
        <v>123D4D</v>
      </c>
    </row>
    <row r="1363" spans="1:17" x14ac:dyDescent="0.25">
      <c r="A1363">
        <v>1362</v>
      </c>
      <c r="B1363">
        <v>213.790706</v>
      </c>
      <c r="C1363" s="2">
        <v>1</v>
      </c>
      <c r="D1363">
        <v>211.118168</v>
      </c>
      <c r="E1363" s="4">
        <v>2</v>
      </c>
      <c r="G1363" s="3" t="s">
        <v>234</v>
      </c>
      <c r="I1363" s="5" t="s">
        <v>233</v>
      </c>
      <c r="L1363">
        <v>226.751924</v>
      </c>
      <c r="N1363">
        <v>222.80605199999999</v>
      </c>
      <c r="P1363">
        <v>4</v>
      </c>
      <c r="Q1363" t="str">
        <f t="shared" si="22"/>
        <v>123D4D</v>
      </c>
    </row>
    <row r="1364" spans="1:17" x14ac:dyDescent="0.25">
      <c r="A1364">
        <v>1363</v>
      </c>
      <c r="B1364">
        <v>213.790706</v>
      </c>
      <c r="C1364" s="2">
        <v>1</v>
      </c>
      <c r="D1364">
        <v>211.118168</v>
      </c>
      <c r="E1364" s="4">
        <v>2</v>
      </c>
      <c r="G1364" s="3" t="s">
        <v>234</v>
      </c>
      <c r="I1364" s="5" t="s">
        <v>233</v>
      </c>
      <c r="L1364">
        <v>226.751924</v>
      </c>
      <c r="N1364">
        <v>222.80605199999999</v>
      </c>
      <c r="P1364">
        <v>4</v>
      </c>
      <c r="Q1364" t="str">
        <f t="shared" si="22"/>
        <v>123D4D</v>
      </c>
    </row>
    <row r="1365" spans="1:17" x14ac:dyDescent="0.25">
      <c r="A1365">
        <v>1364</v>
      </c>
      <c r="B1365">
        <v>213.790706</v>
      </c>
      <c r="C1365" s="2">
        <v>1</v>
      </c>
      <c r="D1365">
        <v>211.118168</v>
      </c>
      <c r="E1365" s="4">
        <v>2</v>
      </c>
      <c r="G1365" s="3" t="s">
        <v>234</v>
      </c>
      <c r="I1365" s="5" t="s">
        <v>233</v>
      </c>
      <c r="L1365">
        <v>226.751924</v>
      </c>
      <c r="N1365">
        <v>222.80605199999999</v>
      </c>
      <c r="P1365">
        <v>4</v>
      </c>
      <c r="Q1365" t="str">
        <f t="shared" si="22"/>
        <v>123D4D</v>
      </c>
    </row>
    <row r="1366" spans="1:17" x14ac:dyDescent="0.25">
      <c r="A1366">
        <v>1365</v>
      </c>
      <c r="B1366">
        <v>213.790706</v>
      </c>
      <c r="C1366" s="2">
        <v>1</v>
      </c>
      <c r="D1366">
        <v>211.118168</v>
      </c>
      <c r="E1366" s="4">
        <v>2</v>
      </c>
      <c r="G1366" s="3" t="s">
        <v>234</v>
      </c>
      <c r="I1366" s="5" t="s">
        <v>233</v>
      </c>
      <c r="L1366">
        <v>226.751924</v>
      </c>
      <c r="N1366">
        <v>222.80605199999999</v>
      </c>
      <c r="P1366">
        <v>4</v>
      </c>
      <c r="Q1366" t="str">
        <f t="shared" si="22"/>
        <v>123D4D</v>
      </c>
    </row>
    <row r="1367" spans="1:17" x14ac:dyDescent="0.25">
      <c r="A1367">
        <v>1366</v>
      </c>
      <c r="B1367">
        <v>213.790706</v>
      </c>
      <c r="C1367" s="2">
        <v>1</v>
      </c>
      <c r="D1367">
        <v>211.118168</v>
      </c>
      <c r="E1367" s="4">
        <v>2</v>
      </c>
      <c r="G1367" s="3" t="s">
        <v>234</v>
      </c>
      <c r="I1367" s="5" t="s">
        <v>233</v>
      </c>
      <c r="L1367">
        <v>226.74945099999999</v>
      </c>
      <c r="M1367">
        <v>1366</v>
      </c>
      <c r="N1367">
        <v>222.80605199999999</v>
      </c>
      <c r="P1367">
        <v>4</v>
      </c>
      <c r="Q1367" t="str">
        <f t="shared" si="22"/>
        <v>123D4D</v>
      </c>
    </row>
    <row r="1368" spans="1:17" x14ac:dyDescent="0.25">
      <c r="A1368">
        <v>1367</v>
      </c>
      <c r="B1368">
        <v>213.790706</v>
      </c>
      <c r="C1368" s="2">
        <v>1</v>
      </c>
      <c r="D1368">
        <v>211.118168</v>
      </c>
      <c r="E1368" s="4">
        <v>2</v>
      </c>
      <c r="I1368" s="5" t="s">
        <v>233</v>
      </c>
      <c r="N1368">
        <v>222.80605199999999</v>
      </c>
      <c r="P1368">
        <v>3</v>
      </c>
      <c r="Q1368" t="str">
        <f t="shared" si="22"/>
        <v>124D</v>
      </c>
    </row>
    <row r="1369" spans="1:17" x14ac:dyDescent="0.25">
      <c r="A1369">
        <v>1368</v>
      </c>
      <c r="B1369">
        <v>213.790706</v>
      </c>
      <c r="C1369" s="2">
        <v>1</v>
      </c>
      <c r="D1369">
        <v>211.118168</v>
      </c>
      <c r="E1369" s="4">
        <v>2</v>
      </c>
      <c r="I1369" s="5" t="s">
        <v>233</v>
      </c>
      <c r="N1369">
        <v>222.80605199999999</v>
      </c>
      <c r="P1369">
        <v>3</v>
      </c>
      <c r="Q1369" t="str">
        <f t="shared" si="22"/>
        <v>124D</v>
      </c>
    </row>
    <row r="1370" spans="1:17" x14ac:dyDescent="0.25">
      <c r="A1370">
        <v>1369</v>
      </c>
      <c r="B1370">
        <v>212.576323</v>
      </c>
      <c r="C1370" s="2">
        <v>1</v>
      </c>
      <c r="D1370">
        <v>211.118168</v>
      </c>
      <c r="E1370" s="4">
        <v>2</v>
      </c>
      <c r="I1370" s="5" t="s">
        <v>233</v>
      </c>
      <c r="N1370">
        <v>222.80605199999999</v>
      </c>
      <c r="P1370">
        <v>3</v>
      </c>
      <c r="Q1370" t="str">
        <f t="shared" si="22"/>
        <v>124D</v>
      </c>
    </row>
    <row r="1371" spans="1:17" x14ac:dyDescent="0.25">
      <c r="A1371">
        <v>1370</v>
      </c>
      <c r="D1371">
        <v>211.118168</v>
      </c>
      <c r="E1371" s="4">
        <v>2</v>
      </c>
      <c r="I1371" s="5" t="s">
        <v>233</v>
      </c>
      <c r="N1371">
        <v>222.80605199999999</v>
      </c>
      <c r="P1371">
        <v>2</v>
      </c>
      <c r="Q1371" t="str">
        <f t="shared" si="22"/>
        <v>24D</v>
      </c>
    </row>
    <row r="1372" spans="1:17" x14ac:dyDescent="0.25">
      <c r="A1372">
        <v>1371</v>
      </c>
      <c r="D1372">
        <v>211.118168</v>
      </c>
      <c r="E1372" s="4">
        <v>2</v>
      </c>
      <c r="I1372" s="5" t="s">
        <v>233</v>
      </c>
      <c r="N1372">
        <v>222.80605199999999</v>
      </c>
      <c r="P1372">
        <v>2</v>
      </c>
      <c r="Q1372" t="str">
        <f t="shared" si="22"/>
        <v>24D</v>
      </c>
    </row>
    <row r="1373" spans="1:17" x14ac:dyDescent="0.25">
      <c r="A1373">
        <v>1372</v>
      </c>
      <c r="D1373">
        <v>211.118168</v>
      </c>
      <c r="E1373" s="4">
        <v>2</v>
      </c>
      <c r="I1373" s="5" t="s">
        <v>233</v>
      </c>
      <c r="N1373">
        <v>222.80605199999999</v>
      </c>
      <c r="P1373">
        <v>2</v>
      </c>
      <c r="Q1373" t="str">
        <f t="shared" si="22"/>
        <v>24D</v>
      </c>
    </row>
    <row r="1374" spans="1:17" x14ac:dyDescent="0.25">
      <c r="A1374">
        <v>1373</v>
      </c>
      <c r="D1374">
        <v>211.118168</v>
      </c>
      <c r="E1374" s="4">
        <v>2</v>
      </c>
      <c r="I1374" s="5" t="s">
        <v>233</v>
      </c>
      <c r="N1374">
        <v>222.80605199999999</v>
      </c>
      <c r="P1374">
        <v>2</v>
      </c>
      <c r="Q1374" t="str">
        <f t="shared" si="22"/>
        <v>24D</v>
      </c>
    </row>
    <row r="1375" spans="1:17" x14ac:dyDescent="0.25">
      <c r="A1375">
        <v>1374</v>
      </c>
      <c r="D1375">
        <v>211.118168</v>
      </c>
      <c r="E1375" s="4">
        <v>2</v>
      </c>
      <c r="I1375" s="5" t="s">
        <v>233</v>
      </c>
      <c r="N1375">
        <v>222.80605199999999</v>
      </c>
      <c r="P1375">
        <v>2</v>
      </c>
      <c r="Q1375" t="str">
        <f t="shared" si="22"/>
        <v>24D</v>
      </c>
    </row>
    <row r="1376" spans="1:17" x14ac:dyDescent="0.25">
      <c r="A1376">
        <v>1375</v>
      </c>
      <c r="D1376">
        <v>211.118168</v>
      </c>
      <c r="E1376" s="4">
        <v>2</v>
      </c>
      <c r="I1376" s="5" t="s">
        <v>233</v>
      </c>
      <c r="N1376">
        <v>222.80605199999999</v>
      </c>
      <c r="P1376">
        <v>2</v>
      </c>
      <c r="Q1376" t="str">
        <f t="shared" si="22"/>
        <v>24D</v>
      </c>
    </row>
    <row r="1377" spans="1:17" x14ac:dyDescent="0.25">
      <c r="A1377">
        <v>1376</v>
      </c>
      <c r="D1377">
        <v>211.118168</v>
      </c>
      <c r="E1377" s="4">
        <v>2</v>
      </c>
      <c r="I1377" s="5" t="s">
        <v>233</v>
      </c>
      <c r="N1377">
        <v>222.80605199999999</v>
      </c>
      <c r="P1377">
        <v>2</v>
      </c>
      <c r="Q1377" t="str">
        <f t="shared" si="22"/>
        <v>24D</v>
      </c>
    </row>
    <row r="1378" spans="1:17" x14ac:dyDescent="0.25">
      <c r="A1378">
        <v>1377</v>
      </c>
      <c r="D1378">
        <v>211.118168</v>
      </c>
      <c r="E1378" s="4">
        <v>2</v>
      </c>
      <c r="I1378" s="5" t="s">
        <v>233</v>
      </c>
      <c r="N1378">
        <v>222.80605199999999</v>
      </c>
      <c r="P1378">
        <v>2</v>
      </c>
      <c r="Q1378" t="str">
        <f t="shared" si="22"/>
        <v>24D</v>
      </c>
    </row>
    <row r="1379" spans="1:17" x14ac:dyDescent="0.25">
      <c r="A1379">
        <v>1378</v>
      </c>
      <c r="D1379">
        <v>211.118168</v>
      </c>
      <c r="E1379" s="4">
        <v>2</v>
      </c>
      <c r="I1379" s="5" t="s">
        <v>233</v>
      </c>
      <c r="N1379">
        <v>222.80605199999999</v>
      </c>
      <c r="P1379">
        <v>2</v>
      </c>
      <c r="Q1379" t="str">
        <f t="shared" si="22"/>
        <v>24D</v>
      </c>
    </row>
    <row r="1380" spans="1:17" x14ac:dyDescent="0.25">
      <c r="A1380">
        <v>1379</v>
      </c>
      <c r="D1380">
        <v>211.118168</v>
      </c>
      <c r="E1380" s="4">
        <v>2</v>
      </c>
      <c r="F1380">
        <v>217.79827699999998</v>
      </c>
      <c r="G1380" s="3">
        <v>3</v>
      </c>
      <c r="I1380" s="5" t="s">
        <v>233</v>
      </c>
      <c r="N1380">
        <v>222.80605199999999</v>
      </c>
      <c r="P1380">
        <v>3</v>
      </c>
      <c r="Q1380" t="str">
        <f t="shared" si="22"/>
        <v>234D</v>
      </c>
    </row>
    <row r="1381" spans="1:17" x14ac:dyDescent="0.25">
      <c r="A1381">
        <v>1380</v>
      </c>
      <c r="D1381">
        <v>211.118168</v>
      </c>
      <c r="E1381" s="4">
        <v>2</v>
      </c>
      <c r="F1381">
        <v>217.71132299999999</v>
      </c>
      <c r="G1381" s="3">
        <v>3</v>
      </c>
      <c r="I1381" s="5" t="s">
        <v>233</v>
      </c>
      <c r="N1381">
        <v>222.80605199999999</v>
      </c>
      <c r="P1381">
        <v>3</v>
      </c>
      <c r="Q1381" t="str">
        <f t="shared" si="22"/>
        <v>234D</v>
      </c>
    </row>
    <row r="1382" spans="1:17" x14ac:dyDescent="0.25">
      <c r="A1382">
        <v>1381</v>
      </c>
      <c r="B1382">
        <v>204.67714599999999</v>
      </c>
      <c r="C1382" s="2">
        <v>1</v>
      </c>
      <c r="D1382">
        <v>211.118168</v>
      </c>
      <c r="E1382" s="4">
        <v>2</v>
      </c>
      <c r="F1382">
        <v>217.71132299999999</v>
      </c>
      <c r="G1382" s="3">
        <v>3</v>
      </c>
      <c r="I1382" s="5" t="s">
        <v>233</v>
      </c>
      <c r="N1382">
        <v>222.80605199999999</v>
      </c>
      <c r="P1382">
        <v>4</v>
      </c>
      <c r="Q1382" t="str">
        <f t="shared" si="22"/>
        <v>1234D</v>
      </c>
    </row>
    <row r="1383" spans="1:17" x14ac:dyDescent="0.25">
      <c r="A1383">
        <v>1382</v>
      </c>
      <c r="B1383">
        <v>204.64612399999999</v>
      </c>
      <c r="C1383" s="2">
        <v>1</v>
      </c>
      <c r="D1383">
        <v>211.118168</v>
      </c>
      <c r="E1383" s="4">
        <v>2</v>
      </c>
      <c r="F1383">
        <v>217.71132299999999</v>
      </c>
      <c r="G1383" s="3">
        <v>3</v>
      </c>
      <c r="I1383" s="5" t="s">
        <v>233</v>
      </c>
      <c r="N1383">
        <v>222.80605199999999</v>
      </c>
      <c r="P1383">
        <v>4</v>
      </c>
      <c r="Q1383" t="str">
        <f t="shared" si="22"/>
        <v>1234D</v>
      </c>
    </row>
    <row r="1384" spans="1:17" x14ac:dyDescent="0.25">
      <c r="A1384">
        <v>1383</v>
      </c>
      <c r="B1384">
        <v>204.64612399999999</v>
      </c>
      <c r="C1384" s="2">
        <v>1</v>
      </c>
      <c r="D1384">
        <v>211.118168</v>
      </c>
      <c r="E1384" s="4">
        <v>2</v>
      </c>
      <c r="F1384">
        <v>217.71132299999999</v>
      </c>
      <c r="G1384" s="3">
        <v>3</v>
      </c>
      <c r="I1384" s="5" t="s">
        <v>233</v>
      </c>
      <c r="N1384">
        <v>222.80605199999999</v>
      </c>
      <c r="P1384">
        <v>4</v>
      </c>
      <c r="Q1384" t="str">
        <f t="shared" si="22"/>
        <v>1234D</v>
      </c>
    </row>
    <row r="1385" spans="1:17" x14ac:dyDescent="0.25">
      <c r="A1385">
        <v>1384</v>
      </c>
      <c r="B1385">
        <v>204.64612399999999</v>
      </c>
      <c r="C1385" s="2">
        <v>1</v>
      </c>
      <c r="D1385">
        <v>211.118168</v>
      </c>
      <c r="E1385" s="4">
        <v>2</v>
      </c>
      <c r="F1385">
        <v>217.71132299999999</v>
      </c>
      <c r="G1385" s="3">
        <v>3</v>
      </c>
      <c r="I1385" s="5" t="s">
        <v>233</v>
      </c>
      <c r="N1385">
        <v>222.80605199999999</v>
      </c>
      <c r="P1385">
        <v>4</v>
      </c>
      <c r="Q1385" t="str">
        <f t="shared" si="22"/>
        <v>1234D</v>
      </c>
    </row>
    <row r="1386" spans="1:17" x14ac:dyDescent="0.25">
      <c r="A1386">
        <v>1385</v>
      </c>
      <c r="B1386">
        <v>204.64612399999999</v>
      </c>
      <c r="C1386" s="2">
        <v>1</v>
      </c>
      <c r="D1386">
        <v>211.118168</v>
      </c>
      <c r="E1386" s="4">
        <v>2</v>
      </c>
      <c r="F1386">
        <v>217.71132299999999</v>
      </c>
      <c r="G1386" s="3">
        <v>3</v>
      </c>
      <c r="I1386" s="5" t="s">
        <v>233</v>
      </c>
      <c r="N1386">
        <v>222.80605199999999</v>
      </c>
      <c r="P1386">
        <v>4</v>
      </c>
      <c r="Q1386" t="str">
        <f t="shared" si="22"/>
        <v>1234D</v>
      </c>
    </row>
    <row r="1387" spans="1:17" x14ac:dyDescent="0.25">
      <c r="A1387">
        <v>1386</v>
      </c>
      <c r="B1387">
        <v>204.64612399999999</v>
      </c>
      <c r="C1387" s="2">
        <v>1</v>
      </c>
      <c r="D1387">
        <v>211.118168</v>
      </c>
      <c r="E1387" s="4">
        <v>2</v>
      </c>
      <c r="F1387">
        <v>217.71132299999999</v>
      </c>
      <c r="G1387" s="3">
        <v>3</v>
      </c>
      <c r="I1387" s="5" t="s">
        <v>233</v>
      </c>
      <c r="N1387">
        <v>222.80605199999999</v>
      </c>
      <c r="O1387">
        <v>1386</v>
      </c>
      <c r="P1387">
        <v>4</v>
      </c>
      <c r="Q1387" t="str">
        <f t="shared" si="22"/>
        <v>1234D</v>
      </c>
    </row>
    <row r="1388" spans="1:17" x14ac:dyDescent="0.25">
      <c r="A1388">
        <v>1387</v>
      </c>
      <c r="B1388">
        <v>204.64612399999999</v>
      </c>
      <c r="C1388" s="2">
        <v>1</v>
      </c>
      <c r="D1388">
        <v>211.118168</v>
      </c>
      <c r="E1388" s="4">
        <v>2</v>
      </c>
      <c r="F1388">
        <v>217.71132299999999</v>
      </c>
      <c r="G1388" s="3">
        <v>3</v>
      </c>
      <c r="P1388">
        <v>3</v>
      </c>
      <c r="Q1388" t="str">
        <f t="shared" si="22"/>
        <v>123</v>
      </c>
    </row>
    <row r="1389" spans="1:17" x14ac:dyDescent="0.25">
      <c r="A1389">
        <v>1388</v>
      </c>
      <c r="B1389">
        <v>204.64612399999999</v>
      </c>
      <c r="C1389" s="2">
        <v>1</v>
      </c>
      <c r="D1389">
        <v>211.118168</v>
      </c>
      <c r="E1389" s="4">
        <v>2</v>
      </c>
      <c r="F1389">
        <v>217.71132299999999</v>
      </c>
      <c r="G1389" s="3">
        <v>3</v>
      </c>
      <c r="P1389">
        <v>3</v>
      </c>
      <c r="Q1389" t="str">
        <f t="shared" si="22"/>
        <v>123</v>
      </c>
    </row>
    <row r="1390" spans="1:17" x14ac:dyDescent="0.25">
      <c r="A1390">
        <v>1389</v>
      </c>
      <c r="B1390">
        <v>204.64612399999999</v>
      </c>
      <c r="C1390" s="2">
        <v>1</v>
      </c>
      <c r="D1390">
        <v>211.118168</v>
      </c>
      <c r="E1390" s="4">
        <v>2</v>
      </c>
      <c r="F1390">
        <v>217.71132299999999</v>
      </c>
      <c r="G1390" s="3">
        <v>3</v>
      </c>
      <c r="P1390">
        <v>3</v>
      </c>
      <c r="Q1390" t="str">
        <f t="shared" si="22"/>
        <v>123</v>
      </c>
    </row>
    <row r="1391" spans="1:17" x14ac:dyDescent="0.25">
      <c r="A1391">
        <v>1390</v>
      </c>
      <c r="B1391">
        <v>204.64612399999999</v>
      </c>
      <c r="C1391" s="2">
        <v>1</v>
      </c>
      <c r="D1391">
        <v>211.118168</v>
      </c>
      <c r="E1391" s="4">
        <v>2</v>
      </c>
      <c r="F1391">
        <v>217.71132299999999</v>
      </c>
      <c r="G1391" s="3">
        <v>3</v>
      </c>
      <c r="P1391">
        <v>3</v>
      </c>
      <c r="Q1391" t="str">
        <f t="shared" si="22"/>
        <v>123</v>
      </c>
    </row>
    <row r="1392" spans="1:17" x14ac:dyDescent="0.25">
      <c r="A1392">
        <v>1391</v>
      </c>
      <c r="B1392">
        <v>204.64612399999999</v>
      </c>
      <c r="C1392" s="2">
        <v>1</v>
      </c>
      <c r="D1392">
        <v>211.118168</v>
      </c>
      <c r="E1392" s="4">
        <v>2</v>
      </c>
      <c r="F1392">
        <v>217.71132299999999</v>
      </c>
      <c r="G1392" s="3">
        <v>3</v>
      </c>
      <c r="P1392">
        <v>3</v>
      </c>
      <c r="Q1392" t="str">
        <f t="shared" si="22"/>
        <v>123</v>
      </c>
    </row>
    <row r="1393" spans="1:17" x14ac:dyDescent="0.25">
      <c r="A1393">
        <v>1392</v>
      </c>
      <c r="B1393">
        <v>204.64612399999999</v>
      </c>
      <c r="C1393" s="2">
        <v>1</v>
      </c>
      <c r="D1393">
        <v>211.118168</v>
      </c>
      <c r="E1393" s="4">
        <v>2</v>
      </c>
      <c r="F1393">
        <v>217.71132299999999</v>
      </c>
      <c r="G1393" s="3">
        <v>3</v>
      </c>
      <c r="P1393">
        <v>3</v>
      </c>
      <c r="Q1393" t="str">
        <f t="shared" si="22"/>
        <v>123</v>
      </c>
    </row>
    <row r="1394" spans="1:17" x14ac:dyDescent="0.25">
      <c r="A1394">
        <v>1393</v>
      </c>
      <c r="B1394">
        <v>204.64612399999999</v>
      </c>
      <c r="C1394" s="2">
        <v>1</v>
      </c>
      <c r="D1394">
        <v>211.118168</v>
      </c>
      <c r="E1394" s="4">
        <v>2</v>
      </c>
      <c r="F1394">
        <v>217.71132299999999</v>
      </c>
      <c r="G1394" s="3">
        <v>3</v>
      </c>
      <c r="P1394">
        <v>3</v>
      </c>
      <c r="Q1394" t="str">
        <f t="shared" si="22"/>
        <v>123</v>
      </c>
    </row>
    <row r="1395" spans="1:17" x14ac:dyDescent="0.25">
      <c r="A1395">
        <v>1394</v>
      </c>
      <c r="B1395">
        <v>204.64612399999999</v>
      </c>
      <c r="C1395" s="2">
        <v>1</v>
      </c>
      <c r="D1395">
        <v>211.118168</v>
      </c>
      <c r="E1395" s="4">
        <v>2</v>
      </c>
      <c r="F1395">
        <v>217.71132299999999</v>
      </c>
      <c r="G1395" s="3">
        <v>3</v>
      </c>
      <c r="P1395">
        <v>3</v>
      </c>
      <c r="Q1395" t="str">
        <f t="shared" si="22"/>
        <v>123</v>
      </c>
    </row>
    <row r="1396" spans="1:17" x14ac:dyDescent="0.25">
      <c r="A1396">
        <v>1395</v>
      </c>
      <c r="B1396">
        <v>204.64612399999999</v>
      </c>
      <c r="C1396" s="2">
        <v>1</v>
      </c>
      <c r="F1396">
        <v>217.71132299999999</v>
      </c>
      <c r="G1396" s="3">
        <v>3</v>
      </c>
      <c r="P1396">
        <v>2</v>
      </c>
      <c r="Q1396" t="str">
        <f t="shared" si="22"/>
        <v>13</v>
      </c>
    </row>
    <row r="1397" spans="1:17" x14ac:dyDescent="0.25">
      <c r="A1397">
        <v>1396</v>
      </c>
      <c r="B1397">
        <v>204.64612399999999</v>
      </c>
      <c r="C1397" s="2">
        <v>1</v>
      </c>
      <c r="F1397">
        <v>217.71132299999999</v>
      </c>
      <c r="G1397" s="3">
        <v>3</v>
      </c>
      <c r="P1397">
        <v>2</v>
      </c>
      <c r="Q1397" t="str">
        <f t="shared" si="22"/>
        <v>13</v>
      </c>
    </row>
    <row r="1398" spans="1:17" x14ac:dyDescent="0.25">
      <c r="A1398">
        <v>1397</v>
      </c>
      <c r="B1398">
        <v>204.64612399999999</v>
      </c>
      <c r="C1398" s="2">
        <v>1</v>
      </c>
      <c r="F1398">
        <v>217.71132299999999</v>
      </c>
      <c r="G1398" s="3">
        <v>3</v>
      </c>
      <c r="P1398">
        <v>2</v>
      </c>
      <c r="Q1398" t="str">
        <f t="shared" si="22"/>
        <v>13</v>
      </c>
    </row>
    <row r="1399" spans="1:17" x14ac:dyDescent="0.25">
      <c r="A1399">
        <v>1398</v>
      </c>
      <c r="B1399">
        <v>204.64612399999999</v>
      </c>
      <c r="C1399" s="2">
        <v>1</v>
      </c>
      <c r="F1399">
        <v>217.71132299999999</v>
      </c>
      <c r="G1399" s="3">
        <v>3</v>
      </c>
      <c r="P1399">
        <v>2</v>
      </c>
      <c r="Q1399" t="str">
        <f t="shared" si="22"/>
        <v>13</v>
      </c>
    </row>
    <row r="1400" spans="1:17" x14ac:dyDescent="0.25">
      <c r="A1400">
        <v>1399</v>
      </c>
      <c r="B1400">
        <v>204.64612399999999</v>
      </c>
      <c r="C1400" s="2">
        <v>1</v>
      </c>
      <c r="F1400">
        <v>217.71132299999999</v>
      </c>
      <c r="G1400" s="3">
        <v>3</v>
      </c>
      <c r="P1400">
        <v>2</v>
      </c>
      <c r="Q1400" t="str">
        <f t="shared" si="22"/>
        <v>13</v>
      </c>
    </row>
    <row r="1401" spans="1:17" x14ac:dyDescent="0.25">
      <c r="A1401">
        <v>1400</v>
      </c>
      <c r="B1401">
        <v>204.64612399999999</v>
      </c>
      <c r="C1401" s="2">
        <v>1</v>
      </c>
      <c r="F1401">
        <v>217.71132299999999</v>
      </c>
      <c r="G1401" s="3">
        <v>3</v>
      </c>
      <c r="P1401">
        <v>2</v>
      </c>
      <c r="Q1401" t="str">
        <f t="shared" si="22"/>
        <v>13</v>
      </c>
    </row>
    <row r="1402" spans="1:17" x14ac:dyDescent="0.25">
      <c r="A1402">
        <v>1401</v>
      </c>
      <c r="B1402">
        <v>204.64612399999999</v>
      </c>
      <c r="C1402" s="2">
        <v>1</v>
      </c>
      <c r="F1402">
        <v>217.71132299999999</v>
      </c>
      <c r="G1402" s="3">
        <v>3</v>
      </c>
      <c r="I1402" s="5" t="s">
        <v>233</v>
      </c>
      <c r="N1402">
        <v>213.41577799999999</v>
      </c>
      <c r="O1402">
        <v>1401</v>
      </c>
      <c r="P1402">
        <v>3</v>
      </c>
      <c r="Q1402" t="str">
        <f t="shared" si="22"/>
        <v>134D</v>
      </c>
    </row>
    <row r="1403" spans="1:17" x14ac:dyDescent="0.25">
      <c r="A1403">
        <v>1402</v>
      </c>
      <c r="B1403">
        <v>204.64612399999999</v>
      </c>
      <c r="C1403" s="2">
        <v>1</v>
      </c>
      <c r="F1403">
        <v>217.71132299999999</v>
      </c>
      <c r="G1403" s="3">
        <v>3</v>
      </c>
      <c r="I1403" s="5" t="s">
        <v>233</v>
      </c>
      <c r="N1403">
        <v>213.36191400000001</v>
      </c>
      <c r="P1403">
        <v>3</v>
      </c>
      <c r="Q1403" t="str">
        <f t="shared" si="22"/>
        <v>134D</v>
      </c>
    </row>
    <row r="1404" spans="1:17" x14ac:dyDescent="0.25">
      <c r="A1404">
        <v>1403</v>
      </c>
      <c r="B1404">
        <v>204.64612399999999</v>
      </c>
      <c r="C1404" s="2">
        <v>1</v>
      </c>
      <c r="D1404">
        <v>199.96539899999999</v>
      </c>
      <c r="E1404" s="4">
        <v>2</v>
      </c>
      <c r="F1404">
        <v>217.71132299999999</v>
      </c>
      <c r="G1404" s="3">
        <v>3</v>
      </c>
      <c r="I1404" s="5" t="s">
        <v>233</v>
      </c>
      <c r="N1404">
        <v>213.36191400000001</v>
      </c>
      <c r="P1404">
        <v>4</v>
      </c>
      <c r="Q1404" t="str">
        <f t="shared" si="22"/>
        <v>1234D</v>
      </c>
    </row>
    <row r="1405" spans="1:17" x14ac:dyDescent="0.25">
      <c r="A1405">
        <v>1404</v>
      </c>
      <c r="B1405">
        <v>204.64612399999999</v>
      </c>
      <c r="C1405" s="2">
        <v>1</v>
      </c>
      <c r="D1405">
        <v>199.900046</v>
      </c>
      <c r="E1405" s="4">
        <v>2</v>
      </c>
      <c r="F1405">
        <v>217.71132299999999</v>
      </c>
      <c r="G1405" s="3">
        <v>3</v>
      </c>
      <c r="I1405" s="5" t="s">
        <v>233</v>
      </c>
      <c r="N1405">
        <v>213.36191400000001</v>
      </c>
      <c r="P1405">
        <v>4</v>
      </c>
      <c r="Q1405" t="str">
        <f t="shared" si="22"/>
        <v>1234D</v>
      </c>
    </row>
    <row r="1406" spans="1:17" x14ac:dyDescent="0.25">
      <c r="A1406">
        <v>1405</v>
      </c>
      <c r="B1406">
        <v>204.64612399999999</v>
      </c>
      <c r="C1406" s="2">
        <v>1</v>
      </c>
      <c r="D1406">
        <v>199.900046</v>
      </c>
      <c r="E1406" s="4">
        <v>2</v>
      </c>
      <c r="F1406">
        <v>217.79827699999998</v>
      </c>
      <c r="G1406" s="3">
        <v>3</v>
      </c>
      <c r="I1406" s="5" t="s">
        <v>233</v>
      </c>
      <c r="N1406">
        <v>213.36191400000001</v>
      </c>
      <c r="P1406">
        <v>4</v>
      </c>
      <c r="Q1406" t="str">
        <f t="shared" si="22"/>
        <v>1234D</v>
      </c>
    </row>
    <row r="1407" spans="1:17" x14ac:dyDescent="0.25">
      <c r="A1407">
        <v>1406</v>
      </c>
      <c r="B1407">
        <v>204.64612399999999</v>
      </c>
      <c r="C1407" s="2">
        <v>1</v>
      </c>
      <c r="D1407">
        <v>199.900046</v>
      </c>
      <c r="E1407" s="4">
        <v>2</v>
      </c>
      <c r="F1407">
        <v>217.79827699999998</v>
      </c>
      <c r="G1407" s="3">
        <v>3</v>
      </c>
      <c r="I1407" s="5" t="s">
        <v>233</v>
      </c>
      <c r="N1407">
        <v>213.36191400000001</v>
      </c>
      <c r="P1407">
        <v>4</v>
      </c>
      <c r="Q1407" t="str">
        <f t="shared" si="22"/>
        <v>1234D</v>
      </c>
    </row>
    <row r="1408" spans="1:17" x14ac:dyDescent="0.25">
      <c r="A1408">
        <v>1407</v>
      </c>
      <c r="B1408">
        <v>204.64612399999999</v>
      </c>
      <c r="C1408" s="2">
        <v>1</v>
      </c>
      <c r="D1408">
        <v>199.900046</v>
      </c>
      <c r="E1408" s="4">
        <v>2</v>
      </c>
      <c r="F1408">
        <v>217.79827699999998</v>
      </c>
      <c r="G1408" s="3">
        <v>3</v>
      </c>
      <c r="I1408" s="5" t="s">
        <v>233</v>
      </c>
      <c r="N1408">
        <v>213.36191400000001</v>
      </c>
      <c r="P1408">
        <v>4</v>
      </c>
      <c r="Q1408" t="str">
        <f t="shared" si="22"/>
        <v>1234D</v>
      </c>
    </row>
    <row r="1409" spans="1:17" x14ac:dyDescent="0.25">
      <c r="A1409">
        <v>1408</v>
      </c>
      <c r="B1409">
        <v>204.64612399999999</v>
      </c>
      <c r="C1409" s="2">
        <v>1</v>
      </c>
      <c r="D1409">
        <v>199.900046</v>
      </c>
      <c r="E1409" s="4">
        <v>2</v>
      </c>
      <c r="F1409">
        <v>217.79827699999998</v>
      </c>
      <c r="G1409" s="3">
        <v>3</v>
      </c>
      <c r="I1409" s="5" t="s">
        <v>233</v>
      </c>
      <c r="N1409">
        <v>213.36191400000001</v>
      </c>
      <c r="P1409">
        <v>4</v>
      </c>
      <c r="Q1409" t="str">
        <f t="shared" si="22"/>
        <v>1234D</v>
      </c>
    </row>
    <row r="1410" spans="1:17" x14ac:dyDescent="0.25">
      <c r="A1410">
        <v>1409</v>
      </c>
      <c r="B1410">
        <v>204.64612399999999</v>
      </c>
      <c r="C1410" s="2">
        <v>1</v>
      </c>
      <c r="D1410">
        <v>199.900046</v>
      </c>
      <c r="E1410" s="4">
        <v>2</v>
      </c>
      <c r="F1410">
        <v>217.79827699999998</v>
      </c>
      <c r="G1410" s="3">
        <v>3</v>
      </c>
      <c r="I1410" s="5" t="s">
        <v>233</v>
      </c>
      <c r="N1410">
        <v>213.36191400000001</v>
      </c>
      <c r="P1410">
        <v>4</v>
      </c>
      <c r="Q1410" t="str">
        <f t="shared" ref="Q1410:Q1473" si="23">CONCATENATE(C1410,E1410,G1410,I1410)</f>
        <v>1234D</v>
      </c>
    </row>
    <row r="1411" spans="1:17" x14ac:dyDescent="0.25">
      <c r="A1411">
        <v>1410</v>
      </c>
      <c r="B1411">
        <v>204.64612399999999</v>
      </c>
      <c r="C1411" s="2">
        <v>1</v>
      </c>
      <c r="D1411">
        <v>199.900046</v>
      </c>
      <c r="E1411" s="4">
        <v>2</v>
      </c>
      <c r="F1411">
        <v>217.79827699999998</v>
      </c>
      <c r="G1411" s="3">
        <v>3</v>
      </c>
      <c r="I1411" s="5" t="s">
        <v>233</v>
      </c>
      <c r="N1411">
        <v>213.36191400000001</v>
      </c>
      <c r="P1411">
        <v>4</v>
      </c>
      <c r="Q1411" t="str">
        <f t="shared" si="23"/>
        <v>1234D</v>
      </c>
    </row>
    <row r="1412" spans="1:17" x14ac:dyDescent="0.25">
      <c r="A1412">
        <v>1411</v>
      </c>
      <c r="B1412">
        <v>204.64612399999999</v>
      </c>
      <c r="C1412" s="2">
        <v>1</v>
      </c>
      <c r="D1412">
        <v>199.900046</v>
      </c>
      <c r="E1412" s="4">
        <v>2</v>
      </c>
      <c r="F1412">
        <v>217.79827699999998</v>
      </c>
      <c r="G1412" s="3">
        <v>3</v>
      </c>
      <c r="I1412" s="5" t="s">
        <v>233</v>
      </c>
      <c r="N1412">
        <v>213.36191400000001</v>
      </c>
      <c r="P1412">
        <v>4</v>
      </c>
      <c r="Q1412" t="str">
        <f t="shared" si="23"/>
        <v>1234D</v>
      </c>
    </row>
    <row r="1413" spans="1:17" x14ac:dyDescent="0.25">
      <c r="A1413">
        <v>1412</v>
      </c>
      <c r="B1413">
        <v>204.67714599999999</v>
      </c>
      <c r="C1413" s="2">
        <v>1</v>
      </c>
      <c r="D1413">
        <v>199.900046</v>
      </c>
      <c r="E1413" s="4">
        <v>2</v>
      </c>
      <c r="F1413">
        <v>216.67585600000001</v>
      </c>
      <c r="G1413" s="3">
        <v>3</v>
      </c>
      <c r="I1413" s="5" t="s">
        <v>233</v>
      </c>
      <c r="N1413">
        <v>213.36191400000001</v>
      </c>
      <c r="P1413">
        <v>4</v>
      </c>
      <c r="Q1413" t="str">
        <f t="shared" si="23"/>
        <v>1234D</v>
      </c>
    </row>
    <row r="1414" spans="1:17" x14ac:dyDescent="0.25">
      <c r="A1414">
        <v>1413</v>
      </c>
      <c r="D1414">
        <v>199.900046</v>
      </c>
      <c r="E1414" s="4">
        <v>2</v>
      </c>
      <c r="I1414" s="5" t="s">
        <v>233</v>
      </c>
      <c r="N1414">
        <v>213.36191400000001</v>
      </c>
      <c r="P1414">
        <v>2</v>
      </c>
      <c r="Q1414" t="str">
        <f t="shared" si="23"/>
        <v>24D</v>
      </c>
    </row>
    <row r="1415" spans="1:17" x14ac:dyDescent="0.25">
      <c r="A1415">
        <v>1414</v>
      </c>
      <c r="D1415">
        <v>199.900046</v>
      </c>
      <c r="E1415" s="4">
        <v>2</v>
      </c>
      <c r="I1415" s="5" t="s">
        <v>233</v>
      </c>
      <c r="N1415">
        <v>213.36191400000001</v>
      </c>
      <c r="P1415">
        <v>2</v>
      </c>
      <c r="Q1415" t="str">
        <f t="shared" si="23"/>
        <v>24D</v>
      </c>
    </row>
    <row r="1416" spans="1:17" x14ac:dyDescent="0.25">
      <c r="A1416">
        <v>1415</v>
      </c>
      <c r="D1416">
        <v>199.900046</v>
      </c>
      <c r="E1416" s="4">
        <v>2</v>
      </c>
      <c r="I1416" s="5" t="s">
        <v>233</v>
      </c>
      <c r="N1416">
        <v>213.36191400000001</v>
      </c>
      <c r="P1416">
        <v>2</v>
      </c>
      <c r="Q1416" t="str">
        <f t="shared" si="23"/>
        <v>24D</v>
      </c>
    </row>
    <row r="1417" spans="1:17" x14ac:dyDescent="0.25">
      <c r="A1417">
        <v>1416</v>
      </c>
      <c r="D1417">
        <v>199.900046</v>
      </c>
      <c r="E1417" s="4">
        <v>2</v>
      </c>
      <c r="I1417" s="5" t="s">
        <v>233</v>
      </c>
      <c r="N1417">
        <v>213.36191400000001</v>
      </c>
      <c r="P1417">
        <v>2</v>
      </c>
      <c r="Q1417" t="str">
        <f t="shared" si="23"/>
        <v>24D</v>
      </c>
    </row>
    <row r="1418" spans="1:17" x14ac:dyDescent="0.25">
      <c r="A1418">
        <v>1417</v>
      </c>
      <c r="D1418">
        <v>199.900046</v>
      </c>
      <c r="E1418" s="4">
        <v>2</v>
      </c>
      <c r="I1418" s="5" t="s">
        <v>233</v>
      </c>
      <c r="N1418">
        <v>213.36191400000001</v>
      </c>
      <c r="P1418">
        <v>2</v>
      </c>
      <c r="Q1418" t="str">
        <f t="shared" si="23"/>
        <v>24D</v>
      </c>
    </row>
    <row r="1419" spans="1:17" x14ac:dyDescent="0.25">
      <c r="A1419">
        <v>1418</v>
      </c>
      <c r="D1419">
        <v>199.900046</v>
      </c>
      <c r="E1419" s="4">
        <v>2</v>
      </c>
      <c r="I1419" s="5" t="s">
        <v>233</v>
      </c>
      <c r="N1419">
        <v>213.36191400000001</v>
      </c>
      <c r="P1419">
        <v>2</v>
      </c>
      <c r="Q1419" t="str">
        <f t="shared" si="23"/>
        <v>24D</v>
      </c>
    </row>
    <row r="1420" spans="1:17" x14ac:dyDescent="0.25">
      <c r="A1420">
        <v>1419</v>
      </c>
      <c r="D1420">
        <v>199.900046</v>
      </c>
      <c r="E1420" s="4">
        <v>2</v>
      </c>
      <c r="I1420" s="5" t="s">
        <v>233</v>
      </c>
      <c r="N1420">
        <v>213.36191400000001</v>
      </c>
      <c r="P1420">
        <v>2</v>
      </c>
      <c r="Q1420" t="str">
        <f t="shared" si="23"/>
        <v>24D</v>
      </c>
    </row>
    <row r="1421" spans="1:17" x14ac:dyDescent="0.25">
      <c r="A1421">
        <v>1420</v>
      </c>
      <c r="D1421">
        <v>199.900046</v>
      </c>
      <c r="E1421" s="4">
        <v>2</v>
      </c>
      <c r="I1421" s="5" t="s">
        <v>233</v>
      </c>
      <c r="N1421">
        <v>213.36191400000001</v>
      </c>
      <c r="P1421">
        <v>2</v>
      </c>
      <c r="Q1421" t="str">
        <f t="shared" si="23"/>
        <v>24D</v>
      </c>
    </row>
    <row r="1422" spans="1:17" x14ac:dyDescent="0.25">
      <c r="A1422">
        <v>1421</v>
      </c>
      <c r="D1422">
        <v>199.900046</v>
      </c>
      <c r="E1422" s="4">
        <v>2</v>
      </c>
      <c r="I1422" s="5" t="s">
        <v>233</v>
      </c>
      <c r="N1422">
        <v>213.36191400000001</v>
      </c>
      <c r="P1422">
        <v>2</v>
      </c>
      <c r="Q1422" t="str">
        <f t="shared" si="23"/>
        <v>24D</v>
      </c>
    </row>
    <row r="1423" spans="1:17" x14ac:dyDescent="0.25">
      <c r="A1423">
        <v>1422</v>
      </c>
      <c r="D1423">
        <v>199.900046</v>
      </c>
      <c r="E1423" s="4">
        <v>2</v>
      </c>
      <c r="I1423" s="5" t="s">
        <v>233</v>
      </c>
      <c r="N1423">
        <v>213.36191400000001</v>
      </c>
      <c r="P1423">
        <v>2</v>
      </c>
      <c r="Q1423" t="str">
        <f t="shared" si="23"/>
        <v>24D</v>
      </c>
    </row>
    <row r="1424" spans="1:17" x14ac:dyDescent="0.25">
      <c r="A1424">
        <v>1423</v>
      </c>
      <c r="D1424">
        <v>199.900046</v>
      </c>
      <c r="E1424" s="4">
        <v>2</v>
      </c>
      <c r="I1424" s="5" t="s">
        <v>233</v>
      </c>
      <c r="N1424">
        <v>213.36191400000001</v>
      </c>
      <c r="P1424">
        <v>2</v>
      </c>
      <c r="Q1424" t="str">
        <f t="shared" si="23"/>
        <v>24D</v>
      </c>
    </row>
    <row r="1425" spans="1:17" x14ac:dyDescent="0.25">
      <c r="A1425">
        <v>1424</v>
      </c>
      <c r="D1425">
        <v>199.900046</v>
      </c>
      <c r="E1425" s="4">
        <v>2</v>
      </c>
      <c r="I1425" s="5" t="s">
        <v>233</v>
      </c>
      <c r="N1425">
        <v>213.36191400000001</v>
      </c>
      <c r="P1425">
        <v>2</v>
      </c>
      <c r="Q1425" t="str">
        <f t="shared" si="23"/>
        <v>24D</v>
      </c>
    </row>
    <row r="1426" spans="1:17" x14ac:dyDescent="0.25">
      <c r="A1426">
        <v>1425</v>
      </c>
      <c r="B1426">
        <v>192.436812</v>
      </c>
      <c r="C1426" s="2">
        <v>1</v>
      </c>
      <c r="D1426">
        <v>199.900046</v>
      </c>
      <c r="E1426" s="4">
        <v>2</v>
      </c>
      <c r="I1426" s="5" t="s">
        <v>233</v>
      </c>
      <c r="N1426">
        <v>213.36191400000001</v>
      </c>
      <c r="P1426">
        <v>3</v>
      </c>
      <c r="Q1426" t="str">
        <f t="shared" si="23"/>
        <v>124D</v>
      </c>
    </row>
    <row r="1427" spans="1:17" x14ac:dyDescent="0.25">
      <c r="A1427">
        <v>1426</v>
      </c>
      <c r="B1427">
        <v>192.38538599999998</v>
      </c>
      <c r="C1427" s="2">
        <v>1</v>
      </c>
      <c r="D1427">
        <v>199.900046</v>
      </c>
      <c r="E1427" s="4">
        <v>2</v>
      </c>
      <c r="I1427" s="5" t="s">
        <v>233</v>
      </c>
      <c r="N1427">
        <v>213.36191400000001</v>
      </c>
      <c r="P1427">
        <v>3</v>
      </c>
      <c r="Q1427" t="str">
        <f t="shared" si="23"/>
        <v>124D</v>
      </c>
    </row>
    <row r="1428" spans="1:17" x14ac:dyDescent="0.25">
      <c r="A1428">
        <v>1427</v>
      </c>
      <c r="B1428">
        <v>192.38538599999998</v>
      </c>
      <c r="C1428" s="2">
        <v>1</v>
      </c>
      <c r="D1428">
        <v>199.900046</v>
      </c>
      <c r="E1428" s="4">
        <v>2</v>
      </c>
      <c r="I1428" s="5" t="s">
        <v>233</v>
      </c>
      <c r="N1428">
        <v>213.36191400000001</v>
      </c>
      <c r="P1428">
        <v>3</v>
      </c>
      <c r="Q1428" t="str">
        <f t="shared" si="23"/>
        <v>124D</v>
      </c>
    </row>
    <row r="1429" spans="1:17" x14ac:dyDescent="0.25">
      <c r="A1429">
        <v>1428</v>
      </c>
      <c r="B1429">
        <v>192.38538599999998</v>
      </c>
      <c r="C1429" s="2">
        <v>1</v>
      </c>
      <c r="D1429">
        <v>199.900046</v>
      </c>
      <c r="E1429" s="4">
        <v>2</v>
      </c>
      <c r="F1429">
        <v>205.35914500000001</v>
      </c>
      <c r="G1429" s="3">
        <v>3</v>
      </c>
      <c r="I1429" s="5" t="s">
        <v>233</v>
      </c>
      <c r="N1429">
        <v>213.36191400000001</v>
      </c>
      <c r="P1429">
        <v>4</v>
      </c>
      <c r="Q1429" t="str">
        <f t="shared" si="23"/>
        <v>1234D</v>
      </c>
    </row>
    <row r="1430" spans="1:17" x14ac:dyDescent="0.25">
      <c r="A1430">
        <v>1429</v>
      </c>
      <c r="B1430">
        <v>192.38538599999998</v>
      </c>
      <c r="C1430" s="2">
        <v>1</v>
      </c>
      <c r="D1430">
        <v>199.900046</v>
      </c>
      <c r="E1430" s="4">
        <v>2</v>
      </c>
      <c r="F1430">
        <v>205.33828199999999</v>
      </c>
      <c r="G1430" s="3">
        <v>3</v>
      </c>
      <c r="I1430" s="5" t="s">
        <v>233</v>
      </c>
      <c r="N1430">
        <v>213.36191400000001</v>
      </c>
      <c r="O1430">
        <v>1429</v>
      </c>
      <c r="P1430">
        <v>4</v>
      </c>
      <c r="Q1430" t="str">
        <f t="shared" si="23"/>
        <v>1234D</v>
      </c>
    </row>
    <row r="1431" spans="1:17" x14ac:dyDescent="0.25">
      <c r="A1431">
        <v>1430</v>
      </c>
      <c r="B1431">
        <v>192.38538599999998</v>
      </c>
      <c r="C1431" s="2">
        <v>1</v>
      </c>
      <c r="D1431">
        <v>199.96539899999999</v>
      </c>
      <c r="E1431" s="4">
        <v>2</v>
      </c>
      <c r="F1431">
        <v>205.33828199999999</v>
      </c>
      <c r="G1431" s="3">
        <v>3</v>
      </c>
      <c r="P1431">
        <v>3</v>
      </c>
      <c r="Q1431" t="str">
        <f t="shared" si="23"/>
        <v>123</v>
      </c>
    </row>
    <row r="1432" spans="1:17" x14ac:dyDescent="0.25">
      <c r="A1432">
        <v>1431</v>
      </c>
      <c r="B1432">
        <v>192.38538599999998</v>
      </c>
      <c r="C1432" s="2">
        <v>1</v>
      </c>
      <c r="D1432">
        <v>199.96539899999999</v>
      </c>
      <c r="E1432" s="4">
        <v>2</v>
      </c>
      <c r="F1432">
        <v>205.33828199999999</v>
      </c>
      <c r="G1432" s="3">
        <v>3</v>
      </c>
      <c r="P1432">
        <v>3</v>
      </c>
      <c r="Q1432" t="str">
        <f t="shared" si="23"/>
        <v>123</v>
      </c>
    </row>
    <row r="1433" spans="1:17" x14ac:dyDescent="0.25">
      <c r="A1433">
        <v>1432</v>
      </c>
      <c r="B1433">
        <v>192.38538599999998</v>
      </c>
      <c r="C1433" s="2">
        <v>1</v>
      </c>
      <c r="F1433">
        <v>205.33828199999999</v>
      </c>
      <c r="G1433" s="3">
        <v>3</v>
      </c>
      <c r="P1433">
        <v>2</v>
      </c>
      <c r="Q1433" t="str">
        <f t="shared" si="23"/>
        <v>13</v>
      </c>
    </row>
    <row r="1434" spans="1:17" x14ac:dyDescent="0.25">
      <c r="A1434">
        <v>1433</v>
      </c>
      <c r="B1434">
        <v>192.38538599999998</v>
      </c>
      <c r="C1434" s="2">
        <v>1</v>
      </c>
      <c r="F1434">
        <v>205.33828199999999</v>
      </c>
      <c r="G1434" s="3">
        <v>3</v>
      </c>
      <c r="P1434">
        <v>2</v>
      </c>
      <c r="Q1434" t="str">
        <f t="shared" si="23"/>
        <v>13</v>
      </c>
    </row>
    <row r="1435" spans="1:17" x14ac:dyDescent="0.25">
      <c r="A1435">
        <v>1434</v>
      </c>
      <c r="B1435">
        <v>192.38538599999998</v>
      </c>
      <c r="C1435" s="2">
        <v>1</v>
      </c>
      <c r="F1435">
        <v>205.33828199999999</v>
      </c>
      <c r="G1435" s="3">
        <v>3</v>
      </c>
      <c r="P1435">
        <v>2</v>
      </c>
      <c r="Q1435" t="str">
        <f t="shared" si="23"/>
        <v>13</v>
      </c>
    </row>
    <row r="1436" spans="1:17" x14ac:dyDescent="0.25">
      <c r="A1436">
        <v>1435</v>
      </c>
      <c r="B1436">
        <v>192.38538599999998</v>
      </c>
      <c r="C1436" s="2">
        <v>1</v>
      </c>
      <c r="F1436">
        <v>205.33828199999999</v>
      </c>
      <c r="G1436" s="3">
        <v>3</v>
      </c>
      <c r="P1436">
        <v>2</v>
      </c>
      <c r="Q1436" t="str">
        <f t="shared" si="23"/>
        <v>13</v>
      </c>
    </row>
    <row r="1437" spans="1:17" x14ac:dyDescent="0.25">
      <c r="A1437">
        <v>1436</v>
      </c>
      <c r="B1437">
        <v>192.38538599999998</v>
      </c>
      <c r="C1437" s="2">
        <v>1</v>
      </c>
      <c r="F1437">
        <v>205.33828199999999</v>
      </c>
      <c r="G1437" s="3">
        <v>3</v>
      </c>
      <c r="P1437">
        <v>2</v>
      </c>
      <c r="Q1437" t="str">
        <f t="shared" si="23"/>
        <v>13</v>
      </c>
    </row>
    <row r="1438" spans="1:17" x14ac:dyDescent="0.25">
      <c r="A1438">
        <v>1437</v>
      </c>
      <c r="B1438">
        <v>192.38538599999998</v>
      </c>
      <c r="C1438" s="2">
        <v>1</v>
      </c>
      <c r="F1438">
        <v>205.33828199999999</v>
      </c>
      <c r="G1438" s="3">
        <v>3</v>
      </c>
      <c r="P1438">
        <v>2</v>
      </c>
      <c r="Q1438" t="str">
        <f t="shared" si="23"/>
        <v>13</v>
      </c>
    </row>
    <row r="1439" spans="1:17" x14ac:dyDescent="0.25">
      <c r="A1439">
        <v>1438</v>
      </c>
      <c r="B1439">
        <v>192.38538599999998</v>
      </c>
      <c r="C1439" s="2">
        <v>1</v>
      </c>
      <c r="F1439">
        <v>205.33828199999999</v>
      </c>
      <c r="G1439" s="3">
        <v>3</v>
      </c>
      <c r="P1439">
        <v>2</v>
      </c>
      <c r="Q1439" t="str">
        <f t="shared" si="23"/>
        <v>13</v>
      </c>
    </row>
    <row r="1440" spans="1:17" x14ac:dyDescent="0.25">
      <c r="A1440">
        <v>1439</v>
      </c>
      <c r="B1440">
        <v>192.38538599999998</v>
      </c>
      <c r="C1440" s="2">
        <v>1</v>
      </c>
      <c r="F1440">
        <v>205.33828199999999</v>
      </c>
      <c r="G1440" s="3">
        <v>3</v>
      </c>
      <c r="P1440">
        <v>2</v>
      </c>
      <c r="Q1440" t="str">
        <f t="shared" si="23"/>
        <v>13</v>
      </c>
    </row>
    <row r="1441" spans="1:17" x14ac:dyDescent="0.25">
      <c r="A1441">
        <v>1440</v>
      </c>
      <c r="B1441">
        <v>192.38538599999998</v>
      </c>
      <c r="C1441" s="2">
        <v>1</v>
      </c>
      <c r="F1441">
        <v>205.33828199999999</v>
      </c>
      <c r="G1441" s="3">
        <v>3</v>
      </c>
      <c r="P1441">
        <v>2</v>
      </c>
      <c r="Q1441" t="str">
        <f t="shared" si="23"/>
        <v>13</v>
      </c>
    </row>
    <row r="1442" spans="1:17" x14ac:dyDescent="0.25">
      <c r="A1442">
        <v>1441</v>
      </c>
      <c r="B1442">
        <v>192.38538599999998</v>
      </c>
      <c r="C1442" s="2">
        <v>1</v>
      </c>
      <c r="D1442">
        <v>187.95357799999999</v>
      </c>
      <c r="E1442" s="4">
        <v>2</v>
      </c>
      <c r="F1442">
        <v>205.33828199999999</v>
      </c>
      <c r="G1442" s="3">
        <v>3</v>
      </c>
      <c r="P1442">
        <v>3</v>
      </c>
      <c r="Q1442" t="str">
        <f t="shared" si="23"/>
        <v>123</v>
      </c>
    </row>
    <row r="1443" spans="1:17" x14ac:dyDescent="0.25">
      <c r="A1443">
        <v>1442</v>
      </c>
      <c r="B1443">
        <v>192.38538599999998</v>
      </c>
      <c r="C1443" s="2">
        <v>1</v>
      </c>
      <c r="D1443">
        <v>187.83705</v>
      </c>
      <c r="E1443" s="4">
        <v>2</v>
      </c>
      <c r="F1443">
        <v>205.33828199999999</v>
      </c>
      <c r="G1443" s="3">
        <v>3</v>
      </c>
      <c r="P1443">
        <v>3</v>
      </c>
      <c r="Q1443" t="str">
        <f t="shared" si="23"/>
        <v>123</v>
      </c>
    </row>
    <row r="1444" spans="1:17" x14ac:dyDescent="0.25">
      <c r="A1444">
        <v>1443</v>
      </c>
      <c r="B1444">
        <v>192.38538599999998</v>
      </c>
      <c r="C1444" s="2">
        <v>1</v>
      </c>
      <c r="D1444">
        <v>187.83705</v>
      </c>
      <c r="E1444" s="4">
        <v>2</v>
      </c>
      <c r="F1444">
        <v>205.33828199999999</v>
      </c>
      <c r="G1444" s="3">
        <v>3</v>
      </c>
      <c r="P1444">
        <v>3</v>
      </c>
      <c r="Q1444" t="str">
        <f t="shared" si="23"/>
        <v>123</v>
      </c>
    </row>
    <row r="1445" spans="1:17" x14ac:dyDescent="0.25">
      <c r="A1445">
        <v>1444</v>
      </c>
      <c r="B1445">
        <v>192.38538599999998</v>
      </c>
      <c r="C1445" s="2">
        <v>1</v>
      </c>
      <c r="D1445">
        <v>187.83705</v>
      </c>
      <c r="E1445" s="4">
        <v>2</v>
      </c>
      <c r="F1445">
        <v>205.38771700000001</v>
      </c>
      <c r="G1445" s="3">
        <v>3</v>
      </c>
      <c r="P1445">
        <v>3</v>
      </c>
      <c r="Q1445" t="str">
        <f t="shared" si="23"/>
        <v>123</v>
      </c>
    </row>
    <row r="1446" spans="1:17" x14ac:dyDescent="0.25">
      <c r="A1446">
        <v>1445</v>
      </c>
      <c r="B1446">
        <v>192.38538599999998</v>
      </c>
      <c r="C1446" s="2">
        <v>1</v>
      </c>
      <c r="D1446">
        <v>187.83705</v>
      </c>
      <c r="E1446" s="4">
        <v>2</v>
      </c>
      <c r="F1446">
        <v>205.38771700000001</v>
      </c>
      <c r="G1446" s="3">
        <v>3</v>
      </c>
      <c r="P1446">
        <v>3</v>
      </c>
      <c r="Q1446" t="str">
        <f t="shared" si="23"/>
        <v>123</v>
      </c>
    </row>
    <row r="1447" spans="1:17" x14ac:dyDescent="0.25">
      <c r="A1447">
        <v>1446</v>
      </c>
      <c r="B1447">
        <v>192.38538599999998</v>
      </c>
      <c r="C1447" s="2">
        <v>1</v>
      </c>
      <c r="D1447">
        <v>187.83705</v>
      </c>
      <c r="E1447" s="4">
        <v>2</v>
      </c>
      <c r="F1447">
        <v>205.38771700000001</v>
      </c>
      <c r="G1447" s="3">
        <v>3</v>
      </c>
      <c r="P1447">
        <v>3</v>
      </c>
      <c r="Q1447" t="str">
        <f t="shared" si="23"/>
        <v>123</v>
      </c>
    </row>
    <row r="1448" spans="1:17" x14ac:dyDescent="0.25">
      <c r="A1448">
        <v>1447</v>
      </c>
      <c r="B1448">
        <v>192.38538599999998</v>
      </c>
      <c r="C1448" s="2">
        <v>1</v>
      </c>
      <c r="D1448">
        <v>187.83705</v>
      </c>
      <c r="E1448" s="4">
        <v>2</v>
      </c>
      <c r="F1448">
        <v>205.38771700000001</v>
      </c>
      <c r="G1448" s="3">
        <v>3</v>
      </c>
      <c r="P1448">
        <v>3</v>
      </c>
      <c r="Q1448" t="str">
        <f t="shared" si="23"/>
        <v>123</v>
      </c>
    </row>
    <row r="1449" spans="1:17" x14ac:dyDescent="0.25">
      <c r="A1449">
        <v>1448</v>
      </c>
      <c r="B1449">
        <v>192.38538599999998</v>
      </c>
      <c r="C1449" s="2">
        <v>1</v>
      </c>
      <c r="D1449">
        <v>187.83705</v>
      </c>
      <c r="E1449" s="4">
        <v>2</v>
      </c>
      <c r="F1449">
        <v>205.38771700000001</v>
      </c>
      <c r="G1449" s="3">
        <v>3</v>
      </c>
      <c r="P1449">
        <v>3</v>
      </c>
      <c r="Q1449" t="str">
        <f t="shared" si="23"/>
        <v>123</v>
      </c>
    </row>
    <row r="1450" spans="1:17" x14ac:dyDescent="0.25">
      <c r="A1450">
        <v>1449</v>
      </c>
      <c r="B1450">
        <v>192.38538599999998</v>
      </c>
      <c r="C1450" s="2">
        <v>1</v>
      </c>
      <c r="D1450">
        <v>187.83705</v>
      </c>
      <c r="E1450" s="4">
        <v>2</v>
      </c>
      <c r="F1450">
        <v>205.38771700000001</v>
      </c>
      <c r="G1450" s="3">
        <v>3</v>
      </c>
      <c r="P1450">
        <v>3</v>
      </c>
      <c r="Q1450" t="str">
        <f t="shared" si="23"/>
        <v>123</v>
      </c>
    </row>
    <row r="1451" spans="1:17" x14ac:dyDescent="0.25">
      <c r="A1451">
        <v>1450</v>
      </c>
      <c r="B1451">
        <v>192.38538599999998</v>
      </c>
      <c r="C1451" s="2">
        <v>1</v>
      </c>
      <c r="D1451">
        <v>187.83705</v>
      </c>
      <c r="E1451" s="4">
        <v>2</v>
      </c>
      <c r="F1451">
        <v>205.38771700000001</v>
      </c>
      <c r="G1451" s="3">
        <v>3</v>
      </c>
      <c r="P1451">
        <v>3</v>
      </c>
      <c r="Q1451" t="str">
        <f t="shared" si="23"/>
        <v>123</v>
      </c>
    </row>
    <row r="1452" spans="1:17" x14ac:dyDescent="0.25">
      <c r="A1452">
        <v>1451</v>
      </c>
      <c r="B1452">
        <v>192.436812</v>
      </c>
      <c r="C1452" s="2">
        <v>1</v>
      </c>
      <c r="D1452">
        <v>187.83705</v>
      </c>
      <c r="E1452" s="4">
        <v>2</v>
      </c>
      <c r="F1452">
        <v>205.38771700000001</v>
      </c>
      <c r="G1452" s="3">
        <v>3</v>
      </c>
      <c r="P1452">
        <v>3</v>
      </c>
      <c r="Q1452" t="str">
        <f t="shared" si="23"/>
        <v>123</v>
      </c>
    </row>
    <row r="1453" spans="1:17" x14ac:dyDescent="0.25">
      <c r="A1453">
        <v>1452</v>
      </c>
      <c r="D1453">
        <v>187.83705</v>
      </c>
      <c r="E1453" s="4">
        <v>2</v>
      </c>
      <c r="F1453">
        <v>205.38771700000001</v>
      </c>
      <c r="G1453" s="3">
        <v>3</v>
      </c>
      <c r="P1453">
        <v>2</v>
      </c>
      <c r="Q1453" t="str">
        <f t="shared" si="23"/>
        <v>23</v>
      </c>
    </row>
    <row r="1454" spans="1:17" x14ac:dyDescent="0.25">
      <c r="A1454">
        <v>1453</v>
      </c>
      <c r="D1454">
        <v>187.83705</v>
      </c>
      <c r="E1454" s="4">
        <v>2</v>
      </c>
      <c r="F1454">
        <v>205.38771700000001</v>
      </c>
      <c r="G1454" s="3">
        <v>3</v>
      </c>
      <c r="P1454">
        <v>2</v>
      </c>
      <c r="Q1454" t="str">
        <f t="shared" si="23"/>
        <v>23</v>
      </c>
    </row>
    <row r="1455" spans="1:17" x14ac:dyDescent="0.25">
      <c r="A1455">
        <v>1454</v>
      </c>
      <c r="D1455">
        <v>187.83705</v>
      </c>
      <c r="E1455" s="4">
        <v>2</v>
      </c>
      <c r="F1455">
        <v>205.38771700000001</v>
      </c>
      <c r="G1455" s="3">
        <v>3</v>
      </c>
      <c r="P1455">
        <v>2</v>
      </c>
      <c r="Q1455" t="str">
        <f t="shared" si="23"/>
        <v>23</v>
      </c>
    </row>
    <row r="1456" spans="1:17" x14ac:dyDescent="0.25">
      <c r="A1456">
        <v>1455</v>
      </c>
      <c r="D1456">
        <v>187.83705</v>
      </c>
      <c r="E1456" s="4">
        <v>2</v>
      </c>
      <c r="F1456">
        <v>205.38771700000001</v>
      </c>
      <c r="G1456" s="3">
        <v>3</v>
      </c>
      <c r="P1456">
        <v>2</v>
      </c>
      <c r="Q1456" t="str">
        <f t="shared" si="23"/>
        <v>23</v>
      </c>
    </row>
    <row r="1457" spans="1:17" x14ac:dyDescent="0.25">
      <c r="A1457">
        <v>1456</v>
      </c>
      <c r="D1457">
        <v>187.83705</v>
      </c>
      <c r="E1457" s="4">
        <v>2</v>
      </c>
      <c r="F1457">
        <v>205.38771700000001</v>
      </c>
      <c r="G1457" s="3">
        <v>3</v>
      </c>
      <c r="P1457">
        <v>2</v>
      </c>
      <c r="Q1457" t="str">
        <f t="shared" si="23"/>
        <v>23</v>
      </c>
    </row>
    <row r="1458" spans="1:17" x14ac:dyDescent="0.25">
      <c r="A1458">
        <v>1457</v>
      </c>
      <c r="D1458">
        <v>187.83705</v>
      </c>
      <c r="E1458" s="4">
        <v>2</v>
      </c>
      <c r="F1458">
        <v>205.38771700000001</v>
      </c>
      <c r="G1458" s="3">
        <v>3</v>
      </c>
      <c r="P1458">
        <v>2</v>
      </c>
      <c r="Q1458" t="str">
        <f t="shared" si="23"/>
        <v>23</v>
      </c>
    </row>
    <row r="1459" spans="1:17" x14ac:dyDescent="0.25">
      <c r="A1459">
        <v>1458</v>
      </c>
      <c r="D1459">
        <v>187.83705</v>
      </c>
      <c r="E1459" s="4">
        <v>2</v>
      </c>
      <c r="F1459">
        <v>205.38771700000001</v>
      </c>
      <c r="G1459" s="3">
        <v>3</v>
      </c>
      <c r="P1459">
        <v>2</v>
      </c>
      <c r="Q1459" t="str">
        <f t="shared" si="23"/>
        <v>23</v>
      </c>
    </row>
    <row r="1460" spans="1:17" x14ac:dyDescent="0.25">
      <c r="A1460">
        <v>1459</v>
      </c>
      <c r="D1460">
        <v>187.83705</v>
      </c>
      <c r="E1460" s="4">
        <v>2</v>
      </c>
      <c r="F1460">
        <v>205.38771700000001</v>
      </c>
      <c r="G1460" s="3">
        <v>3</v>
      </c>
      <c r="P1460">
        <v>2</v>
      </c>
      <c r="Q1460" t="str">
        <f t="shared" si="23"/>
        <v>23</v>
      </c>
    </row>
    <row r="1461" spans="1:17" x14ac:dyDescent="0.25">
      <c r="A1461">
        <v>1460</v>
      </c>
      <c r="D1461">
        <v>187.83705</v>
      </c>
      <c r="E1461" s="4">
        <v>2</v>
      </c>
      <c r="F1461">
        <v>205.35914500000001</v>
      </c>
      <c r="G1461" s="3">
        <v>3</v>
      </c>
      <c r="P1461">
        <v>2</v>
      </c>
      <c r="Q1461" t="str">
        <f t="shared" si="23"/>
        <v>23</v>
      </c>
    </row>
    <row r="1462" spans="1:17" x14ac:dyDescent="0.25">
      <c r="A1462">
        <v>1461</v>
      </c>
      <c r="B1462">
        <v>181.28943100000001</v>
      </c>
      <c r="C1462" s="2">
        <v>1</v>
      </c>
      <c r="D1462">
        <v>187.83705</v>
      </c>
      <c r="E1462" s="4">
        <v>2</v>
      </c>
      <c r="I1462" s="5" t="s">
        <v>233</v>
      </c>
      <c r="N1462">
        <v>197.434561</v>
      </c>
      <c r="O1462">
        <v>1461</v>
      </c>
      <c r="P1462">
        <v>3</v>
      </c>
      <c r="Q1462" t="str">
        <f t="shared" si="23"/>
        <v>124D</v>
      </c>
    </row>
    <row r="1463" spans="1:17" x14ac:dyDescent="0.25">
      <c r="A1463">
        <v>1462</v>
      </c>
      <c r="B1463">
        <v>181.16285999999999</v>
      </c>
      <c r="C1463" s="2">
        <v>1</v>
      </c>
      <c r="D1463">
        <v>187.83705</v>
      </c>
      <c r="E1463" s="4">
        <v>2</v>
      </c>
      <c r="I1463" s="5" t="s">
        <v>233</v>
      </c>
      <c r="N1463">
        <v>197.434561</v>
      </c>
      <c r="P1463">
        <v>3</v>
      </c>
      <c r="Q1463" t="str">
        <f t="shared" si="23"/>
        <v>124D</v>
      </c>
    </row>
    <row r="1464" spans="1:17" x14ac:dyDescent="0.25">
      <c r="A1464">
        <v>1463</v>
      </c>
      <c r="B1464">
        <v>181.16285999999999</v>
      </c>
      <c r="C1464" s="2">
        <v>1</v>
      </c>
      <c r="D1464">
        <v>187.83705</v>
      </c>
      <c r="E1464" s="4">
        <v>2</v>
      </c>
      <c r="I1464" s="5" t="s">
        <v>233</v>
      </c>
      <c r="N1464">
        <v>197.42807999999999</v>
      </c>
      <c r="P1464">
        <v>3</v>
      </c>
      <c r="Q1464" t="str">
        <f t="shared" si="23"/>
        <v>124D</v>
      </c>
    </row>
    <row r="1465" spans="1:17" x14ac:dyDescent="0.25">
      <c r="A1465">
        <v>1464</v>
      </c>
      <c r="B1465">
        <v>181.16285999999999</v>
      </c>
      <c r="C1465" s="2">
        <v>1</v>
      </c>
      <c r="D1465">
        <v>187.83705</v>
      </c>
      <c r="E1465" s="4">
        <v>2</v>
      </c>
      <c r="I1465" s="5" t="s">
        <v>233</v>
      </c>
      <c r="N1465">
        <v>197.42807999999999</v>
      </c>
      <c r="P1465">
        <v>3</v>
      </c>
      <c r="Q1465" t="str">
        <f t="shared" si="23"/>
        <v>124D</v>
      </c>
    </row>
    <row r="1466" spans="1:17" x14ac:dyDescent="0.25">
      <c r="A1466">
        <v>1465</v>
      </c>
      <c r="B1466">
        <v>181.16285999999999</v>
      </c>
      <c r="C1466" s="2">
        <v>1</v>
      </c>
      <c r="D1466">
        <v>187.83705</v>
      </c>
      <c r="E1466" s="4">
        <v>2</v>
      </c>
      <c r="I1466" s="5" t="s">
        <v>233</v>
      </c>
      <c r="N1466">
        <v>197.42807999999999</v>
      </c>
      <c r="P1466">
        <v>3</v>
      </c>
      <c r="Q1466" t="str">
        <f t="shared" si="23"/>
        <v>124D</v>
      </c>
    </row>
    <row r="1467" spans="1:17" x14ac:dyDescent="0.25">
      <c r="A1467">
        <v>1466</v>
      </c>
      <c r="B1467">
        <v>181.16285999999999</v>
      </c>
      <c r="C1467" s="2">
        <v>1</v>
      </c>
      <c r="D1467">
        <v>187.83705</v>
      </c>
      <c r="E1467" s="4">
        <v>2</v>
      </c>
      <c r="I1467" s="5" t="s">
        <v>233</v>
      </c>
      <c r="N1467">
        <v>197.42807999999999</v>
      </c>
      <c r="P1467">
        <v>3</v>
      </c>
      <c r="Q1467" t="str">
        <f t="shared" si="23"/>
        <v>124D</v>
      </c>
    </row>
    <row r="1468" spans="1:17" x14ac:dyDescent="0.25">
      <c r="A1468">
        <v>1467</v>
      </c>
      <c r="B1468">
        <v>181.16285999999999</v>
      </c>
      <c r="C1468" s="2">
        <v>1</v>
      </c>
      <c r="D1468">
        <v>187.83705</v>
      </c>
      <c r="E1468" s="4">
        <v>2</v>
      </c>
      <c r="I1468" s="5" t="s">
        <v>233</v>
      </c>
      <c r="N1468">
        <v>197.42807999999999</v>
      </c>
      <c r="P1468">
        <v>3</v>
      </c>
      <c r="Q1468" t="str">
        <f t="shared" si="23"/>
        <v>124D</v>
      </c>
    </row>
    <row r="1469" spans="1:17" x14ac:dyDescent="0.25">
      <c r="A1469">
        <v>1468</v>
      </c>
      <c r="B1469">
        <v>181.16285999999999</v>
      </c>
      <c r="C1469" s="2">
        <v>1</v>
      </c>
      <c r="D1469">
        <v>187.83705</v>
      </c>
      <c r="E1469" s="4">
        <v>2</v>
      </c>
      <c r="I1469" s="5" t="s">
        <v>233</v>
      </c>
      <c r="N1469">
        <v>197.42807999999999</v>
      </c>
      <c r="P1469">
        <v>3</v>
      </c>
      <c r="Q1469" t="str">
        <f t="shared" si="23"/>
        <v>124D</v>
      </c>
    </row>
    <row r="1470" spans="1:17" x14ac:dyDescent="0.25">
      <c r="A1470">
        <v>1469</v>
      </c>
      <c r="B1470">
        <v>181.16285999999999</v>
      </c>
      <c r="C1470" s="2">
        <v>1</v>
      </c>
      <c r="D1470">
        <v>187.83705</v>
      </c>
      <c r="E1470" s="4">
        <v>2</v>
      </c>
      <c r="I1470" s="5" t="s">
        <v>233</v>
      </c>
      <c r="N1470">
        <v>197.42807999999999</v>
      </c>
      <c r="P1470">
        <v>3</v>
      </c>
      <c r="Q1470" t="str">
        <f t="shared" si="23"/>
        <v>124D</v>
      </c>
    </row>
    <row r="1471" spans="1:17" x14ac:dyDescent="0.25">
      <c r="A1471">
        <v>1470</v>
      </c>
      <c r="B1471">
        <v>181.16285999999999</v>
      </c>
      <c r="C1471" s="2">
        <v>1</v>
      </c>
      <c r="D1471">
        <v>187.95357799999999</v>
      </c>
      <c r="E1471" s="4">
        <v>2</v>
      </c>
      <c r="I1471" s="5" t="s">
        <v>233</v>
      </c>
      <c r="N1471">
        <v>197.42807999999999</v>
      </c>
      <c r="P1471">
        <v>3</v>
      </c>
      <c r="Q1471" t="str">
        <f t="shared" si="23"/>
        <v>124D</v>
      </c>
    </row>
    <row r="1472" spans="1:17" x14ac:dyDescent="0.25">
      <c r="A1472">
        <v>1471</v>
      </c>
      <c r="B1472">
        <v>181.16285999999999</v>
      </c>
      <c r="C1472" s="2">
        <v>1</v>
      </c>
      <c r="I1472" s="5" t="s">
        <v>233</v>
      </c>
      <c r="N1472">
        <v>197.42807999999999</v>
      </c>
      <c r="P1472">
        <v>2</v>
      </c>
      <c r="Q1472" t="str">
        <f t="shared" si="23"/>
        <v>14D</v>
      </c>
    </row>
    <row r="1473" spans="1:17" x14ac:dyDescent="0.25">
      <c r="A1473">
        <v>1472</v>
      </c>
      <c r="B1473">
        <v>181.16285999999999</v>
      </c>
      <c r="C1473" s="2">
        <v>1</v>
      </c>
      <c r="I1473" s="5" t="s">
        <v>233</v>
      </c>
      <c r="N1473">
        <v>197.42807999999999</v>
      </c>
      <c r="P1473">
        <v>2</v>
      </c>
      <c r="Q1473" t="str">
        <f t="shared" si="23"/>
        <v>14D</v>
      </c>
    </row>
    <row r="1474" spans="1:17" x14ac:dyDescent="0.25">
      <c r="A1474">
        <v>1473</v>
      </c>
      <c r="B1474">
        <v>181.16285999999999</v>
      </c>
      <c r="C1474" s="2">
        <v>1</v>
      </c>
      <c r="I1474" s="5" t="s">
        <v>233</v>
      </c>
      <c r="N1474">
        <v>197.42807999999999</v>
      </c>
      <c r="P1474">
        <v>2</v>
      </c>
      <c r="Q1474" t="str">
        <f t="shared" ref="Q1474:Q1537" si="24">CONCATENATE(C1474,E1474,G1474,I1474)</f>
        <v>14D</v>
      </c>
    </row>
    <row r="1475" spans="1:17" x14ac:dyDescent="0.25">
      <c r="A1475">
        <v>1474</v>
      </c>
      <c r="B1475">
        <v>181.16285999999999</v>
      </c>
      <c r="C1475" s="2">
        <v>1</v>
      </c>
      <c r="I1475" s="5" t="s">
        <v>233</v>
      </c>
      <c r="N1475">
        <v>197.42807999999999</v>
      </c>
      <c r="P1475">
        <v>2</v>
      </c>
      <c r="Q1475" t="str">
        <f t="shared" si="24"/>
        <v>14D</v>
      </c>
    </row>
    <row r="1476" spans="1:17" x14ac:dyDescent="0.25">
      <c r="A1476">
        <v>1475</v>
      </c>
      <c r="B1476">
        <v>181.16285999999999</v>
      </c>
      <c r="C1476" s="2">
        <v>1</v>
      </c>
      <c r="I1476" s="5" t="s">
        <v>233</v>
      </c>
      <c r="N1476">
        <v>197.42807999999999</v>
      </c>
      <c r="P1476">
        <v>2</v>
      </c>
      <c r="Q1476" t="str">
        <f t="shared" si="24"/>
        <v>14D</v>
      </c>
    </row>
    <row r="1477" spans="1:17" x14ac:dyDescent="0.25">
      <c r="A1477">
        <v>1476</v>
      </c>
      <c r="B1477">
        <v>181.16285999999999</v>
      </c>
      <c r="C1477" s="2">
        <v>1</v>
      </c>
      <c r="G1477" s="3" t="s">
        <v>234</v>
      </c>
      <c r="I1477" s="5" t="s">
        <v>233</v>
      </c>
      <c r="L1477">
        <v>193.34911199999999</v>
      </c>
      <c r="M1477">
        <v>1476</v>
      </c>
      <c r="N1477">
        <v>197.42807999999999</v>
      </c>
      <c r="P1477">
        <v>3</v>
      </c>
      <c r="Q1477" t="str">
        <f t="shared" si="24"/>
        <v>13D4D</v>
      </c>
    </row>
    <row r="1478" spans="1:17" x14ac:dyDescent="0.25">
      <c r="A1478">
        <v>1477</v>
      </c>
      <c r="B1478">
        <v>181.16285999999999</v>
      </c>
      <c r="C1478" s="2">
        <v>1</v>
      </c>
      <c r="G1478" s="3" t="s">
        <v>234</v>
      </c>
      <c r="I1478" s="5" t="s">
        <v>233</v>
      </c>
      <c r="L1478">
        <v>193.324725</v>
      </c>
      <c r="N1478">
        <v>197.434561</v>
      </c>
      <c r="O1478">
        <v>1477</v>
      </c>
      <c r="P1478">
        <v>3</v>
      </c>
      <c r="Q1478" t="str">
        <f t="shared" si="24"/>
        <v>13D4D</v>
      </c>
    </row>
    <row r="1479" spans="1:17" x14ac:dyDescent="0.25">
      <c r="A1479">
        <v>1478</v>
      </c>
      <c r="B1479">
        <v>181.16285999999999</v>
      </c>
      <c r="C1479" s="2">
        <v>1</v>
      </c>
      <c r="G1479" s="3" t="s">
        <v>234</v>
      </c>
      <c r="L1479">
        <v>193.324725</v>
      </c>
      <c r="P1479">
        <v>2</v>
      </c>
      <c r="Q1479" t="str">
        <f t="shared" si="24"/>
        <v>13D</v>
      </c>
    </row>
    <row r="1480" spans="1:17" x14ac:dyDescent="0.25">
      <c r="A1480">
        <v>1479</v>
      </c>
      <c r="B1480">
        <v>181.16285999999999</v>
      </c>
      <c r="C1480" s="2">
        <v>1</v>
      </c>
      <c r="G1480" s="3" t="s">
        <v>234</v>
      </c>
      <c r="L1480">
        <v>193.324725</v>
      </c>
      <c r="P1480">
        <v>2</v>
      </c>
      <c r="Q1480" t="str">
        <f t="shared" si="24"/>
        <v>13D</v>
      </c>
    </row>
    <row r="1481" spans="1:17" x14ac:dyDescent="0.25">
      <c r="A1481">
        <v>1480</v>
      </c>
      <c r="B1481">
        <v>181.16285999999999</v>
      </c>
      <c r="C1481" s="2">
        <v>1</v>
      </c>
      <c r="D1481">
        <v>177.022614</v>
      </c>
      <c r="E1481" s="4">
        <v>2</v>
      </c>
      <c r="G1481" s="3" t="s">
        <v>234</v>
      </c>
      <c r="L1481">
        <v>193.324725</v>
      </c>
      <c r="P1481">
        <v>3</v>
      </c>
      <c r="Q1481" t="str">
        <f t="shared" si="24"/>
        <v>123D</v>
      </c>
    </row>
    <row r="1482" spans="1:17" x14ac:dyDescent="0.25">
      <c r="A1482">
        <v>1481</v>
      </c>
      <c r="B1482">
        <v>181.16285999999999</v>
      </c>
      <c r="C1482" s="2">
        <v>1</v>
      </c>
      <c r="D1482">
        <v>177.01001200000002</v>
      </c>
      <c r="E1482" s="4">
        <v>2</v>
      </c>
      <c r="G1482" s="3" t="s">
        <v>234</v>
      </c>
      <c r="L1482">
        <v>193.324725</v>
      </c>
      <c r="P1482">
        <v>3</v>
      </c>
      <c r="Q1482" t="str">
        <f t="shared" si="24"/>
        <v>123D</v>
      </c>
    </row>
    <row r="1483" spans="1:17" x14ac:dyDescent="0.25">
      <c r="A1483">
        <v>1482</v>
      </c>
      <c r="B1483">
        <v>181.16285999999999</v>
      </c>
      <c r="C1483" s="2">
        <v>1</v>
      </c>
      <c r="D1483">
        <v>177.01001200000002</v>
      </c>
      <c r="E1483" s="4">
        <v>2</v>
      </c>
      <c r="G1483" s="3" t="s">
        <v>234</v>
      </c>
      <c r="L1483">
        <v>193.324725</v>
      </c>
      <c r="P1483">
        <v>3</v>
      </c>
      <c r="Q1483" t="str">
        <f t="shared" si="24"/>
        <v>123D</v>
      </c>
    </row>
    <row r="1484" spans="1:17" x14ac:dyDescent="0.25">
      <c r="A1484">
        <v>1483</v>
      </c>
      <c r="B1484">
        <v>181.16285999999999</v>
      </c>
      <c r="C1484" s="2">
        <v>1</v>
      </c>
      <c r="D1484">
        <v>177.01001200000002</v>
      </c>
      <c r="E1484" s="4">
        <v>2</v>
      </c>
      <c r="G1484" s="3" t="s">
        <v>234</v>
      </c>
      <c r="L1484">
        <v>193.324725</v>
      </c>
      <c r="P1484">
        <v>3</v>
      </c>
      <c r="Q1484" t="str">
        <f t="shared" si="24"/>
        <v>123D</v>
      </c>
    </row>
    <row r="1485" spans="1:17" x14ac:dyDescent="0.25">
      <c r="A1485">
        <v>1484</v>
      </c>
      <c r="B1485">
        <v>181.16285999999999</v>
      </c>
      <c r="C1485" s="2">
        <v>1</v>
      </c>
      <c r="D1485">
        <v>177.01001200000002</v>
      </c>
      <c r="E1485" s="4">
        <v>2</v>
      </c>
      <c r="G1485" s="3" t="s">
        <v>234</v>
      </c>
      <c r="L1485">
        <v>193.324725</v>
      </c>
      <c r="P1485">
        <v>3</v>
      </c>
      <c r="Q1485" t="str">
        <f t="shared" si="24"/>
        <v>123D</v>
      </c>
    </row>
    <row r="1486" spans="1:17" x14ac:dyDescent="0.25">
      <c r="A1486">
        <v>1485</v>
      </c>
      <c r="B1486">
        <v>181.16285999999999</v>
      </c>
      <c r="C1486" s="2">
        <v>1</v>
      </c>
      <c r="D1486">
        <v>177.01001200000002</v>
      </c>
      <c r="E1486" s="4">
        <v>2</v>
      </c>
      <c r="G1486" s="3" t="s">
        <v>234</v>
      </c>
      <c r="L1486">
        <v>193.324725</v>
      </c>
      <c r="P1486">
        <v>3</v>
      </c>
      <c r="Q1486" t="str">
        <f t="shared" si="24"/>
        <v>123D</v>
      </c>
    </row>
    <row r="1487" spans="1:17" x14ac:dyDescent="0.25">
      <c r="A1487">
        <v>1486</v>
      </c>
      <c r="B1487">
        <v>181.16285999999999</v>
      </c>
      <c r="C1487" s="2">
        <v>1</v>
      </c>
      <c r="D1487">
        <v>177.01001200000002</v>
      </c>
      <c r="E1487" s="4">
        <v>2</v>
      </c>
      <c r="G1487" s="3" t="s">
        <v>234</v>
      </c>
      <c r="L1487">
        <v>193.324725</v>
      </c>
      <c r="P1487">
        <v>3</v>
      </c>
      <c r="Q1487" t="str">
        <f t="shared" si="24"/>
        <v>123D</v>
      </c>
    </row>
    <row r="1488" spans="1:17" x14ac:dyDescent="0.25">
      <c r="A1488">
        <v>1487</v>
      </c>
      <c r="B1488">
        <v>181.16285999999999</v>
      </c>
      <c r="C1488" s="2">
        <v>1</v>
      </c>
      <c r="D1488">
        <v>177.01001200000002</v>
      </c>
      <c r="E1488" s="4">
        <v>2</v>
      </c>
      <c r="G1488" s="3" t="s">
        <v>234</v>
      </c>
      <c r="L1488">
        <v>193.324725</v>
      </c>
      <c r="P1488">
        <v>3</v>
      </c>
      <c r="Q1488" t="str">
        <f t="shared" si="24"/>
        <v>123D</v>
      </c>
    </row>
    <row r="1489" spans="1:17" x14ac:dyDescent="0.25">
      <c r="A1489">
        <v>1488</v>
      </c>
      <c r="B1489">
        <v>181.16285999999999</v>
      </c>
      <c r="C1489" s="2">
        <v>1</v>
      </c>
      <c r="D1489">
        <v>177.01001200000002</v>
      </c>
      <c r="E1489" s="4">
        <v>2</v>
      </c>
      <c r="G1489" s="3" t="s">
        <v>234</v>
      </c>
      <c r="L1489">
        <v>193.324725</v>
      </c>
      <c r="P1489">
        <v>3</v>
      </c>
      <c r="Q1489" t="str">
        <f t="shared" si="24"/>
        <v>123D</v>
      </c>
    </row>
    <row r="1490" spans="1:17" x14ac:dyDescent="0.25">
      <c r="A1490">
        <v>1489</v>
      </c>
      <c r="B1490">
        <v>181.16285999999999</v>
      </c>
      <c r="C1490" s="2">
        <v>1</v>
      </c>
      <c r="D1490">
        <v>177.01001200000002</v>
      </c>
      <c r="E1490" s="4">
        <v>2</v>
      </c>
      <c r="G1490" s="3" t="s">
        <v>234</v>
      </c>
      <c r="L1490">
        <v>193.324725</v>
      </c>
      <c r="P1490">
        <v>3</v>
      </c>
      <c r="Q1490" t="str">
        <f t="shared" si="24"/>
        <v>123D</v>
      </c>
    </row>
    <row r="1491" spans="1:17" x14ac:dyDescent="0.25">
      <c r="A1491">
        <v>1490</v>
      </c>
      <c r="B1491">
        <v>181.16285999999999</v>
      </c>
      <c r="C1491" s="2">
        <v>1</v>
      </c>
      <c r="D1491">
        <v>177.01001200000002</v>
      </c>
      <c r="E1491" s="4">
        <v>2</v>
      </c>
      <c r="G1491" s="3" t="s">
        <v>234</v>
      </c>
      <c r="L1491">
        <v>193.324725</v>
      </c>
      <c r="P1491">
        <v>3</v>
      </c>
      <c r="Q1491" t="str">
        <f t="shared" si="24"/>
        <v>123D</v>
      </c>
    </row>
    <row r="1492" spans="1:17" x14ac:dyDescent="0.25">
      <c r="A1492">
        <v>1491</v>
      </c>
      <c r="B1492">
        <v>181.16285999999999</v>
      </c>
      <c r="C1492" s="2">
        <v>1</v>
      </c>
      <c r="D1492">
        <v>177.01001200000002</v>
      </c>
      <c r="E1492" s="4">
        <v>2</v>
      </c>
      <c r="G1492" s="3" t="s">
        <v>234</v>
      </c>
      <c r="L1492">
        <v>193.324725</v>
      </c>
      <c r="P1492">
        <v>3</v>
      </c>
      <c r="Q1492" t="str">
        <f t="shared" si="24"/>
        <v>123D</v>
      </c>
    </row>
    <row r="1493" spans="1:17" x14ac:dyDescent="0.25">
      <c r="A1493">
        <v>1492</v>
      </c>
      <c r="B1493">
        <v>181.16285999999999</v>
      </c>
      <c r="C1493" s="2">
        <v>1</v>
      </c>
      <c r="D1493">
        <v>177.01001200000002</v>
      </c>
      <c r="E1493" s="4">
        <v>2</v>
      </c>
      <c r="G1493" s="3" t="s">
        <v>234</v>
      </c>
      <c r="L1493">
        <v>193.324725</v>
      </c>
      <c r="P1493">
        <v>3</v>
      </c>
      <c r="Q1493" t="str">
        <f t="shared" si="24"/>
        <v>123D</v>
      </c>
    </row>
    <row r="1494" spans="1:17" x14ac:dyDescent="0.25">
      <c r="A1494">
        <v>1493</v>
      </c>
      <c r="B1494">
        <v>181.16285999999999</v>
      </c>
      <c r="C1494" s="2">
        <v>1</v>
      </c>
      <c r="D1494">
        <v>177.01001200000002</v>
      </c>
      <c r="E1494" s="4">
        <v>2</v>
      </c>
      <c r="G1494" s="3" t="s">
        <v>234</v>
      </c>
      <c r="L1494">
        <v>193.324725</v>
      </c>
      <c r="P1494">
        <v>3</v>
      </c>
      <c r="Q1494" t="str">
        <f t="shared" si="24"/>
        <v>123D</v>
      </c>
    </row>
    <row r="1495" spans="1:17" x14ac:dyDescent="0.25">
      <c r="A1495">
        <v>1494</v>
      </c>
      <c r="B1495">
        <v>181.16285999999999</v>
      </c>
      <c r="C1495" s="2">
        <v>1</v>
      </c>
      <c r="D1495">
        <v>177.01001200000002</v>
      </c>
      <c r="E1495" s="4">
        <v>2</v>
      </c>
      <c r="G1495" s="3" t="s">
        <v>234</v>
      </c>
      <c r="L1495">
        <v>193.324725</v>
      </c>
      <c r="P1495">
        <v>3</v>
      </c>
      <c r="Q1495" t="str">
        <f t="shared" si="24"/>
        <v>123D</v>
      </c>
    </row>
    <row r="1496" spans="1:17" x14ac:dyDescent="0.25">
      <c r="A1496">
        <v>1495</v>
      </c>
      <c r="B1496">
        <v>181.16285999999999</v>
      </c>
      <c r="C1496" s="2">
        <v>1</v>
      </c>
      <c r="D1496">
        <v>177.01001200000002</v>
      </c>
      <c r="E1496" s="4">
        <v>2</v>
      </c>
      <c r="G1496" s="3" t="s">
        <v>234</v>
      </c>
      <c r="L1496">
        <v>193.324725</v>
      </c>
      <c r="P1496">
        <v>3</v>
      </c>
      <c r="Q1496" t="str">
        <f t="shared" si="24"/>
        <v>123D</v>
      </c>
    </row>
    <row r="1497" spans="1:17" x14ac:dyDescent="0.25">
      <c r="A1497">
        <v>1496</v>
      </c>
      <c r="B1497">
        <v>181.16285999999999</v>
      </c>
      <c r="C1497" s="2">
        <v>1</v>
      </c>
      <c r="D1497">
        <v>177.01001200000002</v>
      </c>
      <c r="E1497" s="4">
        <v>2</v>
      </c>
      <c r="G1497" s="3" t="s">
        <v>234</v>
      </c>
      <c r="L1497">
        <v>193.324725</v>
      </c>
      <c r="P1497">
        <v>3</v>
      </c>
      <c r="Q1497" t="str">
        <f t="shared" si="24"/>
        <v>123D</v>
      </c>
    </row>
    <row r="1498" spans="1:17" x14ac:dyDescent="0.25">
      <c r="A1498">
        <v>1497</v>
      </c>
      <c r="B1498">
        <v>181.16285999999999</v>
      </c>
      <c r="C1498" s="2">
        <v>1</v>
      </c>
      <c r="D1498">
        <v>177.01001200000002</v>
      </c>
      <c r="E1498" s="4">
        <v>2</v>
      </c>
      <c r="G1498" s="3" t="s">
        <v>234</v>
      </c>
      <c r="L1498">
        <v>193.324725</v>
      </c>
      <c r="P1498">
        <v>3</v>
      </c>
      <c r="Q1498" t="str">
        <f t="shared" si="24"/>
        <v>123D</v>
      </c>
    </row>
    <row r="1499" spans="1:17" x14ac:dyDescent="0.25">
      <c r="A1499">
        <v>1498</v>
      </c>
      <c r="B1499">
        <v>181.16285999999999</v>
      </c>
      <c r="C1499" s="2">
        <v>1</v>
      </c>
      <c r="D1499">
        <v>177.01001200000002</v>
      </c>
      <c r="E1499" s="4">
        <v>2</v>
      </c>
      <c r="G1499" s="3" t="s">
        <v>234</v>
      </c>
      <c r="L1499">
        <v>193.324725</v>
      </c>
      <c r="P1499">
        <v>3</v>
      </c>
      <c r="Q1499" t="str">
        <f t="shared" si="24"/>
        <v>123D</v>
      </c>
    </row>
    <row r="1500" spans="1:17" x14ac:dyDescent="0.25">
      <c r="A1500">
        <v>1499</v>
      </c>
      <c r="B1500">
        <v>181.28943100000001</v>
      </c>
      <c r="C1500" s="2">
        <v>1</v>
      </c>
      <c r="D1500">
        <v>177.01001200000002</v>
      </c>
      <c r="E1500" s="4">
        <v>2</v>
      </c>
      <c r="G1500" s="3" t="s">
        <v>234</v>
      </c>
      <c r="L1500">
        <v>193.324725</v>
      </c>
      <c r="P1500">
        <v>3</v>
      </c>
      <c r="Q1500" t="str">
        <f t="shared" si="24"/>
        <v>123D</v>
      </c>
    </row>
    <row r="1501" spans="1:17" x14ac:dyDescent="0.25">
      <c r="A1501">
        <v>1500</v>
      </c>
      <c r="D1501">
        <v>177.01001200000002</v>
      </c>
      <c r="E1501" s="4">
        <v>2</v>
      </c>
      <c r="G1501" s="3" t="s">
        <v>234</v>
      </c>
      <c r="L1501">
        <v>193.324725</v>
      </c>
      <c r="P1501">
        <v>2</v>
      </c>
      <c r="Q1501" t="str">
        <f t="shared" si="24"/>
        <v>23D</v>
      </c>
    </row>
    <row r="1502" spans="1:17" x14ac:dyDescent="0.25">
      <c r="A1502">
        <v>1501</v>
      </c>
      <c r="D1502">
        <v>177.01001200000002</v>
      </c>
      <c r="E1502" s="4">
        <v>2</v>
      </c>
      <c r="G1502" s="3" t="s">
        <v>234</v>
      </c>
      <c r="I1502" s="5" t="s">
        <v>233</v>
      </c>
      <c r="L1502">
        <v>193.324725</v>
      </c>
      <c r="N1502">
        <v>187.68134599999999</v>
      </c>
      <c r="O1502">
        <v>1501</v>
      </c>
      <c r="P1502">
        <v>3</v>
      </c>
      <c r="Q1502" t="str">
        <f t="shared" si="24"/>
        <v>23D4D</v>
      </c>
    </row>
    <row r="1503" spans="1:17" x14ac:dyDescent="0.25">
      <c r="A1503">
        <v>1502</v>
      </c>
      <c r="D1503">
        <v>177.01001200000002</v>
      </c>
      <c r="E1503" s="4">
        <v>2</v>
      </c>
      <c r="G1503" s="3" t="s">
        <v>234</v>
      </c>
      <c r="I1503" s="5" t="s">
        <v>233</v>
      </c>
      <c r="L1503">
        <v>193.324725</v>
      </c>
      <c r="N1503">
        <v>187.68874199999999</v>
      </c>
      <c r="P1503">
        <v>3</v>
      </c>
      <c r="Q1503" t="str">
        <f t="shared" si="24"/>
        <v>23D4D</v>
      </c>
    </row>
    <row r="1504" spans="1:17" x14ac:dyDescent="0.25">
      <c r="A1504">
        <v>1503</v>
      </c>
      <c r="D1504">
        <v>177.01001200000002</v>
      </c>
      <c r="E1504" s="4">
        <v>2</v>
      </c>
      <c r="G1504" s="3" t="s">
        <v>234</v>
      </c>
      <c r="I1504" s="5" t="s">
        <v>233</v>
      </c>
      <c r="L1504">
        <v>193.324725</v>
      </c>
      <c r="N1504">
        <v>187.68874199999999</v>
      </c>
      <c r="P1504">
        <v>3</v>
      </c>
      <c r="Q1504" t="str">
        <f t="shared" si="24"/>
        <v>23D4D</v>
      </c>
    </row>
    <row r="1505" spans="1:17" x14ac:dyDescent="0.25">
      <c r="A1505">
        <v>1504</v>
      </c>
      <c r="D1505">
        <v>177.01001200000002</v>
      </c>
      <c r="E1505" s="4">
        <v>2</v>
      </c>
      <c r="G1505" s="3" t="s">
        <v>234</v>
      </c>
      <c r="I1505" s="5" t="s">
        <v>233</v>
      </c>
      <c r="L1505">
        <v>193.324725</v>
      </c>
      <c r="N1505">
        <v>187.68874199999999</v>
      </c>
      <c r="P1505">
        <v>3</v>
      </c>
      <c r="Q1505" t="str">
        <f t="shared" si="24"/>
        <v>23D4D</v>
      </c>
    </row>
    <row r="1506" spans="1:17" x14ac:dyDescent="0.25">
      <c r="A1506">
        <v>1505</v>
      </c>
      <c r="D1506">
        <v>177.01001200000002</v>
      </c>
      <c r="E1506" s="4">
        <v>2</v>
      </c>
      <c r="G1506" s="3" t="s">
        <v>234</v>
      </c>
      <c r="I1506" s="5" t="s">
        <v>233</v>
      </c>
      <c r="L1506">
        <v>193.324725</v>
      </c>
      <c r="N1506">
        <v>187.68874199999999</v>
      </c>
      <c r="P1506">
        <v>3</v>
      </c>
      <c r="Q1506" t="str">
        <f t="shared" si="24"/>
        <v>23D4D</v>
      </c>
    </row>
    <row r="1507" spans="1:17" x14ac:dyDescent="0.25">
      <c r="A1507">
        <v>1506</v>
      </c>
      <c r="D1507">
        <v>177.01001200000002</v>
      </c>
      <c r="E1507" s="4">
        <v>2</v>
      </c>
      <c r="G1507" s="3" t="s">
        <v>234</v>
      </c>
      <c r="I1507" s="5" t="s">
        <v>233</v>
      </c>
      <c r="L1507">
        <v>193.324725</v>
      </c>
      <c r="N1507">
        <v>187.68874199999999</v>
      </c>
      <c r="P1507">
        <v>3</v>
      </c>
      <c r="Q1507" t="str">
        <f t="shared" si="24"/>
        <v>23D4D</v>
      </c>
    </row>
    <row r="1508" spans="1:17" x14ac:dyDescent="0.25">
      <c r="A1508">
        <v>1507</v>
      </c>
      <c r="D1508">
        <v>177.01001200000002</v>
      </c>
      <c r="E1508" s="4">
        <v>2</v>
      </c>
      <c r="G1508" s="3" t="s">
        <v>234</v>
      </c>
      <c r="I1508" s="5" t="s">
        <v>233</v>
      </c>
      <c r="L1508">
        <v>193.34911199999999</v>
      </c>
      <c r="M1508">
        <v>1507</v>
      </c>
      <c r="N1508">
        <v>187.68874199999999</v>
      </c>
      <c r="P1508">
        <v>3</v>
      </c>
      <c r="Q1508" t="str">
        <f t="shared" si="24"/>
        <v>23D4D</v>
      </c>
    </row>
    <row r="1509" spans="1:17" x14ac:dyDescent="0.25">
      <c r="A1509">
        <v>1508</v>
      </c>
      <c r="D1509">
        <v>177.01001200000002</v>
      </c>
      <c r="E1509" s="4">
        <v>2</v>
      </c>
      <c r="I1509" s="5" t="s">
        <v>233</v>
      </c>
      <c r="N1509">
        <v>187.68874199999999</v>
      </c>
      <c r="P1509">
        <v>2</v>
      </c>
      <c r="Q1509" t="str">
        <f t="shared" si="24"/>
        <v>24D</v>
      </c>
    </row>
    <row r="1510" spans="1:17" x14ac:dyDescent="0.25">
      <c r="A1510">
        <v>1509</v>
      </c>
      <c r="D1510">
        <v>177.01001200000002</v>
      </c>
      <c r="E1510" s="4">
        <v>2</v>
      </c>
      <c r="I1510" s="5" t="s">
        <v>233</v>
      </c>
      <c r="N1510">
        <v>187.68874199999999</v>
      </c>
      <c r="P1510">
        <v>2</v>
      </c>
      <c r="Q1510" t="str">
        <f t="shared" si="24"/>
        <v>24D</v>
      </c>
    </row>
    <row r="1511" spans="1:17" x14ac:dyDescent="0.25">
      <c r="A1511">
        <v>1510</v>
      </c>
      <c r="D1511">
        <v>177.01001200000002</v>
      </c>
      <c r="E1511" s="4">
        <v>2</v>
      </c>
      <c r="I1511" s="5" t="s">
        <v>233</v>
      </c>
      <c r="N1511">
        <v>187.68874199999999</v>
      </c>
      <c r="P1511">
        <v>2</v>
      </c>
      <c r="Q1511" t="str">
        <f t="shared" si="24"/>
        <v>24D</v>
      </c>
    </row>
    <row r="1512" spans="1:17" x14ac:dyDescent="0.25">
      <c r="A1512">
        <v>1511</v>
      </c>
      <c r="D1512">
        <v>177.01001200000002</v>
      </c>
      <c r="E1512" s="4">
        <v>2</v>
      </c>
      <c r="I1512" s="5" t="s">
        <v>233</v>
      </c>
      <c r="N1512">
        <v>187.68874199999999</v>
      </c>
      <c r="P1512">
        <v>2</v>
      </c>
      <c r="Q1512" t="str">
        <f t="shared" si="24"/>
        <v>24D</v>
      </c>
    </row>
    <row r="1513" spans="1:17" x14ac:dyDescent="0.25">
      <c r="A1513">
        <v>1512</v>
      </c>
      <c r="B1513">
        <v>169.911147</v>
      </c>
      <c r="C1513" s="2">
        <v>1</v>
      </c>
      <c r="D1513">
        <v>177.01001200000002</v>
      </c>
      <c r="E1513" s="4">
        <v>2</v>
      </c>
      <c r="I1513" s="5" t="s">
        <v>233</v>
      </c>
      <c r="N1513">
        <v>187.68874199999999</v>
      </c>
      <c r="P1513">
        <v>3</v>
      </c>
      <c r="Q1513" t="str">
        <f t="shared" si="24"/>
        <v>124D</v>
      </c>
    </row>
    <row r="1514" spans="1:17" x14ac:dyDescent="0.25">
      <c r="A1514">
        <v>1513</v>
      </c>
      <c r="B1514">
        <v>169.79202100000001</v>
      </c>
      <c r="C1514" s="2">
        <v>1</v>
      </c>
      <c r="D1514">
        <v>177.01001200000002</v>
      </c>
      <c r="E1514" s="4">
        <v>2</v>
      </c>
      <c r="I1514" s="5" t="s">
        <v>233</v>
      </c>
      <c r="N1514">
        <v>187.68874199999999</v>
      </c>
      <c r="P1514">
        <v>3</v>
      </c>
      <c r="Q1514" t="str">
        <f t="shared" si="24"/>
        <v>124D</v>
      </c>
    </row>
    <row r="1515" spans="1:17" x14ac:dyDescent="0.25">
      <c r="A1515">
        <v>1514</v>
      </c>
      <c r="B1515">
        <v>169.79202100000001</v>
      </c>
      <c r="C1515" s="2">
        <v>1</v>
      </c>
      <c r="D1515">
        <v>177.01001200000002</v>
      </c>
      <c r="E1515" s="4">
        <v>2</v>
      </c>
      <c r="I1515" s="5" t="s">
        <v>233</v>
      </c>
      <c r="N1515">
        <v>187.68874199999999</v>
      </c>
      <c r="P1515">
        <v>3</v>
      </c>
      <c r="Q1515" t="str">
        <f t="shared" si="24"/>
        <v>124D</v>
      </c>
    </row>
    <row r="1516" spans="1:17" x14ac:dyDescent="0.25">
      <c r="A1516">
        <v>1515</v>
      </c>
      <c r="B1516">
        <v>169.79202100000001</v>
      </c>
      <c r="C1516" s="2">
        <v>1</v>
      </c>
      <c r="D1516">
        <v>177.01001200000002</v>
      </c>
      <c r="E1516" s="4">
        <v>2</v>
      </c>
      <c r="I1516" s="5" t="s">
        <v>233</v>
      </c>
      <c r="N1516">
        <v>187.68874199999999</v>
      </c>
      <c r="P1516">
        <v>3</v>
      </c>
      <c r="Q1516" t="str">
        <f t="shared" si="24"/>
        <v>124D</v>
      </c>
    </row>
    <row r="1517" spans="1:17" x14ac:dyDescent="0.25">
      <c r="A1517">
        <v>1516</v>
      </c>
      <c r="B1517">
        <v>169.79202100000001</v>
      </c>
      <c r="C1517" s="2">
        <v>1</v>
      </c>
      <c r="D1517">
        <v>177.01001200000002</v>
      </c>
      <c r="E1517" s="4">
        <v>2</v>
      </c>
      <c r="I1517" s="5" t="s">
        <v>233</v>
      </c>
      <c r="N1517">
        <v>187.68874199999999</v>
      </c>
      <c r="P1517">
        <v>3</v>
      </c>
      <c r="Q1517" t="str">
        <f t="shared" si="24"/>
        <v>124D</v>
      </c>
    </row>
    <row r="1518" spans="1:17" x14ac:dyDescent="0.25">
      <c r="A1518">
        <v>1517</v>
      </c>
      <c r="B1518">
        <v>169.79202100000001</v>
      </c>
      <c r="C1518" s="2">
        <v>1</v>
      </c>
      <c r="D1518">
        <v>177.01001200000002</v>
      </c>
      <c r="E1518" s="4">
        <v>2</v>
      </c>
      <c r="I1518" s="5" t="s">
        <v>233</v>
      </c>
      <c r="N1518">
        <v>187.68874199999999</v>
      </c>
      <c r="P1518">
        <v>3</v>
      </c>
      <c r="Q1518" t="str">
        <f t="shared" si="24"/>
        <v>124D</v>
      </c>
    </row>
    <row r="1519" spans="1:17" x14ac:dyDescent="0.25">
      <c r="A1519">
        <v>1518</v>
      </c>
      <c r="B1519">
        <v>169.79202100000001</v>
      </c>
      <c r="C1519" s="2">
        <v>1</v>
      </c>
      <c r="D1519">
        <v>177.01001200000002</v>
      </c>
      <c r="E1519" s="4">
        <v>2</v>
      </c>
      <c r="I1519" s="5" t="s">
        <v>233</v>
      </c>
      <c r="N1519">
        <v>187.68874199999999</v>
      </c>
      <c r="P1519">
        <v>3</v>
      </c>
      <c r="Q1519" t="str">
        <f t="shared" si="24"/>
        <v>124D</v>
      </c>
    </row>
    <row r="1520" spans="1:17" x14ac:dyDescent="0.25">
      <c r="A1520">
        <v>1519</v>
      </c>
      <c r="B1520">
        <v>169.79202100000001</v>
      </c>
      <c r="C1520" s="2">
        <v>1</v>
      </c>
      <c r="D1520">
        <v>177.01001200000002</v>
      </c>
      <c r="E1520" s="4">
        <v>2</v>
      </c>
      <c r="I1520" s="5" t="s">
        <v>233</v>
      </c>
      <c r="N1520">
        <v>187.68874199999999</v>
      </c>
      <c r="P1520">
        <v>3</v>
      </c>
      <c r="Q1520" t="str">
        <f t="shared" si="24"/>
        <v>124D</v>
      </c>
    </row>
    <row r="1521" spans="1:17" x14ac:dyDescent="0.25">
      <c r="A1521">
        <v>1520</v>
      </c>
      <c r="B1521">
        <v>169.79202100000001</v>
      </c>
      <c r="C1521" s="2">
        <v>1</v>
      </c>
      <c r="D1521">
        <v>177.022614</v>
      </c>
      <c r="E1521" s="4">
        <v>2</v>
      </c>
      <c r="I1521" s="5" t="s">
        <v>233</v>
      </c>
      <c r="N1521">
        <v>187.68874199999999</v>
      </c>
      <c r="P1521">
        <v>3</v>
      </c>
      <c r="Q1521" t="str">
        <f t="shared" si="24"/>
        <v>124D</v>
      </c>
    </row>
    <row r="1522" spans="1:17" x14ac:dyDescent="0.25">
      <c r="A1522">
        <v>1521</v>
      </c>
      <c r="B1522">
        <v>169.79202100000001</v>
      </c>
      <c r="C1522" s="2">
        <v>1</v>
      </c>
      <c r="F1522">
        <v>181.71038300000001</v>
      </c>
      <c r="G1522" s="3">
        <v>3</v>
      </c>
      <c r="I1522" s="5" t="s">
        <v>233</v>
      </c>
      <c r="N1522">
        <v>187.68874199999999</v>
      </c>
      <c r="P1522">
        <v>3</v>
      </c>
      <c r="Q1522" t="str">
        <f t="shared" si="24"/>
        <v>134D</v>
      </c>
    </row>
    <row r="1523" spans="1:17" x14ac:dyDescent="0.25">
      <c r="A1523">
        <v>1522</v>
      </c>
      <c r="B1523">
        <v>169.79202100000001</v>
      </c>
      <c r="C1523" s="2">
        <v>1</v>
      </c>
      <c r="F1523">
        <v>181.657218</v>
      </c>
      <c r="G1523" s="3">
        <v>3</v>
      </c>
      <c r="I1523" s="5" t="s">
        <v>233</v>
      </c>
      <c r="N1523">
        <v>187.68874199999999</v>
      </c>
      <c r="P1523">
        <v>3</v>
      </c>
      <c r="Q1523" t="str">
        <f t="shared" si="24"/>
        <v>134D</v>
      </c>
    </row>
    <row r="1524" spans="1:17" x14ac:dyDescent="0.25">
      <c r="A1524">
        <v>1523</v>
      </c>
      <c r="B1524">
        <v>169.79202100000001</v>
      </c>
      <c r="C1524" s="2">
        <v>1</v>
      </c>
      <c r="F1524">
        <v>181.657218</v>
      </c>
      <c r="G1524" s="3">
        <v>3</v>
      </c>
      <c r="I1524" s="5" t="s">
        <v>233</v>
      </c>
      <c r="N1524">
        <v>187.68874199999999</v>
      </c>
      <c r="P1524">
        <v>3</v>
      </c>
      <c r="Q1524" t="str">
        <f t="shared" si="24"/>
        <v>134D</v>
      </c>
    </row>
    <row r="1525" spans="1:17" x14ac:dyDescent="0.25">
      <c r="A1525">
        <v>1524</v>
      </c>
      <c r="B1525">
        <v>169.79202100000001</v>
      </c>
      <c r="C1525" s="2">
        <v>1</v>
      </c>
      <c r="F1525">
        <v>181.657218</v>
      </c>
      <c r="G1525" s="3">
        <v>3</v>
      </c>
      <c r="I1525" s="5" t="s">
        <v>233</v>
      </c>
      <c r="N1525">
        <v>187.68874199999999</v>
      </c>
      <c r="P1525">
        <v>3</v>
      </c>
      <c r="Q1525" t="str">
        <f t="shared" si="24"/>
        <v>134D</v>
      </c>
    </row>
    <row r="1526" spans="1:17" x14ac:dyDescent="0.25">
      <c r="A1526">
        <v>1525</v>
      </c>
      <c r="B1526">
        <v>169.79202100000001</v>
      </c>
      <c r="C1526" s="2">
        <v>1</v>
      </c>
      <c r="F1526">
        <v>181.657218</v>
      </c>
      <c r="G1526" s="3">
        <v>3</v>
      </c>
      <c r="I1526" s="5" t="s">
        <v>233</v>
      </c>
      <c r="N1526">
        <v>187.68874199999999</v>
      </c>
      <c r="P1526">
        <v>3</v>
      </c>
      <c r="Q1526" t="str">
        <f t="shared" si="24"/>
        <v>134D</v>
      </c>
    </row>
    <row r="1527" spans="1:17" x14ac:dyDescent="0.25">
      <c r="A1527">
        <v>1526</v>
      </c>
      <c r="B1527">
        <v>169.79202100000001</v>
      </c>
      <c r="C1527" s="2">
        <v>1</v>
      </c>
      <c r="F1527">
        <v>181.657218</v>
      </c>
      <c r="G1527" s="3">
        <v>3</v>
      </c>
      <c r="I1527" s="5" t="s">
        <v>233</v>
      </c>
      <c r="N1527">
        <v>187.68874199999999</v>
      </c>
      <c r="P1527">
        <v>3</v>
      </c>
      <c r="Q1527" t="str">
        <f t="shared" si="24"/>
        <v>134D</v>
      </c>
    </row>
    <row r="1528" spans="1:17" x14ac:dyDescent="0.25">
      <c r="A1528">
        <v>1527</v>
      </c>
      <c r="B1528">
        <v>169.79202100000001</v>
      </c>
      <c r="C1528" s="2">
        <v>1</v>
      </c>
      <c r="F1528">
        <v>181.657218</v>
      </c>
      <c r="G1528" s="3">
        <v>3</v>
      </c>
      <c r="I1528" s="5" t="s">
        <v>233</v>
      </c>
      <c r="N1528">
        <v>187.68134599999999</v>
      </c>
      <c r="O1528">
        <v>1527</v>
      </c>
      <c r="P1528">
        <v>3</v>
      </c>
      <c r="Q1528" t="str">
        <f t="shared" si="24"/>
        <v>134D</v>
      </c>
    </row>
    <row r="1529" spans="1:17" x14ac:dyDescent="0.25">
      <c r="A1529">
        <v>1528</v>
      </c>
      <c r="B1529">
        <v>169.79202100000001</v>
      </c>
      <c r="C1529" s="2">
        <v>1</v>
      </c>
      <c r="F1529">
        <v>181.657218</v>
      </c>
      <c r="G1529" s="3">
        <v>3</v>
      </c>
      <c r="P1529">
        <v>2</v>
      </c>
      <c r="Q1529" t="str">
        <f t="shared" si="24"/>
        <v>13</v>
      </c>
    </row>
    <row r="1530" spans="1:17" x14ac:dyDescent="0.25">
      <c r="A1530">
        <v>1529</v>
      </c>
      <c r="B1530">
        <v>169.79202100000001</v>
      </c>
      <c r="C1530" s="2">
        <v>1</v>
      </c>
      <c r="F1530">
        <v>181.657218</v>
      </c>
      <c r="G1530" s="3">
        <v>3</v>
      </c>
      <c r="P1530">
        <v>2</v>
      </c>
      <c r="Q1530" t="str">
        <f t="shared" si="24"/>
        <v>13</v>
      </c>
    </row>
    <row r="1531" spans="1:17" x14ac:dyDescent="0.25">
      <c r="A1531">
        <v>1530</v>
      </c>
      <c r="B1531">
        <v>169.79202100000001</v>
      </c>
      <c r="C1531" s="2">
        <v>1</v>
      </c>
      <c r="F1531">
        <v>181.657218</v>
      </c>
      <c r="G1531" s="3">
        <v>3</v>
      </c>
      <c r="P1531">
        <v>2</v>
      </c>
      <c r="Q1531" t="str">
        <f t="shared" si="24"/>
        <v>13</v>
      </c>
    </row>
    <row r="1532" spans="1:17" x14ac:dyDescent="0.25">
      <c r="A1532">
        <v>1531</v>
      </c>
      <c r="B1532">
        <v>169.79202100000001</v>
      </c>
      <c r="C1532" s="2">
        <v>1</v>
      </c>
      <c r="F1532">
        <v>181.657218</v>
      </c>
      <c r="G1532" s="3">
        <v>3</v>
      </c>
      <c r="P1532">
        <v>2</v>
      </c>
      <c r="Q1532" t="str">
        <f t="shared" si="24"/>
        <v>13</v>
      </c>
    </row>
    <row r="1533" spans="1:17" x14ac:dyDescent="0.25">
      <c r="A1533">
        <v>1532</v>
      </c>
      <c r="B1533">
        <v>169.79202100000001</v>
      </c>
      <c r="C1533" s="2">
        <v>1</v>
      </c>
      <c r="D1533">
        <v>165.95910900000001</v>
      </c>
      <c r="E1533" s="4">
        <v>2</v>
      </c>
      <c r="F1533">
        <v>181.657218</v>
      </c>
      <c r="G1533" s="3">
        <v>3</v>
      </c>
      <c r="P1533">
        <v>3</v>
      </c>
      <c r="Q1533" t="str">
        <f t="shared" si="24"/>
        <v>123</v>
      </c>
    </row>
    <row r="1534" spans="1:17" x14ac:dyDescent="0.25">
      <c r="A1534">
        <v>1533</v>
      </c>
      <c r="B1534">
        <v>169.79202100000001</v>
      </c>
      <c r="C1534" s="2">
        <v>1</v>
      </c>
      <c r="D1534">
        <v>165.95910900000001</v>
      </c>
      <c r="E1534" s="4">
        <v>2</v>
      </c>
      <c r="F1534">
        <v>181.657218</v>
      </c>
      <c r="G1534" s="3">
        <v>3</v>
      </c>
      <c r="P1534">
        <v>3</v>
      </c>
      <c r="Q1534" t="str">
        <f t="shared" si="24"/>
        <v>123</v>
      </c>
    </row>
    <row r="1535" spans="1:17" x14ac:dyDescent="0.25">
      <c r="A1535">
        <v>1534</v>
      </c>
      <c r="B1535">
        <v>169.79202100000001</v>
      </c>
      <c r="C1535" s="2">
        <v>1</v>
      </c>
      <c r="D1535">
        <v>165.688613</v>
      </c>
      <c r="E1535" s="4">
        <v>2</v>
      </c>
      <c r="F1535">
        <v>181.657218</v>
      </c>
      <c r="G1535" s="3">
        <v>3</v>
      </c>
      <c r="P1535">
        <v>3</v>
      </c>
      <c r="Q1535" t="str">
        <f t="shared" si="24"/>
        <v>123</v>
      </c>
    </row>
    <row r="1536" spans="1:17" x14ac:dyDescent="0.25">
      <c r="A1536">
        <v>1535</v>
      </c>
      <c r="B1536">
        <v>169.79202100000001</v>
      </c>
      <c r="C1536" s="2">
        <v>1</v>
      </c>
      <c r="D1536">
        <v>165.688613</v>
      </c>
      <c r="E1536" s="4">
        <v>2</v>
      </c>
      <c r="F1536">
        <v>181.657218</v>
      </c>
      <c r="G1536" s="3">
        <v>3</v>
      </c>
      <c r="P1536">
        <v>3</v>
      </c>
      <c r="Q1536" t="str">
        <f t="shared" si="24"/>
        <v>123</v>
      </c>
    </row>
    <row r="1537" spans="1:17" x14ac:dyDescent="0.25">
      <c r="A1537">
        <v>1536</v>
      </c>
      <c r="B1537">
        <v>169.79202100000001</v>
      </c>
      <c r="C1537" s="2">
        <v>1</v>
      </c>
      <c r="D1537">
        <v>165.688613</v>
      </c>
      <c r="E1537" s="4">
        <v>2</v>
      </c>
      <c r="F1537">
        <v>181.657218</v>
      </c>
      <c r="G1537" s="3">
        <v>3</v>
      </c>
      <c r="P1537">
        <v>3</v>
      </c>
      <c r="Q1537" t="str">
        <f t="shared" si="24"/>
        <v>123</v>
      </c>
    </row>
    <row r="1538" spans="1:17" x14ac:dyDescent="0.25">
      <c r="A1538">
        <v>1537</v>
      </c>
      <c r="B1538">
        <v>169.79202100000001</v>
      </c>
      <c r="C1538" s="2">
        <v>1</v>
      </c>
      <c r="D1538">
        <v>165.688613</v>
      </c>
      <c r="E1538" s="4">
        <v>2</v>
      </c>
      <c r="F1538">
        <v>181.657218</v>
      </c>
      <c r="G1538" s="3">
        <v>3</v>
      </c>
      <c r="P1538">
        <v>3</v>
      </c>
      <c r="Q1538" t="str">
        <f t="shared" ref="Q1538:Q1601" si="25">CONCATENATE(C1538,E1538,G1538,I1538)</f>
        <v>123</v>
      </c>
    </row>
    <row r="1539" spans="1:17" x14ac:dyDescent="0.25">
      <c r="A1539">
        <v>1538</v>
      </c>
      <c r="B1539">
        <v>169.79202100000001</v>
      </c>
      <c r="C1539" s="2">
        <v>1</v>
      </c>
      <c r="D1539">
        <v>165.688613</v>
      </c>
      <c r="E1539" s="4">
        <v>2</v>
      </c>
      <c r="F1539">
        <v>181.657218</v>
      </c>
      <c r="G1539" s="3">
        <v>3</v>
      </c>
      <c r="P1539">
        <v>3</v>
      </c>
      <c r="Q1539" t="str">
        <f t="shared" si="25"/>
        <v>123</v>
      </c>
    </row>
    <row r="1540" spans="1:17" x14ac:dyDescent="0.25">
      <c r="A1540">
        <v>1539</v>
      </c>
      <c r="B1540">
        <v>169.79202100000001</v>
      </c>
      <c r="C1540" s="2">
        <v>1</v>
      </c>
      <c r="D1540">
        <v>165.688613</v>
      </c>
      <c r="E1540" s="4">
        <v>2</v>
      </c>
      <c r="F1540">
        <v>181.657218</v>
      </c>
      <c r="G1540" s="3">
        <v>3</v>
      </c>
      <c r="P1540">
        <v>3</v>
      </c>
      <c r="Q1540" t="str">
        <f t="shared" si="25"/>
        <v>123</v>
      </c>
    </row>
    <row r="1541" spans="1:17" x14ac:dyDescent="0.25">
      <c r="A1541">
        <v>1540</v>
      </c>
      <c r="B1541">
        <v>169.911147</v>
      </c>
      <c r="C1541" s="2">
        <v>1</v>
      </c>
      <c r="D1541">
        <v>165.688613</v>
      </c>
      <c r="E1541" s="4">
        <v>2</v>
      </c>
      <c r="F1541">
        <v>181.657218</v>
      </c>
      <c r="G1541" s="3">
        <v>3</v>
      </c>
      <c r="P1541">
        <v>3</v>
      </c>
      <c r="Q1541" t="str">
        <f t="shared" si="25"/>
        <v>123</v>
      </c>
    </row>
    <row r="1542" spans="1:17" x14ac:dyDescent="0.25">
      <c r="A1542">
        <v>1541</v>
      </c>
      <c r="B1542">
        <v>169.911147</v>
      </c>
      <c r="C1542" s="2">
        <v>1</v>
      </c>
      <c r="D1542">
        <v>165.688613</v>
      </c>
      <c r="E1542" s="4">
        <v>2</v>
      </c>
      <c r="F1542">
        <v>181.657218</v>
      </c>
      <c r="G1542" s="3">
        <v>3</v>
      </c>
      <c r="P1542">
        <v>3</v>
      </c>
      <c r="Q1542" t="str">
        <f t="shared" si="25"/>
        <v>123</v>
      </c>
    </row>
    <row r="1543" spans="1:17" x14ac:dyDescent="0.25">
      <c r="A1543">
        <v>1542</v>
      </c>
      <c r="D1543">
        <v>165.688613</v>
      </c>
      <c r="E1543" s="4">
        <v>2</v>
      </c>
      <c r="F1543">
        <v>181.657218</v>
      </c>
      <c r="G1543" s="3">
        <v>3</v>
      </c>
      <c r="P1543">
        <v>2</v>
      </c>
      <c r="Q1543" t="str">
        <f t="shared" si="25"/>
        <v>23</v>
      </c>
    </row>
    <row r="1544" spans="1:17" x14ac:dyDescent="0.25">
      <c r="A1544">
        <v>1543</v>
      </c>
      <c r="D1544">
        <v>165.688613</v>
      </c>
      <c r="E1544" s="4">
        <v>2</v>
      </c>
      <c r="F1544">
        <v>181.657218</v>
      </c>
      <c r="G1544" s="3">
        <v>3</v>
      </c>
      <c r="P1544">
        <v>2</v>
      </c>
      <c r="Q1544" t="str">
        <f t="shared" si="25"/>
        <v>23</v>
      </c>
    </row>
    <row r="1545" spans="1:17" x14ac:dyDescent="0.25">
      <c r="A1545">
        <v>1544</v>
      </c>
      <c r="D1545">
        <v>165.688613</v>
      </c>
      <c r="E1545" s="4">
        <v>2</v>
      </c>
      <c r="F1545">
        <v>181.657218</v>
      </c>
      <c r="G1545" s="3">
        <v>3</v>
      </c>
      <c r="P1545">
        <v>2</v>
      </c>
      <c r="Q1545" t="str">
        <f t="shared" si="25"/>
        <v>23</v>
      </c>
    </row>
    <row r="1546" spans="1:17" x14ac:dyDescent="0.25">
      <c r="A1546">
        <v>1545</v>
      </c>
      <c r="D1546">
        <v>165.688613</v>
      </c>
      <c r="E1546" s="4">
        <v>2</v>
      </c>
      <c r="F1546">
        <v>181.657218</v>
      </c>
      <c r="G1546" s="3">
        <v>3</v>
      </c>
      <c r="P1546">
        <v>2</v>
      </c>
      <c r="Q1546" t="str">
        <f t="shared" si="25"/>
        <v>23</v>
      </c>
    </row>
    <row r="1547" spans="1:17" x14ac:dyDescent="0.25">
      <c r="A1547">
        <v>1546</v>
      </c>
      <c r="D1547">
        <v>165.688613</v>
      </c>
      <c r="E1547" s="4">
        <v>2</v>
      </c>
      <c r="F1547">
        <v>181.657218</v>
      </c>
      <c r="G1547" s="3">
        <v>3</v>
      </c>
      <c r="P1547">
        <v>2</v>
      </c>
      <c r="Q1547" t="str">
        <f t="shared" si="25"/>
        <v>23</v>
      </c>
    </row>
    <row r="1548" spans="1:17" x14ac:dyDescent="0.25">
      <c r="A1548">
        <v>1547</v>
      </c>
      <c r="D1548">
        <v>165.688613</v>
      </c>
      <c r="E1548" s="4">
        <v>2</v>
      </c>
      <c r="F1548">
        <v>181.657218</v>
      </c>
      <c r="G1548" s="3">
        <v>3</v>
      </c>
      <c r="P1548">
        <v>2</v>
      </c>
      <c r="Q1548" t="str">
        <f t="shared" si="25"/>
        <v>23</v>
      </c>
    </row>
    <row r="1549" spans="1:17" x14ac:dyDescent="0.25">
      <c r="A1549">
        <v>1548</v>
      </c>
      <c r="D1549">
        <v>165.688613</v>
      </c>
      <c r="E1549" s="4">
        <v>2</v>
      </c>
      <c r="F1549">
        <v>181.657218</v>
      </c>
      <c r="G1549" s="3">
        <v>3</v>
      </c>
      <c r="P1549">
        <v>2</v>
      </c>
      <c r="Q1549" t="str">
        <f t="shared" si="25"/>
        <v>23</v>
      </c>
    </row>
    <row r="1550" spans="1:17" x14ac:dyDescent="0.25">
      <c r="A1550">
        <v>1549</v>
      </c>
      <c r="D1550">
        <v>165.688613</v>
      </c>
      <c r="E1550" s="4">
        <v>2</v>
      </c>
      <c r="F1550">
        <v>181.657218</v>
      </c>
      <c r="G1550" s="3">
        <v>3</v>
      </c>
      <c r="P1550">
        <v>2</v>
      </c>
      <c r="Q1550" t="str">
        <f t="shared" si="25"/>
        <v>23</v>
      </c>
    </row>
    <row r="1551" spans="1:17" x14ac:dyDescent="0.25">
      <c r="A1551">
        <v>1550</v>
      </c>
      <c r="D1551">
        <v>165.688613</v>
      </c>
      <c r="E1551" s="4">
        <v>2</v>
      </c>
      <c r="F1551">
        <v>181.657218</v>
      </c>
      <c r="G1551" s="3">
        <v>3</v>
      </c>
      <c r="P1551">
        <v>2</v>
      </c>
      <c r="Q1551" t="str">
        <f t="shared" si="25"/>
        <v>23</v>
      </c>
    </row>
    <row r="1552" spans="1:17" x14ac:dyDescent="0.25">
      <c r="A1552">
        <v>1551</v>
      </c>
      <c r="D1552">
        <v>165.688613</v>
      </c>
      <c r="E1552" s="4">
        <v>2</v>
      </c>
      <c r="F1552">
        <v>181.657218</v>
      </c>
      <c r="G1552" s="3">
        <v>3</v>
      </c>
      <c r="I1552" s="5" t="s">
        <v>233</v>
      </c>
      <c r="N1552">
        <v>173.67069900000001</v>
      </c>
      <c r="O1552">
        <v>1551</v>
      </c>
      <c r="P1552">
        <v>3</v>
      </c>
      <c r="Q1552" t="str">
        <f t="shared" si="25"/>
        <v>234D</v>
      </c>
    </row>
    <row r="1553" spans="1:17" x14ac:dyDescent="0.25">
      <c r="A1553">
        <v>1552</v>
      </c>
      <c r="B1553">
        <v>160.322821</v>
      </c>
      <c r="C1553" s="2">
        <v>1</v>
      </c>
      <c r="D1553">
        <v>165.688613</v>
      </c>
      <c r="E1553" s="4">
        <v>2</v>
      </c>
      <c r="F1553">
        <v>181.657218</v>
      </c>
      <c r="G1553" s="3">
        <v>3</v>
      </c>
      <c r="I1553" s="5" t="s">
        <v>233</v>
      </c>
      <c r="N1553">
        <v>173.598761</v>
      </c>
      <c r="P1553">
        <v>4</v>
      </c>
      <c r="Q1553" t="str">
        <f t="shared" si="25"/>
        <v>1234D</v>
      </c>
    </row>
    <row r="1554" spans="1:17" x14ac:dyDescent="0.25">
      <c r="A1554">
        <v>1553</v>
      </c>
      <c r="B1554">
        <v>160.15150299999999</v>
      </c>
      <c r="C1554" s="2">
        <v>1</v>
      </c>
      <c r="D1554">
        <v>165.688613</v>
      </c>
      <c r="E1554" s="4">
        <v>2</v>
      </c>
      <c r="F1554">
        <v>181.66783000000001</v>
      </c>
      <c r="G1554" s="3">
        <v>3</v>
      </c>
      <c r="I1554" s="5" t="s">
        <v>233</v>
      </c>
      <c r="N1554">
        <v>173.598761</v>
      </c>
      <c r="P1554">
        <v>4</v>
      </c>
      <c r="Q1554" t="str">
        <f t="shared" si="25"/>
        <v>1234D</v>
      </c>
    </row>
    <row r="1555" spans="1:17" x14ac:dyDescent="0.25">
      <c r="A1555">
        <v>1554</v>
      </c>
      <c r="B1555">
        <v>160.15150299999999</v>
      </c>
      <c r="C1555" s="2">
        <v>1</v>
      </c>
      <c r="D1555">
        <v>165.688613</v>
      </c>
      <c r="E1555" s="4">
        <v>2</v>
      </c>
      <c r="F1555">
        <v>181.657218</v>
      </c>
      <c r="G1555" s="3">
        <v>3</v>
      </c>
      <c r="I1555" s="5" t="s">
        <v>233</v>
      </c>
      <c r="N1555">
        <v>173.598761</v>
      </c>
      <c r="P1555">
        <v>4</v>
      </c>
      <c r="Q1555" t="str">
        <f t="shared" si="25"/>
        <v>1234D</v>
      </c>
    </row>
    <row r="1556" spans="1:17" x14ac:dyDescent="0.25">
      <c r="A1556">
        <v>1555</v>
      </c>
      <c r="B1556">
        <v>160.15150299999999</v>
      </c>
      <c r="C1556" s="2">
        <v>1</v>
      </c>
      <c r="D1556">
        <v>165.688613</v>
      </c>
      <c r="E1556" s="4">
        <v>2</v>
      </c>
      <c r="F1556">
        <v>181.66783000000001</v>
      </c>
      <c r="G1556" s="3">
        <v>3</v>
      </c>
      <c r="I1556" s="5" t="s">
        <v>233</v>
      </c>
      <c r="N1556">
        <v>173.598761</v>
      </c>
      <c r="P1556">
        <v>4</v>
      </c>
      <c r="Q1556" t="str">
        <f t="shared" si="25"/>
        <v>1234D</v>
      </c>
    </row>
    <row r="1557" spans="1:17" x14ac:dyDescent="0.25">
      <c r="A1557">
        <v>1556</v>
      </c>
      <c r="B1557">
        <v>160.15150299999999</v>
      </c>
      <c r="C1557" s="2">
        <v>1</v>
      </c>
      <c r="D1557">
        <v>165.688613</v>
      </c>
      <c r="E1557" s="4">
        <v>2</v>
      </c>
      <c r="F1557">
        <v>181.71038300000001</v>
      </c>
      <c r="G1557" s="3">
        <v>3</v>
      </c>
      <c r="I1557" s="5" t="s">
        <v>233</v>
      </c>
      <c r="N1557">
        <v>173.598761</v>
      </c>
      <c r="P1557">
        <v>4</v>
      </c>
      <c r="Q1557" t="str">
        <f t="shared" si="25"/>
        <v>1234D</v>
      </c>
    </row>
    <row r="1558" spans="1:17" x14ac:dyDescent="0.25">
      <c r="A1558">
        <v>1557</v>
      </c>
      <c r="B1558">
        <v>160.15150299999999</v>
      </c>
      <c r="C1558" s="2">
        <v>1</v>
      </c>
      <c r="D1558">
        <v>165.688613</v>
      </c>
      <c r="E1558" s="4">
        <v>2</v>
      </c>
      <c r="I1558" s="5" t="s">
        <v>233</v>
      </c>
      <c r="N1558">
        <v>173.598761</v>
      </c>
      <c r="P1558">
        <v>3</v>
      </c>
      <c r="Q1558" t="str">
        <f t="shared" si="25"/>
        <v>124D</v>
      </c>
    </row>
    <row r="1559" spans="1:17" x14ac:dyDescent="0.25">
      <c r="A1559">
        <v>1558</v>
      </c>
      <c r="B1559">
        <v>160.15150299999999</v>
      </c>
      <c r="C1559" s="2">
        <v>1</v>
      </c>
      <c r="D1559">
        <v>165.688613</v>
      </c>
      <c r="E1559" s="4">
        <v>2</v>
      </c>
      <c r="I1559" s="5" t="s">
        <v>233</v>
      </c>
      <c r="N1559">
        <v>173.598761</v>
      </c>
      <c r="P1559">
        <v>3</v>
      </c>
      <c r="Q1559" t="str">
        <f t="shared" si="25"/>
        <v>124D</v>
      </c>
    </row>
    <row r="1560" spans="1:17" x14ac:dyDescent="0.25">
      <c r="A1560">
        <v>1559</v>
      </c>
      <c r="B1560">
        <v>160.15150299999999</v>
      </c>
      <c r="C1560" s="2">
        <v>1</v>
      </c>
      <c r="D1560">
        <v>165.688613</v>
      </c>
      <c r="E1560" s="4">
        <v>2</v>
      </c>
      <c r="I1560" s="5" t="s">
        <v>233</v>
      </c>
      <c r="N1560">
        <v>173.598761</v>
      </c>
      <c r="P1560">
        <v>3</v>
      </c>
      <c r="Q1560" t="str">
        <f t="shared" si="25"/>
        <v>124D</v>
      </c>
    </row>
    <row r="1561" spans="1:17" x14ac:dyDescent="0.25">
      <c r="A1561">
        <v>1560</v>
      </c>
      <c r="B1561">
        <v>160.15150299999999</v>
      </c>
      <c r="C1561" s="2">
        <v>1</v>
      </c>
      <c r="D1561">
        <v>165.688613</v>
      </c>
      <c r="E1561" s="4">
        <v>2</v>
      </c>
      <c r="I1561" s="5" t="s">
        <v>233</v>
      </c>
      <c r="N1561">
        <v>173.598761</v>
      </c>
      <c r="P1561">
        <v>3</v>
      </c>
      <c r="Q1561" t="str">
        <f t="shared" si="25"/>
        <v>124D</v>
      </c>
    </row>
    <row r="1562" spans="1:17" x14ac:dyDescent="0.25">
      <c r="A1562">
        <v>1561</v>
      </c>
      <c r="B1562">
        <v>160.15150299999999</v>
      </c>
      <c r="C1562" s="2">
        <v>1</v>
      </c>
      <c r="D1562">
        <v>165.688613</v>
      </c>
      <c r="E1562" s="4">
        <v>2</v>
      </c>
      <c r="I1562" s="5" t="s">
        <v>233</v>
      </c>
      <c r="N1562">
        <v>173.598761</v>
      </c>
      <c r="P1562">
        <v>3</v>
      </c>
      <c r="Q1562" t="str">
        <f t="shared" si="25"/>
        <v>124D</v>
      </c>
    </row>
    <row r="1563" spans="1:17" x14ac:dyDescent="0.25">
      <c r="A1563">
        <v>1562</v>
      </c>
      <c r="B1563">
        <v>160.15150299999999</v>
      </c>
      <c r="C1563" s="2">
        <v>1</v>
      </c>
      <c r="D1563">
        <v>165.95910900000001</v>
      </c>
      <c r="E1563" s="4">
        <v>2</v>
      </c>
      <c r="I1563" s="5" t="s">
        <v>233</v>
      </c>
      <c r="N1563">
        <v>173.598761</v>
      </c>
      <c r="P1563">
        <v>3</v>
      </c>
      <c r="Q1563" t="str">
        <f t="shared" si="25"/>
        <v>124D</v>
      </c>
    </row>
    <row r="1564" spans="1:17" x14ac:dyDescent="0.25">
      <c r="A1564">
        <v>1563</v>
      </c>
      <c r="B1564">
        <v>160.15150299999999</v>
      </c>
      <c r="C1564" s="2">
        <v>1</v>
      </c>
      <c r="D1564">
        <v>165.95910900000001</v>
      </c>
      <c r="E1564" s="4">
        <v>2</v>
      </c>
      <c r="I1564" s="5" t="s">
        <v>233</v>
      </c>
      <c r="N1564">
        <v>173.598761</v>
      </c>
      <c r="P1564">
        <v>3</v>
      </c>
      <c r="Q1564" t="str">
        <f t="shared" si="25"/>
        <v>124D</v>
      </c>
    </row>
    <row r="1565" spans="1:17" x14ac:dyDescent="0.25">
      <c r="A1565">
        <v>1564</v>
      </c>
      <c r="B1565">
        <v>160.15150299999999</v>
      </c>
      <c r="C1565" s="2">
        <v>1</v>
      </c>
      <c r="I1565" s="5" t="s">
        <v>233</v>
      </c>
      <c r="N1565">
        <v>173.598761</v>
      </c>
      <c r="P1565">
        <v>2</v>
      </c>
      <c r="Q1565" t="str">
        <f t="shared" si="25"/>
        <v>14D</v>
      </c>
    </row>
    <row r="1566" spans="1:17" x14ac:dyDescent="0.25">
      <c r="A1566">
        <v>1565</v>
      </c>
      <c r="B1566">
        <v>160.15150299999999</v>
      </c>
      <c r="C1566" s="2">
        <v>1</v>
      </c>
      <c r="I1566" s="5" t="s">
        <v>233</v>
      </c>
      <c r="N1566">
        <v>173.598761</v>
      </c>
      <c r="P1566">
        <v>2</v>
      </c>
      <c r="Q1566" t="str">
        <f t="shared" si="25"/>
        <v>14D</v>
      </c>
    </row>
    <row r="1567" spans="1:17" x14ac:dyDescent="0.25">
      <c r="A1567">
        <v>1566</v>
      </c>
      <c r="B1567">
        <v>160.15150299999999</v>
      </c>
      <c r="C1567" s="2">
        <v>1</v>
      </c>
      <c r="I1567" s="5" t="s">
        <v>233</v>
      </c>
      <c r="N1567">
        <v>173.598761</v>
      </c>
      <c r="P1567">
        <v>2</v>
      </c>
      <c r="Q1567" t="str">
        <f t="shared" si="25"/>
        <v>14D</v>
      </c>
    </row>
    <row r="1568" spans="1:17" x14ac:dyDescent="0.25">
      <c r="A1568">
        <v>1567</v>
      </c>
      <c r="B1568">
        <v>160.15150299999999</v>
      </c>
      <c r="C1568" s="2">
        <v>1</v>
      </c>
      <c r="I1568" s="5" t="s">
        <v>233</v>
      </c>
      <c r="N1568">
        <v>173.598761</v>
      </c>
      <c r="P1568">
        <v>2</v>
      </c>
      <c r="Q1568" t="str">
        <f t="shared" si="25"/>
        <v>14D</v>
      </c>
    </row>
    <row r="1569" spans="1:17" x14ac:dyDescent="0.25">
      <c r="A1569">
        <v>1568</v>
      </c>
      <c r="B1569">
        <v>160.15150299999999</v>
      </c>
      <c r="C1569" s="2">
        <v>1</v>
      </c>
      <c r="I1569" s="5" t="s">
        <v>233</v>
      </c>
      <c r="N1569">
        <v>173.598761</v>
      </c>
      <c r="P1569">
        <v>2</v>
      </c>
      <c r="Q1569" t="str">
        <f t="shared" si="25"/>
        <v>14D</v>
      </c>
    </row>
    <row r="1570" spans="1:17" x14ac:dyDescent="0.25">
      <c r="A1570">
        <v>1569</v>
      </c>
      <c r="B1570">
        <v>160.15150299999999</v>
      </c>
      <c r="C1570" s="2">
        <v>1</v>
      </c>
      <c r="I1570" s="5" t="s">
        <v>233</v>
      </c>
      <c r="N1570">
        <v>173.598761</v>
      </c>
      <c r="P1570">
        <v>2</v>
      </c>
      <c r="Q1570" t="str">
        <f t="shared" si="25"/>
        <v>14D</v>
      </c>
    </row>
    <row r="1571" spans="1:17" x14ac:dyDescent="0.25">
      <c r="A1571">
        <v>1570</v>
      </c>
      <c r="B1571">
        <v>160.15150299999999</v>
      </c>
      <c r="C1571" s="2">
        <v>1</v>
      </c>
      <c r="I1571" s="5" t="s">
        <v>233</v>
      </c>
      <c r="N1571">
        <v>173.598761</v>
      </c>
      <c r="P1571">
        <v>2</v>
      </c>
      <c r="Q1571" t="str">
        <f t="shared" si="25"/>
        <v>14D</v>
      </c>
    </row>
    <row r="1572" spans="1:17" x14ac:dyDescent="0.25">
      <c r="A1572">
        <v>1571</v>
      </c>
      <c r="B1572">
        <v>160.15150299999999</v>
      </c>
      <c r="C1572" s="2">
        <v>1</v>
      </c>
      <c r="I1572" s="5" t="s">
        <v>233</v>
      </c>
      <c r="N1572">
        <v>173.598761</v>
      </c>
      <c r="P1572">
        <v>2</v>
      </c>
      <c r="Q1572" t="str">
        <f t="shared" si="25"/>
        <v>14D</v>
      </c>
    </row>
    <row r="1573" spans="1:17" x14ac:dyDescent="0.25">
      <c r="A1573">
        <v>1572</v>
      </c>
      <c r="B1573">
        <v>160.15150299999999</v>
      </c>
      <c r="C1573" s="2">
        <v>1</v>
      </c>
      <c r="G1573" s="3" t="s">
        <v>234</v>
      </c>
      <c r="I1573" s="5" t="s">
        <v>233</v>
      </c>
      <c r="L1573">
        <v>168.48239599999999</v>
      </c>
      <c r="M1573">
        <v>1572</v>
      </c>
      <c r="N1573">
        <v>173.598761</v>
      </c>
      <c r="P1573">
        <v>3</v>
      </c>
      <c r="Q1573" t="str">
        <f t="shared" si="25"/>
        <v>13D4D</v>
      </c>
    </row>
    <row r="1574" spans="1:17" x14ac:dyDescent="0.25">
      <c r="A1574">
        <v>1573</v>
      </c>
      <c r="B1574">
        <v>160.15150299999999</v>
      </c>
      <c r="C1574" s="2">
        <v>1</v>
      </c>
      <c r="G1574" s="3" t="s">
        <v>234</v>
      </c>
      <c r="I1574" s="5" t="s">
        <v>233</v>
      </c>
      <c r="L1574">
        <v>168.50657899999999</v>
      </c>
      <c r="N1574">
        <v>173.598761</v>
      </c>
      <c r="P1574">
        <v>3</v>
      </c>
      <c r="Q1574" t="str">
        <f t="shared" si="25"/>
        <v>13D4D</v>
      </c>
    </row>
    <row r="1575" spans="1:17" x14ac:dyDescent="0.25">
      <c r="A1575">
        <v>1574</v>
      </c>
      <c r="B1575">
        <v>160.15150299999999</v>
      </c>
      <c r="C1575" s="2">
        <v>1</v>
      </c>
      <c r="G1575" s="3" t="s">
        <v>234</v>
      </c>
      <c r="I1575" s="5" t="s">
        <v>233</v>
      </c>
      <c r="L1575">
        <v>168.50657899999999</v>
      </c>
      <c r="N1575">
        <v>173.598761</v>
      </c>
      <c r="P1575">
        <v>3</v>
      </c>
      <c r="Q1575" t="str">
        <f t="shared" si="25"/>
        <v>13D4D</v>
      </c>
    </row>
    <row r="1576" spans="1:17" x14ac:dyDescent="0.25">
      <c r="A1576">
        <v>1575</v>
      </c>
      <c r="B1576">
        <v>160.15150299999999</v>
      </c>
      <c r="C1576" s="2">
        <v>1</v>
      </c>
      <c r="D1576">
        <v>155.94136500000002</v>
      </c>
      <c r="E1576" s="4">
        <v>2</v>
      </c>
      <c r="G1576" s="3" t="s">
        <v>234</v>
      </c>
      <c r="I1576" s="5" t="s">
        <v>233</v>
      </c>
      <c r="L1576">
        <v>168.50657899999999</v>
      </c>
      <c r="N1576">
        <v>173.598761</v>
      </c>
      <c r="P1576">
        <v>4</v>
      </c>
      <c r="Q1576" t="str">
        <f t="shared" si="25"/>
        <v>123D4D</v>
      </c>
    </row>
    <row r="1577" spans="1:17" x14ac:dyDescent="0.25">
      <c r="A1577">
        <v>1576</v>
      </c>
      <c r="B1577">
        <v>160.15150299999999</v>
      </c>
      <c r="C1577" s="2">
        <v>1</v>
      </c>
      <c r="D1577">
        <v>155.85034899999999</v>
      </c>
      <c r="E1577" s="4">
        <v>2</v>
      </c>
      <c r="G1577" s="3" t="s">
        <v>234</v>
      </c>
      <c r="I1577" s="5" t="s">
        <v>233</v>
      </c>
      <c r="L1577">
        <v>168.50657899999999</v>
      </c>
      <c r="N1577">
        <v>173.598761</v>
      </c>
      <c r="P1577">
        <v>4</v>
      </c>
      <c r="Q1577" t="str">
        <f t="shared" si="25"/>
        <v>123D4D</v>
      </c>
    </row>
    <row r="1578" spans="1:17" x14ac:dyDescent="0.25">
      <c r="A1578">
        <v>1577</v>
      </c>
      <c r="B1578">
        <v>160.15150299999999</v>
      </c>
      <c r="C1578" s="2">
        <v>1</v>
      </c>
      <c r="D1578">
        <v>155.85034899999999</v>
      </c>
      <c r="E1578" s="4">
        <v>2</v>
      </c>
      <c r="G1578" s="3" t="s">
        <v>234</v>
      </c>
      <c r="I1578" s="5" t="s">
        <v>233</v>
      </c>
      <c r="L1578">
        <v>168.50657899999999</v>
      </c>
      <c r="N1578">
        <v>173.598761</v>
      </c>
      <c r="P1578">
        <v>4</v>
      </c>
      <c r="Q1578" t="str">
        <f t="shared" si="25"/>
        <v>123D4D</v>
      </c>
    </row>
    <row r="1579" spans="1:17" x14ac:dyDescent="0.25">
      <c r="A1579">
        <v>1578</v>
      </c>
      <c r="B1579">
        <v>160.15150299999999</v>
      </c>
      <c r="C1579" s="2">
        <v>1</v>
      </c>
      <c r="D1579">
        <v>155.85034899999999</v>
      </c>
      <c r="E1579" s="4">
        <v>2</v>
      </c>
      <c r="G1579" s="3" t="s">
        <v>234</v>
      </c>
      <c r="I1579" s="5" t="s">
        <v>233</v>
      </c>
      <c r="L1579">
        <v>168.50657899999999</v>
      </c>
      <c r="N1579">
        <v>173.598761</v>
      </c>
      <c r="P1579">
        <v>4</v>
      </c>
      <c r="Q1579" t="str">
        <f t="shared" si="25"/>
        <v>123D4D</v>
      </c>
    </row>
    <row r="1580" spans="1:17" x14ac:dyDescent="0.25">
      <c r="A1580">
        <v>1579</v>
      </c>
      <c r="B1580">
        <v>160.15150299999999</v>
      </c>
      <c r="C1580" s="2">
        <v>1</v>
      </c>
      <c r="D1580">
        <v>155.85034899999999</v>
      </c>
      <c r="E1580" s="4">
        <v>2</v>
      </c>
      <c r="G1580" s="3" t="s">
        <v>234</v>
      </c>
      <c r="I1580" s="5" t="s">
        <v>233</v>
      </c>
      <c r="L1580">
        <v>168.50657899999999</v>
      </c>
      <c r="N1580">
        <v>173.598761</v>
      </c>
      <c r="P1580">
        <v>4</v>
      </c>
      <c r="Q1580" t="str">
        <f t="shared" si="25"/>
        <v>123D4D</v>
      </c>
    </row>
    <row r="1581" spans="1:17" x14ac:dyDescent="0.25">
      <c r="A1581">
        <v>1580</v>
      </c>
      <c r="B1581">
        <v>160.15150299999999</v>
      </c>
      <c r="C1581" s="2">
        <v>1</v>
      </c>
      <c r="D1581">
        <v>155.85034899999999</v>
      </c>
      <c r="E1581" s="4">
        <v>2</v>
      </c>
      <c r="G1581" s="3" t="s">
        <v>234</v>
      </c>
      <c r="I1581" s="5" t="s">
        <v>233</v>
      </c>
      <c r="L1581">
        <v>168.50657899999999</v>
      </c>
      <c r="N1581">
        <v>173.598761</v>
      </c>
      <c r="P1581">
        <v>4</v>
      </c>
      <c r="Q1581" t="str">
        <f t="shared" si="25"/>
        <v>123D4D</v>
      </c>
    </row>
    <row r="1582" spans="1:17" x14ac:dyDescent="0.25">
      <c r="A1582">
        <v>1581</v>
      </c>
      <c r="B1582">
        <v>160.15150299999999</v>
      </c>
      <c r="C1582" s="2">
        <v>1</v>
      </c>
      <c r="D1582">
        <v>155.85034899999999</v>
      </c>
      <c r="E1582" s="4">
        <v>2</v>
      </c>
      <c r="G1582" s="3" t="s">
        <v>234</v>
      </c>
      <c r="I1582" s="5" t="s">
        <v>233</v>
      </c>
      <c r="L1582">
        <v>168.50657899999999</v>
      </c>
      <c r="N1582">
        <v>173.598761</v>
      </c>
      <c r="P1582">
        <v>4</v>
      </c>
      <c r="Q1582" t="str">
        <f t="shared" si="25"/>
        <v>123D4D</v>
      </c>
    </row>
    <row r="1583" spans="1:17" x14ac:dyDescent="0.25">
      <c r="A1583">
        <v>1582</v>
      </c>
      <c r="B1583">
        <v>160.15150299999999</v>
      </c>
      <c r="C1583" s="2">
        <v>1</v>
      </c>
      <c r="D1583">
        <v>155.85034899999999</v>
      </c>
      <c r="E1583" s="4">
        <v>2</v>
      </c>
      <c r="G1583" s="3" t="s">
        <v>234</v>
      </c>
      <c r="I1583" s="5" t="s">
        <v>233</v>
      </c>
      <c r="L1583">
        <v>168.50657899999999</v>
      </c>
      <c r="N1583">
        <v>173.67069900000001</v>
      </c>
      <c r="O1583">
        <v>1582</v>
      </c>
      <c r="P1583">
        <v>4</v>
      </c>
      <c r="Q1583" t="str">
        <f t="shared" si="25"/>
        <v>123D4D</v>
      </c>
    </row>
    <row r="1584" spans="1:17" x14ac:dyDescent="0.25">
      <c r="A1584">
        <v>1583</v>
      </c>
      <c r="B1584">
        <v>160.15150299999999</v>
      </c>
      <c r="C1584" s="2">
        <v>1</v>
      </c>
      <c r="D1584">
        <v>155.85034899999999</v>
      </c>
      <c r="E1584" s="4">
        <v>2</v>
      </c>
      <c r="G1584" s="3" t="s">
        <v>234</v>
      </c>
      <c r="L1584">
        <v>168.50657899999999</v>
      </c>
      <c r="P1584">
        <v>3</v>
      </c>
      <c r="Q1584" t="str">
        <f t="shared" si="25"/>
        <v>123D</v>
      </c>
    </row>
    <row r="1585" spans="1:17" x14ac:dyDescent="0.25">
      <c r="A1585">
        <v>1584</v>
      </c>
      <c r="B1585">
        <v>160.15150299999999</v>
      </c>
      <c r="C1585" s="2">
        <v>1</v>
      </c>
      <c r="D1585">
        <v>155.85034899999999</v>
      </c>
      <c r="E1585" s="4">
        <v>2</v>
      </c>
      <c r="G1585" s="3" t="s">
        <v>234</v>
      </c>
      <c r="L1585">
        <v>168.50657899999999</v>
      </c>
      <c r="P1585">
        <v>3</v>
      </c>
      <c r="Q1585" t="str">
        <f t="shared" si="25"/>
        <v>123D</v>
      </c>
    </row>
    <row r="1586" spans="1:17" x14ac:dyDescent="0.25">
      <c r="A1586">
        <v>1585</v>
      </c>
      <c r="B1586">
        <v>160.322821</v>
      </c>
      <c r="C1586" s="2">
        <v>1</v>
      </c>
      <c r="D1586">
        <v>155.85034899999999</v>
      </c>
      <c r="E1586" s="4">
        <v>2</v>
      </c>
      <c r="G1586" s="3" t="s">
        <v>234</v>
      </c>
      <c r="L1586">
        <v>168.50657899999999</v>
      </c>
      <c r="P1586">
        <v>3</v>
      </c>
      <c r="Q1586" t="str">
        <f t="shared" si="25"/>
        <v>123D</v>
      </c>
    </row>
    <row r="1587" spans="1:17" x14ac:dyDescent="0.25">
      <c r="A1587">
        <v>1586</v>
      </c>
      <c r="D1587">
        <v>155.85034899999999</v>
      </c>
      <c r="E1587" s="4">
        <v>2</v>
      </c>
      <c r="G1587" s="3" t="s">
        <v>234</v>
      </c>
      <c r="L1587">
        <v>168.50657899999999</v>
      </c>
      <c r="P1587">
        <v>2</v>
      </c>
      <c r="Q1587" t="str">
        <f t="shared" si="25"/>
        <v>23D</v>
      </c>
    </row>
    <row r="1588" spans="1:17" x14ac:dyDescent="0.25">
      <c r="A1588">
        <v>1587</v>
      </c>
      <c r="D1588">
        <v>155.85034899999999</v>
      </c>
      <c r="E1588" s="4">
        <v>2</v>
      </c>
      <c r="G1588" s="3" t="s">
        <v>234</v>
      </c>
      <c r="L1588">
        <v>168.50657899999999</v>
      </c>
      <c r="P1588">
        <v>2</v>
      </c>
      <c r="Q1588" t="str">
        <f t="shared" si="25"/>
        <v>23D</v>
      </c>
    </row>
    <row r="1589" spans="1:17" x14ac:dyDescent="0.25">
      <c r="A1589">
        <v>1588</v>
      </c>
      <c r="D1589">
        <v>155.85034899999999</v>
      </c>
      <c r="E1589" s="4">
        <v>2</v>
      </c>
      <c r="G1589" s="3" t="s">
        <v>234</v>
      </c>
      <c r="L1589">
        <v>168.50657899999999</v>
      </c>
      <c r="P1589">
        <v>2</v>
      </c>
      <c r="Q1589" t="str">
        <f t="shared" si="25"/>
        <v>23D</v>
      </c>
    </row>
    <row r="1590" spans="1:17" x14ac:dyDescent="0.25">
      <c r="A1590">
        <v>1589</v>
      </c>
      <c r="D1590">
        <v>155.85034899999999</v>
      </c>
      <c r="E1590" s="4">
        <v>2</v>
      </c>
      <c r="G1590" s="3" t="s">
        <v>234</v>
      </c>
      <c r="L1590">
        <v>168.50657899999999</v>
      </c>
      <c r="P1590">
        <v>2</v>
      </c>
      <c r="Q1590" t="str">
        <f t="shared" si="25"/>
        <v>23D</v>
      </c>
    </row>
    <row r="1591" spans="1:17" x14ac:dyDescent="0.25">
      <c r="A1591">
        <v>1590</v>
      </c>
      <c r="D1591">
        <v>155.85034899999999</v>
      </c>
      <c r="E1591" s="4">
        <v>2</v>
      </c>
      <c r="G1591" s="3" t="s">
        <v>234</v>
      </c>
      <c r="L1591">
        <v>168.50657899999999</v>
      </c>
      <c r="P1591">
        <v>2</v>
      </c>
      <c r="Q1591" t="str">
        <f t="shared" si="25"/>
        <v>23D</v>
      </c>
    </row>
    <row r="1592" spans="1:17" x14ac:dyDescent="0.25">
      <c r="A1592">
        <v>1591</v>
      </c>
      <c r="D1592">
        <v>155.85034899999999</v>
      </c>
      <c r="E1592" s="4">
        <v>2</v>
      </c>
      <c r="G1592" s="3" t="s">
        <v>234</v>
      </c>
      <c r="L1592">
        <v>168.50657899999999</v>
      </c>
      <c r="P1592">
        <v>2</v>
      </c>
      <c r="Q1592" t="str">
        <f t="shared" si="25"/>
        <v>23D</v>
      </c>
    </row>
    <row r="1593" spans="1:17" x14ac:dyDescent="0.25">
      <c r="A1593">
        <v>1592</v>
      </c>
      <c r="D1593">
        <v>155.85034899999999</v>
      </c>
      <c r="E1593" s="4">
        <v>2</v>
      </c>
      <c r="G1593" s="3" t="s">
        <v>234</v>
      </c>
      <c r="L1593">
        <v>168.50657899999999</v>
      </c>
      <c r="P1593">
        <v>2</v>
      </c>
      <c r="Q1593" t="str">
        <f t="shared" si="25"/>
        <v>23D</v>
      </c>
    </row>
    <row r="1594" spans="1:17" x14ac:dyDescent="0.25">
      <c r="A1594">
        <v>1593</v>
      </c>
      <c r="D1594">
        <v>155.85034899999999</v>
      </c>
      <c r="E1594" s="4">
        <v>2</v>
      </c>
      <c r="G1594" s="3" t="s">
        <v>234</v>
      </c>
      <c r="L1594">
        <v>168.50657899999999</v>
      </c>
      <c r="P1594">
        <v>2</v>
      </c>
      <c r="Q1594" t="str">
        <f t="shared" si="25"/>
        <v>23D</v>
      </c>
    </row>
    <row r="1595" spans="1:17" x14ac:dyDescent="0.25">
      <c r="A1595">
        <v>1594</v>
      </c>
      <c r="D1595">
        <v>155.85034899999999</v>
      </c>
      <c r="E1595" s="4">
        <v>2</v>
      </c>
      <c r="G1595" s="3" t="s">
        <v>234</v>
      </c>
      <c r="L1595">
        <v>168.50657899999999</v>
      </c>
      <c r="P1595">
        <v>2</v>
      </c>
      <c r="Q1595" t="str">
        <f t="shared" si="25"/>
        <v>23D</v>
      </c>
    </row>
    <row r="1596" spans="1:17" x14ac:dyDescent="0.25">
      <c r="A1596">
        <v>1595</v>
      </c>
      <c r="D1596">
        <v>155.85034899999999</v>
      </c>
      <c r="E1596" s="4">
        <v>2</v>
      </c>
      <c r="G1596" s="3" t="s">
        <v>234</v>
      </c>
      <c r="L1596">
        <v>168.50657899999999</v>
      </c>
      <c r="P1596">
        <v>2</v>
      </c>
      <c r="Q1596" t="str">
        <f t="shared" si="25"/>
        <v>23D</v>
      </c>
    </row>
    <row r="1597" spans="1:17" x14ac:dyDescent="0.25">
      <c r="A1597">
        <v>1596</v>
      </c>
      <c r="D1597">
        <v>155.85034899999999</v>
      </c>
      <c r="E1597" s="4">
        <v>2</v>
      </c>
      <c r="G1597" s="3" t="s">
        <v>234</v>
      </c>
      <c r="L1597">
        <v>168.50657899999999</v>
      </c>
      <c r="P1597">
        <v>2</v>
      </c>
      <c r="Q1597" t="str">
        <f t="shared" si="25"/>
        <v>23D</v>
      </c>
    </row>
    <row r="1598" spans="1:17" x14ac:dyDescent="0.25">
      <c r="A1598">
        <v>1597</v>
      </c>
      <c r="D1598">
        <v>155.85034899999999</v>
      </c>
      <c r="E1598" s="4">
        <v>2</v>
      </c>
      <c r="G1598" s="3" t="s">
        <v>234</v>
      </c>
      <c r="L1598">
        <v>168.50657899999999</v>
      </c>
      <c r="P1598">
        <v>2</v>
      </c>
      <c r="Q1598" t="str">
        <f t="shared" si="25"/>
        <v>23D</v>
      </c>
    </row>
    <row r="1599" spans="1:17" x14ac:dyDescent="0.25">
      <c r="A1599">
        <v>1598</v>
      </c>
      <c r="D1599">
        <v>155.85034899999999</v>
      </c>
      <c r="E1599" s="4">
        <v>2</v>
      </c>
      <c r="G1599" s="3" t="s">
        <v>234</v>
      </c>
      <c r="L1599">
        <v>168.50657899999999</v>
      </c>
      <c r="P1599">
        <v>2</v>
      </c>
      <c r="Q1599" t="str">
        <f t="shared" si="25"/>
        <v>23D</v>
      </c>
    </row>
    <row r="1600" spans="1:17" x14ac:dyDescent="0.25">
      <c r="A1600">
        <v>1599</v>
      </c>
      <c r="B1600">
        <v>151.87591399999999</v>
      </c>
      <c r="C1600" s="2">
        <v>1</v>
      </c>
      <c r="D1600">
        <v>155.85034899999999</v>
      </c>
      <c r="E1600" s="4">
        <v>2</v>
      </c>
      <c r="G1600" s="3" t="s">
        <v>234</v>
      </c>
      <c r="L1600">
        <v>168.50657899999999</v>
      </c>
      <c r="P1600">
        <v>3</v>
      </c>
      <c r="Q1600" t="str">
        <f t="shared" si="25"/>
        <v>123D</v>
      </c>
    </row>
    <row r="1601" spans="1:17" x14ac:dyDescent="0.25">
      <c r="A1601">
        <v>1600</v>
      </c>
      <c r="B1601">
        <v>151.79637700000001</v>
      </c>
      <c r="C1601" s="2">
        <v>1</v>
      </c>
      <c r="D1601">
        <v>155.85034899999999</v>
      </c>
      <c r="E1601" s="4">
        <v>2</v>
      </c>
      <c r="G1601" s="3" t="s">
        <v>234</v>
      </c>
      <c r="L1601">
        <v>168.50657899999999</v>
      </c>
      <c r="P1601">
        <v>3</v>
      </c>
      <c r="Q1601" t="str">
        <f t="shared" si="25"/>
        <v>123D</v>
      </c>
    </row>
    <row r="1602" spans="1:17" x14ac:dyDescent="0.25">
      <c r="A1602">
        <v>1601</v>
      </c>
      <c r="B1602">
        <v>151.79637700000001</v>
      </c>
      <c r="C1602" s="2">
        <v>1</v>
      </c>
      <c r="D1602">
        <v>155.85034899999999</v>
      </c>
      <c r="E1602" s="4">
        <v>2</v>
      </c>
      <c r="G1602" s="3" t="s">
        <v>234</v>
      </c>
      <c r="L1602">
        <v>168.50657899999999</v>
      </c>
      <c r="P1602">
        <v>3</v>
      </c>
      <c r="Q1602" t="str">
        <f t="shared" ref="Q1602:Q1665" si="26">CONCATENATE(C1602,E1602,G1602,I1602)</f>
        <v>123D</v>
      </c>
    </row>
    <row r="1603" spans="1:17" x14ac:dyDescent="0.25">
      <c r="A1603">
        <v>1602</v>
      </c>
      <c r="B1603">
        <v>151.79637700000001</v>
      </c>
      <c r="C1603" s="2">
        <v>1</v>
      </c>
      <c r="D1603">
        <v>155.85034899999999</v>
      </c>
      <c r="E1603" s="4">
        <v>2</v>
      </c>
      <c r="G1603" s="3" t="s">
        <v>234</v>
      </c>
      <c r="L1603">
        <v>168.50657899999999</v>
      </c>
      <c r="P1603">
        <v>3</v>
      </c>
      <c r="Q1603" t="str">
        <f t="shared" si="26"/>
        <v>123D</v>
      </c>
    </row>
    <row r="1604" spans="1:17" x14ac:dyDescent="0.25">
      <c r="A1604">
        <v>1603</v>
      </c>
      <c r="B1604">
        <v>151.79637700000001</v>
      </c>
      <c r="C1604" s="2">
        <v>1</v>
      </c>
      <c r="D1604">
        <v>155.85034899999999</v>
      </c>
      <c r="E1604" s="4">
        <v>2</v>
      </c>
      <c r="G1604" s="3" t="s">
        <v>234</v>
      </c>
      <c r="L1604">
        <v>168.50657899999999</v>
      </c>
      <c r="P1604">
        <v>3</v>
      </c>
      <c r="Q1604" t="str">
        <f t="shared" si="26"/>
        <v>123D</v>
      </c>
    </row>
    <row r="1605" spans="1:17" x14ac:dyDescent="0.25">
      <c r="A1605">
        <v>1604</v>
      </c>
      <c r="B1605">
        <v>151.79637700000001</v>
      </c>
      <c r="C1605" s="2">
        <v>1</v>
      </c>
      <c r="D1605">
        <v>155.85034899999999</v>
      </c>
      <c r="E1605" s="4">
        <v>2</v>
      </c>
      <c r="G1605" s="3" t="s">
        <v>234</v>
      </c>
      <c r="L1605">
        <v>168.50657899999999</v>
      </c>
      <c r="P1605">
        <v>3</v>
      </c>
      <c r="Q1605" t="str">
        <f t="shared" si="26"/>
        <v>123D</v>
      </c>
    </row>
    <row r="1606" spans="1:17" x14ac:dyDescent="0.25">
      <c r="A1606">
        <v>1605</v>
      </c>
      <c r="B1606">
        <v>151.79637700000001</v>
      </c>
      <c r="C1606" s="2">
        <v>1</v>
      </c>
      <c r="D1606">
        <v>155.85034899999999</v>
      </c>
      <c r="E1606" s="4">
        <v>2</v>
      </c>
      <c r="G1606" s="3" t="s">
        <v>234</v>
      </c>
      <c r="L1606">
        <v>168.50657899999999</v>
      </c>
      <c r="P1606">
        <v>3</v>
      </c>
      <c r="Q1606" t="str">
        <f t="shared" si="26"/>
        <v>123D</v>
      </c>
    </row>
    <row r="1607" spans="1:17" x14ac:dyDescent="0.25">
      <c r="A1607">
        <v>1606</v>
      </c>
      <c r="B1607">
        <v>151.79637700000001</v>
      </c>
      <c r="C1607" s="2">
        <v>1</v>
      </c>
      <c r="D1607">
        <v>155.85034899999999</v>
      </c>
      <c r="E1607" s="4">
        <v>2</v>
      </c>
      <c r="G1607" s="3" t="s">
        <v>234</v>
      </c>
      <c r="I1607" s="5" t="s">
        <v>233</v>
      </c>
      <c r="L1607">
        <v>168.50657899999999</v>
      </c>
      <c r="N1607">
        <v>161.663005</v>
      </c>
      <c r="O1607">
        <v>1606</v>
      </c>
      <c r="P1607">
        <v>4</v>
      </c>
      <c r="Q1607" t="str">
        <f t="shared" si="26"/>
        <v>123D4D</v>
      </c>
    </row>
    <row r="1608" spans="1:17" x14ac:dyDescent="0.25">
      <c r="A1608">
        <v>1607</v>
      </c>
      <c r="B1608">
        <v>151.79637700000001</v>
      </c>
      <c r="C1608" s="2">
        <v>1</v>
      </c>
      <c r="D1608">
        <v>155.85034899999999</v>
      </c>
      <c r="E1608" s="4">
        <v>2</v>
      </c>
      <c r="G1608" s="3" t="s">
        <v>234</v>
      </c>
      <c r="I1608" s="5" t="s">
        <v>233</v>
      </c>
      <c r="L1608">
        <v>168.50657899999999</v>
      </c>
      <c r="N1608">
        <v>161.684077</v>
      </c>
      <c r="P1608">
        <v>4</v>
      </c>
      <c r="Q1608" t="str">
        <f t="shared" si="26"/>
        <v>123D4D</v>
      </c>
    </row>
    <row r="1609" spans="1:17" x14ac:dyDescent="0.25">
      <c r="A1609">
        <v>1608</v>
      </c>
      <c r="B1609">
        <v>151.79637700000001</v>
      </c>
      <c r="C1609" s="2">
        <v>1</v>
      </c>
      <c r="D1609">
        <v>155.85034899999999</v>
      </c>
      <c r="E1609" s="4">
        <v>2</v>
      </c>
      <c r="G1609" s="3" t="s">
        <v>234</v>
      </c>
      <c r="I1609" s="5" t="s">
        <v>233</v>
      </c>
      <c r="L1609">
        <v>168.50657899999999</v>
      </c>
      <c r="N1609">
        <v>161.684077</v>
      </c>
      <c r="P1609">
        <v>4</v>
      </c>
      <c r="Q1609" t="str">
        <f t="shared" si="26"/>
        <v>123D4D</v>
      </c>
    </row>
    <row r="1610" spans="1:17" x14ac:dyDescent="0.25">
      <c r="A1610">
        <v>1609</v>
      </c>
      <c r="B1610">
        <v>151.79637700000001</v>
      </c>
      <c r="C1610" s="2">
        <v>1</v>
      </c>
      <c r="D1610">
        <v>155.85034899999999</v>
      </c>
      <c r="E1610" s="4">
        <v>2</v>
      </c>
      <c r="G1610" s="3" t="s">
        <v>234</v>
      </c>
      <c r="I1610" s="5" t="s">
        <v>233</v>
      </c>
      <c r="L1610">
        <v>168.50657899999999</v>
      </c>
      <c r="N1610">
        <v>161.684077</v>
      </c>
      <c r="P1610">
        <v>4</v>
      </c>
      <c r="Q1610" t="str">
        <f t="shared" si="26"/>
        <v>123D4D</v>
      </c>
    </row>
    <row r="1611" spans="1:17" x14ac:dyDescent="0.25">
      <c r="A1611">
        <v>1610</v>
      </c>
      <c r="B1611">
        <v>151.79637700000001</v>
      </c>
      <c r="C1611" s="2">
        <v>1</v>
      </c>
      <c r="D1611">
        <v>155.85034899999999</v>
      </c>
      <c r="E1611" s="4">
        <v>2</v>
      </c>
      <c r="G1611" s="3" t="s">
        <v>234</v>
      </c>
      <c r="I1611" s="5" t="s">
        <v>233</v>
      </c>
      <c r="L1611">
        <v>168.50657899999999</v>
      </c>
      <c r="N1611">
        <v>161.684077</v>
      </c>
      <c r="P1611">
        <v>4</v>
      </c>
      <c r="Q1611" t="str">
        <f t="shared" si="26"/>
        <v>123D4D</v>
      </c>
    </row>
    <row r="1612" spans="1:17" x14ac:dyDescent="0.25">
      <c r="A1612">
        <v>1611</v>
      </c>
      <c r="B1612">
        <v>151.79637700000001</v>
      </c>
      <c r="C1612" s="2">
        <v>1</v>
      </c>
      <c r="D1612">
        <v>155.85034899999999</v>
      </c>
      <c r="E1612" s="4">
        <v>2</v>
      </c>
      <c r="G1612" s="3" t="s">
        <v>234</v>
      </c>
      <c r="I1612" s="5" t="s">
        <v>233</v>
      </c>
      <c r="L1612">
        <v>168.50657899999999</v>
      </c>
      <c r="N1612">
        <v>161.684077</v>
      </c>
      <c r="P1612">
        <v>4</v>
      </c>
      <c r="Q1612" t="str">
        <f t="shared" si="26"/>
        <v>123D4D</v>
      </c>
    </row>
    <row r="1613" spans="1:17" x14ac:dyDescent="0.25">
      <c r="A1613">
        <v>1612</v>
      </c>
      <c r="B1613">
        <v>151.79637700000001</v>
      </c>
      <c r="C1613" s="2">
        <v>1</v>
      </c>
      <c r="D1613">
        <v>155.85034899999999</v>
      </c>
      <c r="E1613" s="4">
        <v>2</v>
      </c>
      <c r="G1613" s="3" t="s">
        <v>234</v>
      </c>
      <c r="I1613" s="5" t="s">
        <v>233</v>
      </c>
      <c r="L1613">
        <v>168.50367</v>
      </c>
      <c r="M1613">
        <v>1612</v>
      </c>
      <c r="N1613">
        <v>161.684077</v>
      </c>
      <c r="P1613">
        <v>4</v>
      </c>
      <c r="Q1613" t="str">
        <f t="shared" si="26"/>
        <v>123D4D</v>
      </c>
    </row>
    <row r="1614" spans="1:17" x14ac:dyDescent="0.25">
      <c r="A1614">
        <v>1613</v>
      </c>
      <c r="B1614">
        <v>151.79637700000001</v>
      </c>
      <c r="C1614" s="2">
        <v>1</v>
      </c>
      <c r="D1614">
        <v>155.94136500000002</v>
      </c>
      <c r="E1614" s="4">
        <v>2</v>
      </c>
      <c r="I1614" s="5" t="s">
        <v>233</v>
      </c>
      <c r="N1614">
        <v>161.684077</v>
      </c>
      <c r="P1614">
        <v>3</v>
      </c>
      <c r="Q1614" t="str">
        <f t="shared" si="26"/>
        <v>124D</v>
      </c>
    </row>
    <row r="1615" spans="1:17" x14ac:dyDescent="0.25">
      <c r="A1615">
        <v>1614</v>
      </c>
      <c r="B1615">
        <v>151.79637700000001</v>
      </c>
      <c r="C1615" s="2">
        <v>1</v>
      </c>
      <c r="D1615">
        <v>155.94136500000002</v>
      </c>
      <c r="E1615" s="4">
        <v>2</v>
      </c>
      <c r="I1615" s="5" t="s">
        <v>233</v>
      </c>
      <c r="N1615">
        <v>161.684077</v>
      </c>
      <c r="P1615">
        <v>3</v>
      </c>
      <c r="Q1615" t="str">
        <f t="shared" si="26"/>
        <v>124D</v>
      </c>
    </row>
    <row r="1616" spans="1:17" x14ac:dyDescent="0.25">
      <c r="A1616">
        <v>1615</v>
      </c>
      <c r="B1616">
        <v>151.79637700000001</v>
      </c>
      <c r="C1616" s="2">
        <v>1</v>
      </c>
      <c r="I1616" s="5" t="s">
        <v>233</v>
      </c>
      <c r="N1616">
        <v>161.684077</v>
      </c>
      <c r="P1616">
        <v>2</v>
      </c>
      <c r="Q1616" t="str">
        <f t="shared" si="26"/>
        <v>14D</v>
      </c>
    </row>
    <row r="1617" spans="1:17" x14ac:dyDescent="0.25">
      <c r="A1617">
        <v>1616</v>
      </c>
      <c r="B1617">
        <v>151.79637700000001</v>
      </c>
      <c r="C1617" s="2">
        <v>1</v>
      </c>
      <c r="I1617" s="5" t="s">
        <v>233</v>
      </c>
      <c r="N1617">
        <v>161.684077</v>
      </c>
      <c r="P1617">
        <v>2</v>
      </c>
      <c r="Q1617" t="str">
        <f t="shared" si="26"/>
        <v>14D</v>
      </c>
    </row>
    <row r="1618" spans="1:17" x14ac:dyDescent="0.25">
      <c r="A1618">
        <v>1617</v>
      </c>
      <c r="B1618">
        <v>151.79637700000001</v>
      </c>
      <c r="C1618" s="2">
        <v>1</v>
      </c>
      <c r="I1618" s="5" t="s">
        <v>233</v>
      </c>
      <c r="N1618">
        <v>161.684077</v>
      </c>
      <c r="P1618">
        <v>2</v>
      </c>
      <c r="Q1618" t="str">
        <f t="shared" si="26"/>
        <v>14D</v>
      </c>
    </row>
    <row r="1619" spans="1:17" x14ac:dyDescent="0.25">
      <c r="A1619">
        <v>1618</v>
      </c>
      <c r="B1619">
        <v>151.79637700000001</v>
      </c>
      <c r="C1619" s="2">
        <v>1</v>
      </c>
      <c r="I1619" s="5" t="s">
        <v>233</v>
      </c>
      <c r="N1619">
        <v>161.684077</v>
      </c>
      <c r="P1619">
        <v>2</v>
      </c>
      <c r="Q1619" t="str">
        <f t="shared" si="26"/>
        <v>14D</v>
      </c>
    </row>
    <row r="1620" spans="1:17" x14ac:dyDescent="0.25">
      <c r="A1620">
        <v>1619</v>
      </c>
      <c r="B1620">
        <v>151.79637700000001</v>
      </c>
      <c r="C1620" s="2">
        <v>1</v>
      </c>
      <c r="I1620" s="5" t="s">
        <v>233</v>
      </c>
      <c r="N1620">
        <v>161.684077</v>
      </c>
      <c r="P1620">
        <v>2</v>
      </c>
      <c r="Q1620" t="str">
        <f t="shared" si="26"/>
        <v>14D</v>
      </c>
    </row>
    <row r="1621" spans="1:17" x14ac:dyDescent="0.25">
      <c r="A1621">
        <v>1620</v>
      </c>
      <c r="B1621">
        <v>151.79637700000001</v>
      </c>
      <c r="C1621" s="2">
        <v>1</v>
      </c>
      <c r="I1621" s="5" t="s">
        <v>233</v>
      </c>
      <c r="N1621">
        <v>161.684077</v>
      </c>
      <c r="P1621">
        <v>2</v>
      </c>
      <c r="Q1621" t="str">
        <f t="shared" si="26"/>
        <v>14D</v>
      </c>
    </row>
    <row r="1622" spans="1:17" x14ac:dyDescent="0.25">
      <c r="A1622">
        <v>1621</v>
      </c>
      <c r="B1622">
        <v>151.79637700000001</v>
      </c>
      <c r="C1622" s="2">
        <v>1</v>
      </c>
      <c r="I1622" s="5" t="s">
        <v>233</v>
      </c>
      <c r="N1622">
        <v>161.684077</v>
      </c>
      <c r="P1622">
        <v>2</v>
      </c>
      <c r="Q1622" t="str">
        <f t="shared" si="26"/>
        <v>14D</v>
      </c>
    </row>
    <row r="1623" spans="1:17" x14ac:dyDescent="0.25">
      <c r="A1623">
        <v>1622</v>
      </c>
      <c r="B1623">
        <v>151.79637700000001</v>
      </c>
      <c r="C1623" s="2">
        <v>1</v>
      </c>
      <c r="D1623">
        <v>150.723321</v>
      </c>
      <c r="E1623" s="4">
        <v>2</v>
      </c>
      <c r="I1623" s="5" t="s">
        <v>233</v>
      </c>
      <c r="N1623">
        <v>161.684077</v>
      </c>
      <c r="P1623">
        <v>3</v>
      </c>
      <c r="Q1623" t="str">
        <f t="shared" si="26"/>
        <v>124D</v>
      </c>
    </row>
    <row r="1624" spans="1:17" x14ac:dyDescent="0.25">
      <c r="A1624">
        <v>1623</v>
      </c>
      <c r="B1624">
        <v>151.79637700000001</v>
      </c>
      <c r="C1624" s="2">
        <v>1</v>
      </c>
      <c r="D1624">
        <v>150.65929299999999</v>
      </c>
      <c r="E1624" s="4">
        <v>2</v>
      </c>
      <c r="I1624" s="5" t="s">
        <v>233</v>
      </c>
      <c r="N1624">
        <v>161.684077</v>
      </c>
      <c r="P1624">
        <v>3</v>
      </c>
      <c r="Q1624" t="str">
        <f t="shared" si="26"/>
        <v>124D</v>
      </c>
    </row>
    <row r="1625" spans="1:17" x14ac:dyDescent="0.25">
      <c r="A1625">
        <v>1624</v>
      </c>
      <c r="B1625">
        <v>151.79637700000001</v>
      </c>
      <c r="C1625" s="2">
        <v>1</v>
      </c>
      <c r="D1625">
        <v>150.65929299999999</v>
      </c>
      <c r="E1625" s="4">
        <v>2</v>
      </c>
      <c r="I1625" s="5" t="s">
        <v>233</v>
      </c>
      <c r="N1625">
        <v>161.684077</v>
      </c>
      <c r="P1625">
        <v>3</v>
      </c>
      <c r="Q1625" t="str">
        <f t="shared" si="26"/>
        <v>124D</v>
      </c>
    </row>
    <row r="1626" spans="1:17" x14ac:dyDescent="0.25">
      <c r="A1626">
        <v>1625</v>
      </c>
      <c r="B1626">
        <v>151.79637700000001</v>
      </c>
      <c r="C1626" s="2">
        <v>1</v>
      </c>
      <c r="D1626">
        <v>150.65929299999999</v>
      </c>
      <c r="E1626" s="4">
        <v>2</v>
      </c>
      <c r="I1626" s="5" t="s">
        <v>233</v>
      </c>
      <c r="N1626">
        <v>161.684077</v>
      </c>
      <c r="P1626">
        <v>3</v>
      </c>
      <c r="Q1626" t="str">
        <f t="shared" si="26"/>
        <v>124D</v>
      </c>
    </row>
    <row r="1627" spans="1:17" x14ac:dyDescent="0.25">
      <c r="A1627">
        <v>1626</v>
      </c>
      <c r="B1627">
        <v>151.79637700000001</v>
      </c>
      <c r="C1627" s="2">
        <v>1</v>
      </c>
      <c r="D1627">
        <v>150.65929299999999</v>
      </c>
      <c r="E1627" s="4">
        <v>2</v>
      </c>
      <c r="I1627" s="5" t="s">
        <v>233</v>
      </c>
      <c r="N1627">
        <v>161.684077</v>
      </c>
      <c r="P1627">
        <v>3</v>
      </c>
      <c r="Q1627" t="str">
        <f t="shared" si="26"/>
        <v>124D</v>
      </c>
    </row>
    <row r="1628" spans="1:17" x14ac:dyDescent="0.25">
      <c r="A1628">
        <v>1627</v>
      </c>
      <c r="B1628">
        <v>151.79637700000001</v>
      </c>
      <c r="C1628" s="2">
        <v>1</v>
      </c>
      <c r="D1628">
        <v>150.65929299999999</v>
      </c>
      <c r="E1628" s="4">
        <v>2</v>
      </c>
      <c r="I1628" s="5" t="s">
        <v>233</v>
      </c>
      <c r="N1628">
        <v>161.684077</v>
      </c>
      <c r="P1628">
        <v>3</v>
      </c>
      <c r="Q1628" t="str">
        <f t="shared" si="26"/>
        <v>124D</v>
      </c>
    </row>
    <row r="1629" spans="1:17" x14ac:dyDescent="0.25">
      <c r="A1629">
        <v>1628</v>
      </c>
      <c r="B1629">
        <v>151.79637700000001</v>
      </c>
      <c r="C1629" s="2">
        <v>1</v>
      </c>
      <c r="D1629">
        <v>150.65929299999999</v>
      </c>
      <c r="E1629" s="4">
        <v>2</v>
      </c>
      <c r="I1629" s="5" t="s">
        <v>233</v>
      </c>
      <c r="N1629">
        <v>161.684077</v>
      </c>
      <c r="P1629">
        <v>3</v>
      </c>
      <c r="Q1629" t="str">
        <f t="shared" si="26"/>
        <v>124D</v>
      </c>
    </row>
    <row r="1630" spans="1:17" x14ac:dyDescent="0.25">
      <c r="A1630">
        <v>1629</v>
      </c>
      <c r="B1630">
        <v>151.79637700000001</v>
      </c>
      <c r="C1630" s="2">
        <v>1</v>
      </c>
      <c r="D1630">
        <v>150.65929299999999</v>
      </c>
      <c r="E1630" s="4">
        <v>2</v>
      </c>
      <c r="I1630" s="5" t="s">
        <v>233</v>
      </c>
      <c r="N1630">
        <v>161.684077</v>
      </c>
      <c r="P1630">
        <v>3</v>
      </c>
      <c r="Q1630" t="str">
        <f t="shared" si="26"/>
        <v>124D</v>
      </c>
    </row>
    <row r="1631" spans="1:17" x14ac:dyDescent="0.25">
      <c r="A1631">
        <v>1630</v>
      </c>
      <c r="B1631">
        <v>151.79637700000001</v>
      </c>
      <c r="C1631" s="2">
        <v>1</v>
      </c>
      <c r="D1631">
        <v>150.65929299999999</v>
      </c>
      <c r="E1631" s="4">
        <v>2</v>
      </c>
      <c r="I1631" s="5" t="s">
        <v>233</v>
      </c>
      <c r="N1631">
        <v>161.684077</v>
      </c>
      <c r="P1631">
        <v>3</v>
      </c>
      <c r="Q1631" t="str">
        <f t="shared" si="26"/>
        <v>124D</v>
      </c>
    </row>
    <row r="1632" spans="1:17" x14ac:dyDescent="0.25">
      <c r="A1632">
        <v>1631</v>
      </c>
      <c r="B1632">
        <v>151.79637700000001</v>
      </c>
      <c r="C1632" s="2">
        <v>1</v>
      </c>
      <c r="D1632">
        <v>150.65929299999999</v>
      </c>
      <c r="E1632" s="4">
        <v>2</v>
      </c>
      <c r="F1632">
        <v>158.041256</v>
      </c>
      <c r="G1632" s="3">
        <v>3</v>
      </c>
      <c r="I1632" s="5" t="s">
        <v>233</v>
      </c>
      <c r="N1632">
        <v>161.684077</v>
      </c>
      <c r="P1632">
        <v>4</v>
      </c>
      <c r="Q1632" t="str">
        <f t="shared" si="26"/>
        <v>1234D</v>
      </c>
    </row>
    <row r="1633" spans="1:17" x14ac:dyDescent="0.25">
      <c r="A1633">
        <v>1632</v>
      </c>
      <c r="B1633">
        <v>151.79637700000001</v>
      </c>
      <c r="C1633" s="2">
        <v>1</v>
      </c>
      <c r="D1633">
        <v>150.65929299999999</v>
      </c>
      <c r="E1633" s="4">
        <v>2</v>
      </c>
      <c r="F1633">
        <v>158.025644</v>
      </c>
      <c r="G1633" s="3">
        <v>3</v>
      </c>
      <c r="I1633" s="5" t="s">
        <v>233</v>
      </c>
      <c r="N1633">
        <v>161.684077</v>
      </c>
      <c r="P1633">
        <v>4</v>
      </c>
      <c r="Q1633" t="str">
        <f t="shared" si="26"/>
        <v>1234D</v>
      </c>
    </row>
    <row r="1634" spans="1:17" x14ac:dyDescent="0.25">
      <c r="A1634">
        <v>1633</v>
      </c>
      <c r="B1634">
        <v>151.79637700000001</v>
      </c>
      <c r="C1634" s="2">
        <v>1</v>
      </c>
      <c r="D1634">
        <v>150.65929299999999</v>
      </c>
      <c r="E1634" s="4">
        <v>2</v>
      </c>
      <c r="F1634">
        <v>158.025644</v>
      </c>
      <c r="G1634" s="3">
        <v>3</v>
      </c>
      <c r="I1634" s="5" t="s">
        <v>233</v>
      </c>
      <c r="N1634">
        <v>161.684077</v>
      </c>
      <c r="P1634">
        <v>4</v>
      </c>
      <c r="Q1634" t="str">
        <f t="shared" si="26"/>
        <v>1234D</v>
      </c>
    </row>
    <row r="1635" spans="1:17" x14ac:dyDescent="0.25">
      <c r="A1635">
        <v>1634</v>
      </c>
      <c r="B1635">
        <v>151.79637700000001</v>
      </c>
      <c r="C1635" s="2">
        <v>1</v>
      </c>
      <c r="D1635">
        <v>150.65929299999999</v>
      </c>
      <c r="E1635" s="4">
        <v>2</v>
      </c>
      <c r="F1635">
        <v>158.025644</v>
      </c>
      <c r="G1635" s="3">
        <v>3</v>
      </c>
      <c r="I1635" s="5" t="s">
        <v>233</v>
      </c>
      <c r="N1635">
        <v>161.684077</v>
      </c>
      <c r="P1635">
        <v>4</v>
      </c>
      <c r="Q1635" t="str">
        <f t="shared" si="26"/>
        <v>1234D</v>
      </c>
    </row>
    <row r="1636" spans="1:17" x14ac:dyDescent="0.25">
      <c r="A1636">
        <v>1635</v>
      </c>
      <c r="B1636">
        <v>151.79637700000001</v>
      </c>
      <c r="C1636" s="2">
        <v>1</v>
      </c>
      <c r="D1636">
        <v>150.65929299999999</v>
      </c>
      <c r="E1636" s="4">
        <v>2</v>
      </c>
      <c r="F1636">
        <v>158.025644</v>
      </c>
      <c r="G1636" s="3">
        <v>3</v>
      </c>
      <c r="I1636" s="5" t="s">
        <v>233</v>
      </c>
      <c r="N1636">
        <v>161.684077</v>
      </c>
      <c r="P1636">
        <v>4</v>
      </c>
      <c r="Q1636" t="str">
        <f t="shared" si="26"/>
        <v>1234D</v>
      </c>
    </row>
    <row r="1637" spans="1:17" x14ac:dyDescent="0.25">
      <c r="A1637">
        <v>1636</v>
      </c>
      <c r="B1637">
        <v>151.79637700000001</v>
      </c>
      <c r="C1637" s="2">
        <v>1</v>
      </c>
      <c r="D1637">
        <v>150.65929299999999</v>
      </c>
      <c r="E1637" s="4">
        <v>2</v>
      </c>
      <c r="F1637">
        <v>158.025644</v>
      </c>
      <c r="G1637" s="3">
        <v>3</v>
      </c>
      <c r="I1637" s="5" t="s">
        <v>233</v>
      </c>
      <c r="N1637">
        <v>161.684077</v>
      </c>
      <c r="P1637">
        <v>4</v>
      </c>
      <c r="Q1637" t="str">
        <f t="shared" si="26"/>
        <v>1234D</v>
      </c>
    </row>
    <row r="1638" spans="1:17" x14ac:dyDescent="0.25">
      <c r="A1638">
        <v>1637</v>
      </c>
      <c r="B1638">
        <v>151.79637700000001</v>
      </c>
      <c r="C1638" s="2">
        <v>1</v>
      </c>
      <c r="D1638">
        <v>150.65929299999999</v>
      </c>
      <c r="E1638" s="4">
        <v>2</v>
      </c>
      <c r="F1638">
        <v>158.025644</v>
      </c>
      <c r="G1638" s="3">
        <v>3</v>
      </c>
      <c r="I1638" s="5" t="s">
        <v>233</v>
      </c>
      <c r="N1638">
        <v>161.684077</v>
      </c>
      <c r="P1638">
        <v>4</v>
      </c>
      <c r="Q1638" t="str">
        <f t="shared" si="26"/>
        <v>1234D</v>
      </c>
    </row>
    <row r="1639" spans="1:17" x14ac:dyDescent="0.25">
      <c r="A1639">
        <v>1638</v>
      </c>
      <c r="B1639">
        <v>151.79637700000001</v>
      </c>
      <c r="C1639" s="2">
        <v>1</v>
      </c>
      <c r="D1639">
        <v>150.65929299999999</v>
      </c>
      <c r="E1639" s="4">
        <v>2</v>
      </c>
      <c r="F1639">
        <v>158.025644</v>
      </c>
      <c r="G1639" s="3">
        <v>3</v>
      </c>
      <c r="I1639" s="5" t="s">
        <v>233</v>
      </c>
      <c r="N1639">
        <v>161.684077</v>
      </c>
      <c r="P1639">
        <v>4</v>
      </c>
      <c r="Q1639" t="str">
        <f t="shared" si="26"/>
        <v>1234D</v>
      </c>
    </row>
    <row r="1640" spans="1:17" x14ac:dyDescent="0.25">
      <c r="A1640">
        <v>1639</v>
      </c>
      <c r="B1640">
        <v>151.79637700000001</v>
      </c>
      <c r="C1640" s="2">
        <v>1</v>
      </c>
      <c r="D1640">
        <v>150.65929299999999</v>
      </c>
      <c r="E1640" s="4">
        <v>2</v>
      </c>
      <c r="F1640">
        <v>158.025644</v>
      </c>
      <c r="G1640" s="3">
        <v>3</v>
      </c>
      <c r="I1640" s="5" t="s">
        <v>233</v>
      </c>
      <c r="N1640">
        <v>161.684077</v>
      </c>
      <c r="P1640">
        <v>4</v>
      </c>
      <c r="Q1640" t="str">
        <f t="shared" si="26"/>
        <v>1234D</v>
      </c>
    </row>
    <row r="1641" spans="1:17" x14ac:dyDescent="0.25">
      <c r="A1641">
        <v>1640</v>
      </c>
      <c r="B1641">
        <v>151.79637700000001</v>
      </c>
      <c r="C1641" s="2">
        <v>1</v>
      </c>
      <c r="D1641">
        <v>150.65929299999999</v>
      </c>
      <c r="E1641" s="4">
        <v>2</v>
      </c>
      <c r="F1641">
        <v>158.025644</v>
      </c>
      <c r="G1641" s="3">
        <v>3</v>
      </c>
      <c r="I1641" s="5" t="s">
        <v>233</v>
      </c>
      <c r="N1641">
        <v>161.684077</v>
      </c>
      <c r="P1641">
        <v>4</v>
      </c>
      <c r="Q1641" t="str">
        <f t="shared" si="26"/>
        <v>1234D</v>
      </c>
    </row>
    <row r="1642" spans="1:17" x14ac:dyDescent="0.25">
      <c r="A1642">
        <v>1641</v>
      </c>
      <c r="B1642">
        <v>151.79637700000001</v>
      </c>
      <c r="C1642" s="2">
        <v>1</v>
      </c>
      <c r="D1642">
        <v>150.65929299999999</v>
      </c>
      <c r="E1642" s="4">
        <v>2</v>
      </c>
      <c r="F1642">
        <v>158.025644</v>
      </c>
      <c r="G1642" s="3">
        <v>3</v>
      </c>
      <c r="I1642" s="5" t="s">
        <v>233</v>
      </c>
      <c r="N1642">
        <v>161.684077</v>
      </c>
      <c r="P1642">
        <v>4</v>
      </c>
      <c r="Q1642" t="str">
        <f t="shared" si="26"/>
        <v>1234D</v>
      </c>
    </row>
    <row r="1643" spans="1:17" x14ac:dyDescent="0.25">
      <c r="A1643">
        <v>1642</v>
      </c>
      <c r="B1643">
        <v>151.79637700000001</v>
      </c>
      <c r="C1643" s="2">
        <v>1</v>
      </c>
      <c r="D1643">
        <v>150.65929299999999</v>
      </c>
      <c r="E1643" s="4">
        <v>2</v>
      </c>
      <c r="F1643">
        <v>158.025644</v>
      </c>
      <c r="G1643" s="3">
        <v>3</v>
      </c>
      <c r="I1643" s="5" t="s">
        <v>233</v>
      </c>
      <c r="N1643">
        <v>161.684077</v>
      </c>
      <c r="P1643">
        <v>4</v>
      </c>
      <c r="Q1643" t="str">
        <f t="shared" si="26"/>
        <v>1234D</v>
      </c>
    </row>
    <row r="1644" spans="1:17" x14ac:dyDescent="0.25">
      <c r="A1644">
        <v>1643</v>
      </c>
      <c r="B1644">
        <v>151.87591399999999</v>
      </c>
      <c r="C1644" s="2">
        <v>1</v>
      </c>
      <c r="D1644">
        <v>150.65929299999999</v>
      </c>
      <c r="E1644" s="4">
        <v>2</v>
      </c>
      <c r="F1644">
        <v>158.025644</v>
      </c>
      <c r="G1644" s="3">
        <v>3</v>
      </c>
      <c r="I1644" s="5" t="s">
        <v>233</v>
      </c>
      <c r="N1644">
        <v>161.684077</v>
      </c>
      <c r="P1644">
        <v>4</v>
      </c>
      <c r="Q1644" t="str">
        <f t="shared" si="26"/>
        <v>1234D</v>
      </c>
    </row>
    <row r="1645" spans="1:17" x14ac:dyDescent="0.25">
      <c r="A1645">
        <v>1644</v>
      </c>
      <c r="D1645">
        <v>150.65929299999999</v>
      </c>
      <c r="E1645" s="4">
        <v>2</v>
      </c>
      <c r="F1645">
        <v>158.025644</v>
      </c>
      <c r="G1645" s="3">
        <v>3</v>
      </c>
      <c r="I1645" s="5" t="s">
        <v>233</v>
      </c>
      <c r="N1645">
        <v>161.684077</v>
      </c>
      <c r="P1645">
        <v>3</v>
      </c>
      <c r="Q1645" t="str">
        <f t="shared" si="26"/>
        <v>234D</v>
      </c>
    </row>
    <row r="1646" spans="1:17" x14ac:dyDescent="0.25">
      <c r="A1646">
        <v>1645</v>
      </c>
      <c r="D1646">
        <v>150.65929299999999</v>
      </c>
      <c r="E1646" s="4">
        <v>2</v>
      </c>
      <c r="F1646">
        <v>158.025644</v>
      </c>
      <c r="G1646" s="3">
        <v>3</v>
      </c>
      <c r="I1646" s="5" t="s">
        <v>233</v>
      </c>
      <c r="N1646">
        <v>161.663005</v>
      </c>
      <c r="O1646">
        <v>1645</v>
      </c>
      <c r="P1646">
        <v>3</v>
      </c>
      <c r="Q1646" t="str">
        <f t="shared" si="26"/>
        <v>234D</v>
      </c>
    </row>
    <row r="1647" spans="1:17" x14ac:dyDescent="0.25">
      <c r="A1647">
        <v>1646</v>
      </c>
      <c r="D1647">
        <v>150.65929299999999</v>
      </c>
      <c r="E1647" s="4">
        <v>2</v>
      </c>
      <c r="F1647">
        <v>158.025644</v>
      </c>
      <c r="G1647" s="3">
        <v>3</v>
      </c>
      <c r="P1647">
        <v>2</v>
      </c>
      <c r="Q1647" t="str">
        <f t="shared" si="26"/>
        <v>23</v>
      </c>
    </row>
    <row r="1648" spans="1:17" x14ac:dyDescent="0.25">
      <c r="A1648">
        <v>1647</v>
      </c>
      <c r="D1648">
        <v>150.65929299999999</v>
      </c>
      <c r="E1648" s="4">
        <v>2</v>
      </c>
      <c r="F1648">
        <v>158.025644</v>
      </c>
      <c r="G1648" s="3">
        <v>3</v>
      </c>
      <c r="P1648">
        <v>2</v>
      </c>
      <c r="Q1648" t="str">
        <f t="shared" si="26"/>
        <v>23</v>
      </c>
    </row>
    <row r="1649" spans="1:17" x14ac:dyDescent="0.25">
      <c r="A1649">
        <v>1648</v>
      </c>
      <c r="D1649">
        <v>150.65929299999999</v>
      </c>
      <c r="E1649" s="4">
        <v>2</v>
      </c>
      <c r="F1649">
        <v>158.025644</v>
      </c>
      <c r="G1649" s="3">
        <v>3</v>
      </c>
      <c r="P1649">
        <v>2</v>
      </c>
      <c r="Q1649" t="str">
        <f t="shared" si="26"/>
        <v>23</v>
      </c>
    </row>
    <row r="1650" spans="1:17" x14ac:dyDescent="0.25">
      <c r="A1650">
        <v>1649</v>
      </c>
      <c r="D1650">
        <v>150.65929299999999</v>
      </c>
      <c r="E1650" s="4">
        <v>2</v>
      </c>
      <c r="F1650">
        <v>158.025644</v>
      </c>
      <c r="G1650" s="3">
        <v>3</v>
      </c>
      <c r="P1650">
        <v>2</v>
      </c>
      <c r="Q1650" t="str">
        <f t="shared" si="26"/>
        <v>23</v>
      </c>
    </row>
    <row r="1651" spans="1:17" x14ac:dyDescent="0.25">
      <c r="A1651">
        <v>1650</v>
      </c>
      <c r="D1651">
        <v>150.65929299999999</v>
      </c>
      <c r="E1651" s="4">
        <v>2</v>
      </c>
      <c r="F1651">
        <v>158.025644</v>
      </c>
      <c r="G1651" s="3">
        <v>3</v>
      </c>
      <c r="P1651">
        <v>2</v>
      </c>
      <c r="Q1651" t="str">
        <f t="shared" si="26"/>
        <v>23</v>
      </c>
    </row>
    <row r="1652" spans="1:17" x14ac:dyDescent="0.25">
      <c r="A1652">
        <v>1651</v>
      </c>
      <c r="D1652">
        <v>150.65929299999999</v>
      </c>
      <c r="E1652" s="4">
        <v>2</v>
      </c>
      <c r="F1652">
        <v>158.025644</v>
      </c>
      <c r="G1652" s="3">
        <v>3</v>
      </c>
      <c r="P1652">
        <v>2</v>
      </c>
      <c r="Q1652" t="str">
        <f t="shared" si="26"/>
        <v>23</v>
      </c>
    </row>
    <row r="1653" spans="1:17" x14ac:dyDescent="0.25">
      <c r="A1653">
        <v>1652</v>
      </c>
      <c r="D1653">
        <v>150.65929299999999</v>
      </c>
      <c r="E1653" s="4">
        <v>2</v>
      </c>
      <c r="F1653">
        <v>158.025644</v>
      </c>
      <c r="G1653" s="3">
        <v>3</v>
      </c>
      <c r="P1653">
        <v>2</v>
      </c>
      <c r="Q1653" t="str">
        <f t="shared" si="26"/>
        <v>23</v>
      </c>
    </row>
    <row r="1654" spans="1:17" x14ac:dyDescent="0.25">
      <c r="A1654">
        <v>1653</v>
      </c>
      <c r="D1654">
        <v>150.65929299999999</v>
      </c>
      <c r="E1654" s="4">
        <v>2</v>
      </c>
      <c r="F1654">
        <v>158.025644</v>
      </c>
      <c r="G1654" s="3">
        <v>3</v>
      </c>
      <c r="P1654">
        <v>2</v>
      </c>
      <c r="Q1654" t="str">
        <f t="shared" si="26"/>
        <v>23</v>
      </c>
    </row>
    <row r="1655" spans="1:17" x14ac:dyDescent="0.25">
      <c r="A1655">
        <v>1654</v>
      </c>
      <c r="D1655">
        <v>150.65929299999999</v>
      </c>
      <c r="E1655" s="4">
        <v>2</v>
      </c>
      <c r="F1655">
        <v>158.025644</v>
      </c>
      <c r="G1655" s="3">
        <v>3</v>
      </c>
      <c r="P1655">
        <v>2</v>
      </c>
      <c r="Q1655" t="str">
        <f t="shared" si="26"/>
        <v>23</v>
      </c>
    </row>
    <row r="1656" spans="1:17" x14ac:dyDescent="0.25">
      <c r="A1656">
        <v>1655</v>
      </c>
      <c r="B1656">
        <v>134.48448999999999</v>
      </c>
      <c r="C1656" s="2">
        <v>1</v>
      </c>
      <c r="D1656">
        <v>150.65929299999999</v>
      </c>
      <c r="E1656" s="4">
        <v>2</v>
      </c>
      <c r="F1656">
        <v>158.025644</v>
      </c>
      <c r="G1656" s="3">
        <v>3</v>
      </c>
      <c r="P1656">
        <v>3</v>
      </c>
      <c r="Q1656" t="str">
        <f t="shared" si="26"/>
        <v>123</v>
      </c>
    </row>
    <row r="1657" spans="1:17" x14ac:dyDescent="0.25">
      <c r="A1657">
        <v>1656</v>
      </c>
      <c r="B1657">
        <v>134.459236</v>
      </c>
      <c r="C1657" s="2">
        <v>1</v>
      </c>
      <c r="D1657">
        <v>150.65929299999999</v>
      </c>
      <c r="E1657" s="4">
        <v>2</v>
      </c>
      <c r="F1657">
        <v>158.025644</v>
      </c>
      <c r="G1657" s="3">
        <v>3</v>
      </c>
      <c r="P1657">
        <v>3</v>
      </c>
      <c r="Q1657" t="str">
        <f t="shared" si="26"/>
        <v>123</v>
      </c>
    </row>
    <row r="1658" spans="1:17" x14ac:dyDescent="0.25">
      <c r="A1658">
        <v>1657</v>
      </c>
      <c r="B1658">
        <v>134.459236</v>
      </c>
      <c r="C1658" s="2">
        <v>1</v>
      </c>
      <c r="D1658">
        <v>150.65929299999999</v>
      </c>
      <c r="E1658" s="4">
        <v>2</v>
      </c>
      <c r="F1658">
        <v>158.025644</v>
      </c>
      <c r="G1658" s="3">
        <v>3</v>
      </c>
      <c r="P1658">
        <v>3</v>
      </c>
      <c r="Q1658" t="str">
        <f t="shared" si="26"/>
        <v>123</v>
      </c>
    </row>
    <row r="1659" spans="1:17" x14ac:dyDescent="0.25">
      <c r="A1659">
        <v>1658</v>
      </c>
      <c r="B1659">
        <v>134.459236</v>
      </c>
      <c r="C1659" s="2">
        <v>1</v>
      </c>
      <c r="D1659">
        <v>150.65929299999999</v>
      </c>
      <c r="E1659" s="4">
        <v>2</v>
      </c>
      <c r="F1659">
        <v>158.025644</v>
      </c>
      <c r="G1659" s="3">
        <v>3</v>
      </c>
      <c r="P1659">
        <v>3</v>
      </c>
      <c r="Q1659" t="str">
        <f t="shared" si="26"/>
        <v>123</v>
      </c>
    </row>
    <row r="1660" spans="1:17" x14ac:dyDescent="0.25">
      <c r="A1660">
        <v>1659</v>
      </c>
      <c r="B1660">
        <v>134.459236</v>
      </c>
      <c r="C1660" s="2">
        <v>1</v>
      </c>
      <c r="D1660">
        <v>150.65929299999999</v>
      </c>
      <c r="E1660" s="4">
        <v>2</v>
      </c>
      <c r="F1660">
        <v>158.025644</v>
      </c>
      <c r="G1660" s="3">
        <v>3</v>
      </c>
      <c r="P1660">
        <v>3</v>
      </c>
      <c r="Q1660" t="str">
        <f t="shared" si="26"/>
        <v>123</v>
      </c>
    </row>
    <row r="1661" spans="1:17" x14ac:dyDescent="0.25">
      <c r="A1661">
        <v>1660</v>
      </c>
      <c r="B1661">
        <v>134.459236</v>
      </c>
      <c r="C1661" s="2">
        <v>1</v>
      </c>
      <c r="D1661">
        <v>150.65929299999999</v>
      </c>
      <c r="E1661" s="4">
        <v>2</v>
      </c>
      <c r="F1661">
        <v>158.025644</v>
      </c>
      <c r="G1661" s="3">
        <v>3</v>
      </c>
      <c r="P1661">
        <v>3</v>
      </c>
      <c r="Q1661" t="str">
        <f t="shared" si="26"/>
        <v>123</v>
      </c>
    </row>
    <row r="1662" spans="1:17" x14ac:dyDescent="0.25">
      <c r="A1662">
        <v>1661</v>
      </c>
      <c r="B1662">
        <v>134.459236</v>
      </c>
      <c r="C1662" s="2">
        <v>1</v>
      </c>
      <c r="D1662">
        <v>150.65929299999999</v>
      </c>
      <c r="E1662" s="4">
        <v>2</v>
      </c>
      <c r="F1662">
        <v>158.025644</v>
      </c>
      <c r="G1662" s="3">
        <v>3</v>
      </c>
      <c r="P1662">
        <v>3</v>
      </c>
      <c r="Q1662" t="str">
        <f t="shared" si="26"/>
        <v>123</v>
      </c>
    </row>
    <row r="1663" spans="1:17" x14ac:dyDescent="0.25">
      <c r="A1663">
        <v>1662</v>
      </c>
      <c r="B1663">
        <v>134.459236</v>
      </c>
      <c r="C1663" s="2">
        <v>1</v>
      </c>
      <c r="D1663">
        <v>150.723321</v>
      </c>
      <c r="E1663" s="4">
        <v>2</v>
      </c>
      <c r="F1663">
        <v>158.025644</v>
      </c>
      <c r="G1663" s="3">
        <v>3</v>
      </c>
      <c r="P1663">
        <v>3</v>
      </c>
      <c r="Q1663" t="str">
        <f t="shared" si="26"/>
        <v>123</v>
      </c>
    </row>
    <row r="1664" spans="1:17" x14ac:dyDescent="0.25">
      <c r="A1664">
        <v>1663</v>
      </c>
      <c r="B1664">
        <v>134.459236</v>
      </c>
      <c r="C1664" s="2">
        <v>1</v>
      </c>
      <c r="F1664">
        <v>158.025644</v>
      </c>
      <c r="G1664" s="3">
        <v>3</v>
      </c>
      <c r="H1664">
        <v>153.823363</v>
      </c>
      <c r="I1664" s="5">
        <v>4</v>
      </c>
      <c r="P1664">
        <v>3</v>
      </c>
      <c r="Q1664" t="str">
        <f t="shared" si="26"/>
        <v>134</v>
      </c>
    </row>
    <row r="1665" spans="1:17" x14ac:dyDescent="0.25">
      <c r="A1665">
        <v>1664</v>
      </c>
      <c r="B1665">
        <v>134.459236</v>
      </c>
      <c r="C1665" s="2">
        <v>1</v>
      </c>
      <c r="F1665">
        <v>158.025644</v>
      </c>
      <c r="G1665" s="3">
        <v>3</v>
      </c>
      <c r="H1665">
        <v>153.823363</v>
      </c>
      <c r="I1665" s="5">
        <v>4</v>
      </c>
      <c r="P1665">
        <v>3</v>
      </c>
      <c r="Q1665" t="str">
        <f t="shared" si="26"/>
        <v>134</v>
      </c>
    </row>
    <row r="1666" spans="1:17" x14ac:dyDescent="0.25">
      <c r="A1666">
        <v>1665</v>
      </c>
      <c r="B1666">
        <v>134.459236</v>
      </c>
      <c r="C1666" s="2">
        <v>1</v>
      </c>
      <c r="F1666">
        <v>158.025644</v>
      </c>
      <c r="G1666" s="3">
        <v>3</v>
      </c>
      <c r="H1666">
        <v>153.823363</v>
      </c>
      <c r="I1666" s="5">
        <v>4</v>
      </c>
      <c r="P1666">
        <v>3</v>
      </c>
      <c r="Q1666" t="str">
        <f t="shared" ref="Q1666:Q1729" si="27">CONCATENATE(C1666,E1666,G1666,I1666)</f>
        <v>134</v>
      </c>
    </row>
    <row r="1667" spans="1:17" x14ac:dyDescent="0.25">
      <c r="A1667">
        <v>1666</v>
      </c>
      <c r="B1667">
        <v>134.459236</v>
      </c>
      <c r="C1667" s="2">
        <v>1</v>
      </c>
      <c r="F1667">
        <v>158.025644</v>
      </c>
      <c r="G1667" s="3">
        <v>3</v>
      </c>
      <c r="H1667">
        <v>153.823363</v>
      </c>
      <c r="I1667" s="5">
        <v>4</v>
      </c>
      <c r="P1667">
        <v>3</v>
      </c>
      <c r="Q1667" t="str">
        <f t="shared" si="27"/>
        <v>134</v>
      </c>
    </row>
    <row r="1668" spans="1:17" x14ac:dyDescent="0.25">
      <c r="A1668">
        <v>1667</v>
      </c>
      <c r="B1668">
        <v>134.459236</v>
      </c>
      <c r="C1668" s="2">
        <v>1</v>
      </c>
      <c r="F1668">
        <v>158.025644</v>
      </c>
      <c r="G1668" s="3">
        <v>3</v>
      </c>
      <c r="H1668">
        <v>153.823363</v>
      </c>
      <c r="I1668" s="5">
        <v>4</v>
      </c>
      <c r="P1668">
        <v>3</v>
      </c>
      <c r="Q1668" t="str">
        <f t="shared" si="27"/>
        <v>134</v>
      </c>
    </row>
    <row r="1669" spans="1:17" x14ac:dyDescent="0.25">
      <c r="A1669">
        <v>1668</v>
      </c>
      <c r="B1669">
        <v>134.459236</v>
      </c>
      <c r="C1669" s="2">
        <v>1</v>
      </c>
      <c r="F1669">
        <v>158.025644</v>
      </c>
      <c r="G1669" s="3">
        <v>3</v>
      </c>
      <c r="H1669">
        <v>153.823363</v>
      </c>
      <c r="I1669" s="5">
        <v>4</v>
      </c>
      <c r="P1669">
        <v>3</v>
      </c>
      <c r="Q1669" t="str">
        <f t="shared" si="27"/>
        <v>134</v>
      </c>
    </row>
    <row r="1670" spans="1:17" x14ac:dyDescent="0.25">
      <c r="A1670">
        <v>1669</v>
      </c>
      <c r="B1670">
        <v>134.459236</v>
      </c>
      <c r="C1670" s="2">
        <v>1</v>
      </c>
      <c r="F1670">
        <v>158.025644</v>
      </c>
      <c r="G1670" s="3">
        <v>3</v>
      </c>
      <c r="H1670">
        <v>153.823363</v>
      </c>
      <c r="I1670" s="5">
        <v>4</v>
      </c>
      <c r="P1670">
        <v>3</v>
      </c>
      <c r="Q1670" t="str">
        <f t="shared" si="27"/>
        <v>134</v>
      </c>
    </row>
    <row r="1671" spans="1:17" x14ac:dyDescent="0.25">
      <c r="A1671">
        <v>1670</v>
      </c>
      <c r="B1671">
        <v>134.459236</v>
      </c>
      <c r="C1671" s="2">
        <v>1</v>
      </c>
      <c r="F1671">
        <v>158.025644</v>
      </c>
      <c r="G1671" s="3">
        <v>3</v>
      </c>
      <c r="H1671">
        <v>153.823363</v>
      </c>
      <c r="I1671" s="5">
        <v>4</v>
      </c>
      <c r="P1671">
        <v>3</v>
      </c>
      <c r="Q1671" t="str">
        <f t="shared" si="27"/>
        <v>134</v>
      </c>
    </row>
    <row r="1672" spans="1:17" x14ac:dyDescent="0.25">
      <c r="A1672">
        <v>1671</v>
      </c>
      <c r="B1672">
        <v>134.459236</v>
      </c>
      <c r="C1672" s="2">
        <v>1</v>
      </c>
      <c r="F1672">
        <v>158.025644</v>
      </c>
      <c r="G1672" s="3">
        <v>3</v>
      </c>
      <c r="H1672">
        <v>153.823363</v>
      </c>
      <c r="I1672" s="5">
        <v>4</v>
      </c>
      <c r="P1672">
        <v>3</v>
      </c>
      <c r="Q1672" t="str">
        <f t="shared" si="27"/>
        <v>134</v>
      </c>
    </row>
    <row r="1673" spans="1:17" x14ac:dyDescent="0.25">
      <c r="A1673">
        <v>1672</v>
      </c>
      <c r="B1673">
        <v>134.459236</v>
      </c>
      <c r="C1673" s="2">
        <v>1</v>
      </c>
      <c r="F1673">
        <v>158.025644</v>
      </c>
      <c r="G1673" s="3">
        <v>3</v>
      </c>
      <c r="H1673">
        <v>153.823363</v>
      </c>
      <c r="I1673" s="5">
        <v>4</v>
      </c>
      <c r="P1673">
        <v>3</v>
      </c>
      <c r="Q1673" t="str">
        <f t="shared" si="27"/>
        <v>134</v>
      </c>
    </row>
    <row r="1674" spans="1:17" x14ac:dyDescent="0.25">
      <c r="A1674">
        <v>1673</v>
      </c>
      <c r="B1674">
        <v>134.459236</v>
      </c>
      <c r="C1674" s="2">
        <v>1</v>
      </c>
      <c r="F1674">
        <v>158.041256</v>
      </c>
      <c r="G1674" s="3">
        <v>3</v>
      </c>
      <c r="H1674">
        <v>153.823363</v>
      </c>
      <c r="I1674" s="5">
        <v>4</v>
      </c>
      <c r="P1674">
        <v>3</v>
      </c>
      <c r="Q1674" t="str">
        <f t="shared" si="27"/>
        <v>134</v>
      </c>
    </row>
    <row r="1675" spans="1:17" x14ac:dyDescent="0.25">
      <c r="A1675">
        <v>1674</v>
      </c>
      <c r="B1675">
        <v>134.459236</v>
      </c>
      <c r="C1675" s="2">
        <v>1</v>
      </c>
      <c r="F1675">
        <v>158.041256</v>
      </c>
      <c r="G1675" s="3">
        <v>3</v>
      </c>
      <c r="H1675">
        <v>153.823363</v>
      </c>
      <c r="I1675" s="5">
        <v>4</v>
      </c>
      <c r="P1675">
        <v>3</v>
      </c>
      <c r="Q1675" t="str">
        <f t="shared" si="27"/>
        <v>134</v>
      </c>
    </row>
    <row r="1676" spans="1:17" x14ac:dyDescent="0.25">
      <c r="A1676">
        <v>1675</v>
      </c>
      <c r="B1676">
        <v>134.459236</v>
      </c>
      <c r="C1676" s="2">
        <v>1</v>
      </c>
      <c r="F1676">
        <v>158.041256</v>
      </c>
      <c r="G1676" s="3">
        <v>3</v>
      </c>
      <c r="H1676">
        <v>153.823363</v>
      </c>
      <c r="I1676" s="5">
        <v>4</v>
      </c>
      <c r="P1676">
        <v>3</v>
      </c>
      <c r="Q1676" t="str">
        <f t="shared" si="27"/>
        <v>134</v>
      </c>
    </row>
    <row r="1677" spans="1:17" x14ac:dyDescent="0.25">
      <c r="A1677">
        <v>1676</v>
      </c>
      <c r="B1677">
        <v>134.459236</v>
      </c>
      <c r="C1677" s="2">
        <v>1</v>
      </c>
      <c r="D1677">
        <v>129.19209699999999</v>
      </c>
      <c r="E1677" s="4">
        <v>2</v>
      </c>
      <c r="H1677">
        <v>153.823363</v>
      </c>
      <c r="I1677" s="5">
        <v>4</v>
      </c>
      <c r="P1677">
        <v>3</v>
      </c>
      <c r="Q1677" t="str">
        <f t="shared" si="27"/>
        <v>124</v>
      </c>
    </row>
    <row r="1678" spans="1:17" x14ac:dyDescent="0.25">
      <c r="A1678">
        <v>1677</v>
      </c>
      <c r="B1678">
        <v>134.459236</v>
      </c>
      <c r="C1678" s="2">
        <v>1</v>
      </c>
      <c r="D1678">
        <v>129.119595</v>
      </c>
      <c r="E1678" s="4">
        <v>2</v>
      </c>
      <c r="H1678">
        <v>153.823363</v>
      </c>
      <c r="I1678" s="5">
        <v>4</v>
      </c>
      <c r="P1678">
        <v>3</v>
      </c>
      <c r="Q1678" t="str">
        <f t="shared" si="27"/>
        <v>124</v>
      </c>
    </row>
    <row r="1679" spans="1:17" x14ac:dyDescent="0.25">
      <c r="A1679">
        <v>1678</v>
      </c>
      <c r="B1679">
        <v>134.459236</v>
      </c>
      <c r="C1679" s="2">
        <v>1</v>
      </c>
      <c r="D1679">
        <v>129.119595</v>
      </c>
      <c r="E1679" s="4">
        <v>2</v>
      </c>
      <c r="H1679">
        <v>153.823363</v>
      </c>
      <c r="I1679" s="5">
        <v>4</v>
      </c>
      <c r="P1679">
        <v>3</v>
      </c>
      <c r="Q1679" t="str">
        <f t="shared" si="27"/>
        <v>124</v>
      </c>
    </row>
    <row r="1680" spans="1:17" x14ac:dyDescent="0.25">
      <c r="A1680">
        <v>1679</v>
      </c>
      <c r="B1680">
        <v>134.459236</v>
      </c>
      <c r="C1680" s="2">
        <v>1</v>
      </c>
      <c r="D1680">
        <v>129.119595</v>
      </c>
      <c r="E1680" s="4">
        <v>2</v>
      </c>
      <c r="H1680">
        <v>153.823363</v>
      </c>
      <c r="I1680" s="5">
        <v>4</v>
      </c>
      <c r="P1680">
        <v>3</v>
      </c>
      <c r="Q1680" t="str">
        <f t="shared" si="27"/>
        <v>124</v>
      </c>
    </row>
    <row r="1681" spans="1:17" x14ac:dyDescent="0.25">
      <c r="A1681">
        <v>1680</v>
      </c>
      <c r="B1681">
        <v>134.459236</v>
      </c>
      <c r="C1681" s="2">
        <v>1</v>
      </c>
      <c r="D1681">
        <v>129.119595</v>
      </c>
      <c r="E1681" s="4">
        <v>2</v>
      </c>
      <c r="H1681">
        <v>153.823363</v>
      </c>
      <c r="I1681" s="5">
        <v>4</v>
      </c>
      <c r="P1681">
        <v>3</v>
      </c>
      <c r="Q1681" t="str">
        <f t="shared" si="27"/>
        <v>124</v>
      </c>
    </row>
    <row r="1682" spans="1:17" x14ac:dyDescent="0.25">
      <c r="A1682">
        <v>1681</v>
      </c>
      <c r="B1682">
        <v>134.459236</v>
      </c>
      <c r="C1682" s="2">
        <v>1</v>
      </c>
      <c r="D1682">
        <v>129.119595</v>
      </c>
      <c r="E1682" s="4">
        <v>2</v>
      </c>
      <c r="H1682">
        <v>153.823363</v>
      </c>
      <c r="I1682" s="5">
        <v>4</v>
      </c>
      <c r="P1682">
        <v>3</v>
      </c>
      <c r="Q1682" t="str">
        <f t="shared" si="27"/>
        <v>124</v>
      </c>
    </row>
    <row r="1683" spans="1:17" x14ac:dyDescent="0.25">
      <c r="A1683">
        <v>1682</v>
      </c>
      <c r="B1683">
        <v>134.48448999999999</v>
      </c>
      <c r="C1683" s="2">
        <v>1</v>
      </c>
      <c r="D1683">
        <v>129.119595</v>
      </c>
      <c r="E1683" s="4">
        <v>2</v>
      </c>
      <c r="H1683">
        <v>153.823363</v>
      </c>
      <c r="I1683" s="5">
        <v>4</v>
      </c>
      <c r="P1683">
        <v>3</v>
      </c>
      <c r="Q1683" t="str">
        <f t="shared" si="27"/>
        <v>124</v>
      </c>
    </row>
    <row r="1684" spans="1:17" x14ac:dyDescent="0.25">
      <c r="A1684">
        <v>1683</v>
      </c>
      <c r="D1684">
        <v>129.119595</v>
      </c>
      <c r="E1684" s="4">
        <v>2</v>
      </c>
      <c r="H1684">
        <v>153.823363</v>
      </c>
      <c r="I1684" s="5">
        <v>4</v>
      </c>
      <c r="P1684">
        <v>2</v>
      </c>
      <c r="Q1684" t="str">
        <f t="shared" si="27"/>
        <v>24</v>
      </c>
    </row>
    <row r="1685" spans="1:17" x14ac:dyDescent="0.25">
      <c r="A1685">
        <v>1684</v>
      </c>
      <c r="D1685">
        <v>129.119595</v>
      </c>
      <c r="E1685" s="4">
        <v>2</v>
      </c>
      <c r="H1685">
        <v>153.823363</v>
      </c>
      <c r="I1685" s="5">
        <v>4</v>
      </c>
      <c r="P1685">
        <v>2</v>
      </c>
      <c r="Q1685" t="str">
        <f t="shared" si="27"/>
        <v>24</v>
      </c>
    </row>
    <row r="1686" spans="1:17" x14ac:dyDescent="0.25">
      <c r="A1686">
        <v>1685</v>
      </c>
      <c r="D1686">
        <v>129.119595</v>
      </c>
      <c r="E1686" s="4">
        <v>2</v>
      </c>
      <c r="H1686">
        <v>153.823363</v>
      </c>
      <c r="I1686" s="5">
        <v>4</v>
      </c>
      <c r="P1686">
        <v>2</v>
      </c>
      <c r="Q1686" t="str">
        <f t="shared" si="27"/>
        <v>24</v>
      </c>
    </row>
    <row r="1687" spans="1:17" x14ac:dyDescent="0.25">
      <c r="A1687">
        <v>1686</v>
      </c>
      <c r="D1687">
        <v>129.119595</v>
      </c>
      <c r="E1687" s="4">
        <v>2</v>
      </c>
      <c r="H1687">
        <v>153.823363</v>
      </c>
      <c r="I1687" s="5">
        <v>4</v>
      </c>
      <c r="P1687">
        <v>2</v>
      </c>
      <c r="Q1687" t="str">
        <f t="shared" si="27"/>
        <v>24</v>
      </c>
    </row>
    <row r="1688" spans="1:17" x14ac:dyDescent="0.25">
      <c r="A1688">
        <v>1687</v>
      </c>
      <c r="D1688">
        <v>129.119595</v>
      </c>
      <c r="E1688" s="4">
        <v>2</v>
      </c>
      <c r="H1688">
        <v>153.823363</v>
      </c>
      <c r="I1688" s="5">
        <v>4</v>
      </c>
      <c r="P1688">
        <v>2</v>
      </c>
      <c r="Q1688" t="str">
        <f t="shared" si="27"/>
        <v>24</v>
      </c>
    </row>
    <row r="1689" spans="1:17" x14ac:dyDescent="0.25">
      <c r="A1689">
        <v>1688</v>
      </c>
      <c r="D1689">
        <v>129.119595</v>
      </c>
      <c r="E1689" s="4">
        <v>2</v>
      </c>
      <c r="H1689">
        <v>153.823363</v>
      </c>
      <c r="I1689" s="5">
        <v>4</v>
      </c>
      <c r="P1689">
        <v>2</v>
      </c>
      <c r="Q1689" t="str">
        <f t="shared" si="27"/>
        <v>24</v>
      </c>
    </row>
    <row r="1690" spans="1:17" x14ac:dyDescent="0.25">
      <c r="A1690">
        <v>1689</v>
      </c>
      <c r="D1690">
        <v>129.119595</v>
      </c>
      <c r="E1690" s="4">
        <v>2</v>
      </c>
      <c r="H1690">
        <v>153.823363</v>
      </c>
      <c r="I1690" s="5">
        <v>4</v>
      </c>
      <c r="P1690">
        <v>2</v>
      </c>
      <c r="Q1690" t="str">
        <f t="shared" si="27"/>
        <v>24</v>
      </c>
    </row>
    <row r="1691" spans="1:17" x14ac:dyDescent="0.25">
      <c r="A1691">
        <v>1690</v>
      </c>
      <c r="D1691">
        <v>129.119595</v>
      </c>
      <c r="E1691" s="4">
        <v>2</v>
      </c>
      <c r="F1691">
        <v>136.511788</v>
      </c>
      <c r="G1691" s="3">
        <v>3</v>
      </c>
      <c r="H1691">
        <v>153.823363</v>
      </c>
      <c r="I1691" s="5">
        <v>4</v>
      </c>
      <c r="P1691">
        <v>3</v>
      </c>
      <c r="Q1691" t="str">
        <f t="shared" si="27"/>
        <v>234</v>
      </c>
    </row>
    <row r="1692" spans="1:17" x14ac:dyDescent="0.25">
      <c r="A1692">
        <v>1691</v>
      </c>
      <c r="D1692">
        <v>129.119595</v>
      </c>
      <c r="E1692" s="4">
        <v>2</v>
      </c>
      <c r="F1692">
        <v>136.53571300000002</v>
      </c>
      <c r="G1692" s="3">
        <v>3</v>
      </c>
      <c r="H1692">
        <v>153.823363</v>
      </c>
      <c r="I1692" s="5">
        <v>4</v>
      </c>
      <c r="P1692">
        <v>3</v>
      </c>
      <c r="Q1692" t="str">
        <f t="shared" si="27"/>
        <v>234</v>
      </c>
    </row>
    <row r="1693" spans="1:17" x14ac:dyDescent="0.25">
      <c r="A1693">
        <v>1692</v>
      </c>
      <c r="D1693">
        <v>129.119595</v>
      </c>
      <c r="E1693" s="4">
        <v>2</v>
      </c>
      <c r="F1693">
        <v>136.53571300000002</v>
      </c>
      <c r="G1693" s="3">
        <v>3</v>
      </c>
      <c r="P1693">
        <v>2</v>
      </c>
      <c r="Q1693" t="str">
        <f t="shared" si="27"/>
        <v>23</v>
      </c>
    </row>
    <row r="1694" spans="1:17" x14ac:dyDescent="0.25">
      <c r="A1694">
        <v>1693</v>
      </c>
      <c r="D1694">
        <v>129.119595</v>
      </c>
      <c r="E1694" s="4">
        <v>2</v>
      </c>
      <c r="F1694">
        <v>136.53571300000002</v>
      </c>
      <c r="G1694" s="3">
        <v>3</v>
      </c>
      <c r="P1694">
        <v>2</v>
      </c>
      <c r="Q1694" t="str">
        <f t="shared" si="27"/>
        <v>23</v>
      </c>
    </row>
    <row r="1695" spans="1:17" x14ac:dyDescent="0.25">
      <c r="A1695">
        <v>1694</v>
      </c>
      <c r="B1695">
        <v>122.63576900000001</v>
      </c>
      <c r="C1695" s="2">
        <v>1</v>
      </c>
      <c r="D1695">
        <v>129.119595</v>
      </c>
      <c r="E1695" s="4">
        <v>2</v>
      </c>
      <c r="F1695">
        <v>136.53571300000002</v>
      </c>
      <c r="G1695" s="3">
        <v>3</v>
      </c>
      <c r="P1695">
        <v>3</v>
      </c>
      <c r="Q1695" t="str">
        <f t="shared" si="27"/>
        <v>123</v>
      </c>
    </row>
    <row r="1696" spans="1:17" x14ac:dyDescent="0.25">
      <c r="A1696">
        <v>1695</v>
      </c>
      <c r="B1696">
        <v>122.63576900000001</v>
      </c>
      <c r="C1696" s="2">
        <v>1</v>
      </c>
      <c r="D1696">
        <v>129.119595</v>
      </c>
      <c r="E1696" s="4">
        <v>2</v>
      </c>
      <c r="F1696">
        <v>136.53571300000002</v>
      </c>
      <c r="G1696" s="3">
        <v>3</v>
      </c>
      <c r="P1696">
        <v>3</v>
      </c>
      <c r="Q1696" t="str">
        <f t="shared" si="27"/>
        <v>123</v>
      </c>
    </row>
    <row r="1697" spans="1:17" x14ac:dyDescent="0.25">
      <c r="A1697">
        <v>1696</v>
      </c>
      <c r="B1697">
        <v>122.445053</v>
      </c>
      <c r="C1697" s="2">
        <v>1</v>
      </c>
      <c r="D1697">
        <v>129.119595</v>
      </c>
      <c r="E1697" s="4">
        <v>2</v>
      </c>
      <c r="F1697">
        <v>136.53571300000002</v>
      </c>
      <c r="G1697" s="3">
        <v>3</v>
      </c>
      <c r="P1697">
        <v>3</v>
      </c>
      <c r="Q1697" t="str">
        <f t="shared" si="27"/>
        <v>123</v>
      </c>
    </row>
    <row r="1698" spans="1:17" x14ac:dyDescent="0.25">
      <c r="A1698">
        <v>1697</v>
      </c>
      <c r="B1698">
        <v>122.445053</v>
      </c>
      <c r="C1698" s="2">
        <v>1</v>
      </c>
      <c r="D1698">
        <v>129.119595</v>
      </c>
      <c r="E1698" s="4">
        <v>2</v>
      </c>
      <c r="F1698">
        <v>136.53571300000002</v>
      </c>
      <c r="G1698" s="3">
        <v>3</v>
      </c>
      <c r="P1698">
        <v>3</v>
      </c>
      <c r="Q1698" t="str">
        <f t="shared" si="27"/>
        <v>123</v>
      </c>
    </row>
    <row r="1699" spans="1:17" x14ac:dyDescent="0.25">
      <c r="A1699">
        <v>1698</v>
      </c>
      <c r="B1699">
        <v>122.445053</v>
      </c>
      <c r="C1699" s="2">
        <v>1</v>
      </c>
      <c r="D1699">
        <v>129.119595</v>
      </c>
      <c r="E1699" s="4">
        <v>2</v>
      </c>
      <c r="F1699">
        <v>136.53571300000002</v>
      </c>
      <c r="G1699" s="3">
        <v>3</v>
      </c>
      <c r="P1699">
        <v>3</v>
      </c>
      <c r="Q1699" t="str">
        <f t="shared" si="27"/>
        <v>123</v>
      </c>
    </row>
    <row r="1700" spans="1:17" x14ac:dyDescent="0.25">
      <c r="A1700">
        <v>1699</v>
      </c>
      <c r="B1700">
        <v>122.445053</v>
      </c>
      <c r="C1700" s="2">
        <v>1</v>
      </c>
      <c r="D1700">
        <v>129.119595</v>
      </c>
      <c r="E1700" s="4">
        <v>2</v>
      </c>
      <c r="F1700">
        <v>136.53571300000002</v>
      </c>
      <c r="G1700" s="3">
        <v>3</v>
      </c>
      <c r="P1700">
        <v>3</v>
      </c>
      <c r="Q1700" t="str">
        <f t="shared" si="27"/>
        <v>123</v>
      </c>
    </row>
    <row r="1701" spans="1:17" x14ac:dyDescent="0.25">
      <c r="A1701">
        <v>1700</v>
      </c>
      <c r="B1701">
        <v>122.445053</v>
      </c>
      <c r="C1701" s="2">
        <v>1</v>
      </c>
      <c r="D1701">
        <v>129.119595</v>
      </c>
      <c r="E1701" s="4">
        <v>2</v>
      </c>
      <c r="F1701">
        <v>136.53571300000002</v>
      </c>
      <c r="G1701" s="3">
        <v>3</v>
      </c>
      <c r="P1701">
        <v>3</v>
      </c>
      <c r="Q1701" t="str">
        <f t="shared" si="27"/>
        <v>123</v>
      </c>
    </row>
    <row r="1702" spans="1:17" x14ac:dyDescent="0.25">
      <c r="A1702">
        <v>1701</v>
      </c>
      <c r="B1702">
        <v>122.445053</v>
      </c>
      <c r="C1702" s="2">
        <v>1</v>
      </c>
      <c r="D1702">
        <v>129.19209699999999</v>
      </c>
      <c r="E1702" s="4">
        <v>2</v>
      </c>
      <c r="F1702">
        <v>136.53571300000002</v>
      </c>
      <c r="G1702" s="3">
        <v>3</v>
      </c>
      <c r="P1702">
        <v>3</v>
      </c>
      <c r="Q1702" t="str">
        <f t="shared" si="27"/>
        <v>123</v>
      </c>
    </row>
    <row r="1703" spans="1:17" x14ac:dyDescent="0.25">
      <c r="A1703">
        <v>1702</v>
      </c>
      <c r="B1703">
        <v>122.445053</v>
      </c>
      <c r="C1703" s="2">
        <v>1</v>
      </c>
      <c r="F1703">
        <v>136.53571300000002</v>
      </c>
      <c r="G1703" s="3">
        <v>3</v>
      </c>
      <c r="P1703">
        <v>2</v>
      </c>
      <c r="Q1703" t="str">
        <f t="shared" si="27"/>
        <v>13</v>
      </c>
    </row>
    <row r="1704" spans="1:17" x14ac:dyDescent="0.25">
      <c r="A1704">
        <v>1703</v>
      </c>
      <c r="B1704">
        <v>122.445053</v>
      </c>
      <c r="C1704" s="2">
        <v>1</v>
      </c>
      <c r="F1704">
        <v>136.53571300000002</v>
      </c>
      <c r="G1704" s="3">
        <v>3</v>
      </c>
      <c r="P1704">
        <v>2</v>
      </c>
      <c r="Q1704" t="str">
        <f t="shared" si="27"/>
        <v>13</v>
      </c>
    </row>
    <row r="1705" spans="1:17" x14ac:dyDescent="0.25">
      <c r="A1705">
        <v>1704</v>
      </c>
      <c r="B1705">
        <v>122.445053</v>
      </c>
      <c r="C1705" s="2">
        <v>1</v>
      </c>
      <c r="F1705">
        <v>136.53571300000002</v>
      </c>
      <c r="G1705" s="3">
        <v>3</v>
      </c>
      <c r="P1705">
        <v>2</v>
      </c>
      <c r="Q1705" t="str">
        <f t="shared" si="27"/>
        <v>13</v>
      </c>
    </row>
    <row r="1706" spans="1:17" x14ac:dyDescent="0.25">
      <c r="A1706">
        <v>1705</v>
      </c>
      <c r="B1706">
        <v>122.445053</v>
      </c>
      <c r="C1706" s="2">
        <v>1</v>
      </c>
      <c r="F1706">
        <v>136.53571300000002</v>
      </c>
      <c r="G1706" s="3">
        <v>3</v>
      </c>
      <c r="P1706">
        <v>2</v>
      </c>
      <c r="Q1706" t="str">
        <f t="shared" si="27"/>
        <v>13</v>
      </c>
    </row>
    <row r="1707" spans="1:17" x14ac:dyDescent="0.25">
      <c r="A1707">
        <v>1706</v>
      </c>
      <c r="B1707">
        <v>122.445053</v>
      </c>
      <c r="C1707" s="2">
        <v>1</v>
      </c>
      <c r="F1707">
        <v>136.53571300000002</v>
      </c>
      <c r="G1707" s="3">
        <v>3</v>
      </c>
      <c r="P1707">
        <v>2</v>
      </c>
      <c r="Q1707" t="str">
        <f t="shared" si="27"/>
        <v>13</v>
      </c>
    </row>
    <row r="1708" spans="1:17" x14ac:dyDescent="0.25">
      <c r="A1708">
        <v>1707</v>
      </c>
      <c r="B1708">
        <v>122.445053</v>
      </c>
      <c r="C1708" s="2">
        <v>1</v>
      </c>
      <c r="F1708">
        <v>136.53571300000002</v>
      </c>
      <c r="G1708" s="3">
        <v>3</v>
      </c>
      <c r="P1708">
        <v>2</v>
      </c>
      <c r="Q1708" t="str">
        <f t="shared" si="27"/>
        <v>13</v>
      </c>
    </row>
    <row r="1709" spans="1:17" x14ac:dyDescent="0.25">
      <c r="A1709">
        <v>1708</v>
      </c>
      <c r="B1709">
        <v>122.445053</v>
      </c>
      <c r="C1709" s="2">
        <v>1</v>
      </c>
      <c r="F1709">
        <v>136.53571300000002</v>
      </c>
      <c r="G1709" s="3">
        <v>3</v>
      </c>
      <c r="P1709">
        <v>2</v>
      </c>
      <c r="Q1709" t="str">
        <f t="shared" si="27"/>
        <v>13</v>
      </c>
    </row>
    <row r="1710" spans="1:17" x14ac:dyDescent="0.25">
      <c r="A1710">
        <v>1709</v>
      </c>
      <c r="B1710">
        <v>122.445053</v>
      </c>
      <c r="C1710" s="2">
        <v>1</v>
      </c>
      <c r="F1710">
        <v>136.53571300000002</v>
      </c>
      <c r="G1710" s="3">
        <v>3</v>
      </c>
      <c r="P1710">
        <v>2</v>
      </c>
      <c r="Q1710" t="str">
        <f t="shared" si="27"/>
        <v>13</v>
      </c>
    </row>
    <row r="1711" spans="1:17" x14ac:dyDescent="0.25">
      <c r="A1711">
        <v>1710</v>
      </c>
      <c r="B1711">
        <v>122.445053</v>
      </c>
      <c r="C1711" s="2">
        <v>1</v>
      </c>
      <c r="F1711">
        <v>136.53571300000002</v>
      </c>
      <c r="G1711" s="3">
        <v>3</v>
      </c>
      <c r="P1711">
        <v>2</v>
      </c>
      <c r="Q1711" t="str">
        <f t="shared" si="27"/>
        <v>13</v>
      </c>
    </row>
    <row r="1712" spans="1:17" x14ac:dyDescent="0.25">
      <c r="A1712">
        <v>1711</v>
      </c>
      <c r="B1712">
        <v>122.445053</v>
      </c>
      <c r="C1712" s="2">
        <v>1</v>
      </c>
      <c r="F1712">
        <v>136.53571300000002</v>
      </c>
      <c r="G1712" s="3">
        <v>3</v>
      </c>
      <c r="H1712">
        <v>129.25051100000002</v>
      </c>
      <c r="I1712" s="5">
        <v>4</v>
      </c>
      <c r="P1712">
        <v>3</v>
      </c>
      <c r="Q1712" t="str">
        <f t="shared" si="27"/>
        <v>134</v>
      </c>
    </row>
    <row r="1713" spans="1:17" x14ac:dyDescent="0.25">
      <c r="A1713">
        <v>1712</v>
      </c>
      <c r="B1713">
        <v>122.445053</v>
      </c>
      <c r="C1713" s="2">
        <v>1</v>
      </c>
      <c r="D1713">
        <v>115.679596</v>
      </c>
      <c r="E1713" s="4">
        <v>2</v>
      </c>
      <c r="F1713">
        <v>136.53571300000002</v>
      </c>
      <c r="G1713" s="3">
        <v>3</v>
      </c>
      <c r="H1713">
        <v>129.21847200000002</v>
      </c>
      <c r="I1713" s="5">
        <v>4</v>
      </c>
      <c r="P1713">
        <v>4</v>
      </c>
      <c r="Q1713" t="str">
        <f t="shared" si="27"/>
        <v>1234</v>
      </c>
    </row>
    <row r="1714" spans="1:17" x14ac:dyDescent="0.25">
      <c r="A1714">
        <v>1713</v>
      </c>
      <c r="B1714">
        <v>122.445053</v>
      </c>
      <c r="C1714" s="2">
        <v>1</v>
      </c>
      <c r="D1714">
        <v>115.572754</v>
      </c>
      <c r="E1714" s="4">
        <v>2</v>
      </c>
      <c r="F1714">
        <v>136.511788</v>
      </c>
      <c r="G1714" s="3">
        <v>3</v>
      </c>
      <c r="H1714">
        <v>129.21847200000002</v>
      </c>
      <c r="I1714" s="5">
        <v>4</v>
      </c>
      <c r="P1714">
        <v>4</v>
      </c>
      <c r="Q1714" t="str">
        <f t="shared" si="27"/>
        <v>1234</v>
      </c>
    </row>
    <row r="1715" spans="1:17" x14ac:dyDescent="0.25">
      <c r="A1715">
        <v>1714</v>
      </c>
      <c r="B1715">
        <v>122.445053</v>
      </c>
      <c r="C1715" s="2">
        <v>1</v>
      </c>
      <c r="D1715">
        <v>115.572754</v>
      </c>
      <c r="E1715" s="4">
        <v>2</v>
      </c>
      <c r="F1715">
        <v>136.511788</v>
      </c>
      <c r="G1715" s="3">
        <v>3</v>
      </c>
      <c r="H1715">
        <v>129.21847200000002</v>
      </c>
      <c r="I1715" s="5">
        <v>4</v>
      </c>
      <c r="P1715">
        <v>4</v>
      </c>
      <c r="Q1715" t="str">
        <f t="shared" si="27"/>
        <v>1234</v>
      </c>
    </row>
    <row r="1716" spans="1:17" x14ac:dyDescent="0.25">
      <c r="A1716">
        <v>1715</v>
      </c>
      <c r="B1716">
        <v>122.63576900000001</v>
      </c>
      <c r="C1716" s="2">
        <v>1</v>
      </c>
      <c r="D1716">
        <v>115.572754</v>
      </c>
      <c r="E1716" s="4">
        <v>2</v>
      </c>
      <c r="F1716">
        <v>136.511788</v>
      </c>
      <c r="G1716" s="3">
        <v>3</v>
      </c>
      <c r="H1716">
        <v>129.21847200000002</v>
      </c>
      <c r="I1716" s="5">
        <v>4</v>
      </c>
      <c r="P1716">
        <v>4</v>
      </c>
      <c r="Q1716" t="str">
        <f t="shared" si="27"/>
        <v>1234</v>
      </c>
    </row>
    <row r="1717" spans="1:17" x14ac:dyDescent="0.25">
      <c r="A1717">
        <v>1716</v>
      </c>
      <c r="B1717">
        <v>122.63576900000001</v>
      </c>
      <c r="C1717" s="2">
        <v>1</v>
      </c>
      <c r="D1717">
        <v>115.572754</v>
      </c>
      <c r="E1717" s="4">
        <v>2</v>
      </c>
      <c r="H1717">
        <v>129.21847200000002</v>
      </c>
      <c r="I1717" s="5">
        <v>4</v>
      </c>
      <c r="P1717">
        <v>3</v>
      </c>
      <c r="Q1717" t="str">
        <f t="shared" si="27"/>
        <v>124</v>
      </c>
    </row>
    <row r="1718" spans="1:17" x14ac:dyDescent="0.25">
      <c r="A1718">
        <v>1717</v>
      </c>
      <c r="D1718">
        <v>115.572754</v>
      </c>
      <c r="E1718" s="4">
        <v>2</v>
      </c>
      <c r="H1718">
        <v>129.21847200000002</v>
      </c>
      <c r="I1718" s="5">
        <v>4</v>
      </c>
      <c r="P1718">
        <v>2</v>
      </c>
      <c r="Q1718" t="str">
        <f t="shared" si="27"/>
        <v>24</v>
      </c>
    </row>
    <row r="1719" spans="1:17" x14ac:dyDescent="0.25">
      <c r="A1719">
        <v>1718</v>
      </c>
      <c r="D1719">
        <v>115.572754</v>
      </c>
      <c r="E1719" s="4">
        <v>2</v>
      </c>
      <c r="H1719">
        <v>129.21847200000002</v>
      </c>
      <c r="I1719" s="5">
        <v>4</v>
      </c>
      <c r="P1719">
        <v>2</v>
      </c>
      <c r="Q1719" t="str">
        <f t="shared" si="27"/>
        <v>24</v>
      </c>
    </row>
    <row r="1720" spans="1:17" x14ac:dyDescent="0.25">
      <c r="A1720">
        <v>1719</v>
      </c>
      <c r="D1720">
        <v>115.572754</v>
      </c>
      <c r="E1720" s="4">
        <v>2</v>
      </c>
      <c r="H1720">
        <v>129.21847200000002</v>
      </c>
      <c r="I1720" s="5">
        <v>4</v>
      </c>
      <c r="P1720">
        <v>2</v>
      </c>
      <c r="Q1720" t="str">
        <f t="shared" si="27"/>
        <v>24</v>
      </c>
    </row>
    <row r="1721" spans="1:17" x14ac:dyDescent="0.25">
      <c r="A1721">
        <v>1720</v>
      </c>
      <c r="D1721">
        <v>115.572754</v>
      </c>
      <c r="E1721" s="4">
        <v>2</v>
      </c>
      <c r="H1721">
        <v>129.21847200000002</v>
      </c>
      <c r="I1721" s="5">
        <v>4</v>
      </c>
      <c r="P1721">
        <v>2</v>
      </c>
      <c r="Q1721" t="str">
        <f t="shared" si="27"/>
        <v>24</v>
      </c>
    </row>
    <row r="1722" spans="1:17" x14ac:dyDescent="0.25">
      <c r="A1722">
        <v>1721</v>
      </c>
      <c r="D1722">
        <v>115.572754</v>
      </c>
      <c r="E1722" s="4">
        <v>2</v>
      </c>
      <c r="H1722">
        <v>129.21847200000002</v>
      </c>
      <c r="I1722" s="5">
        <v>4</v>
      </c>
      <c r="P1722">
        <v>2</v>
      </c>
      <c r="Q1722" t="str">
        <f t="shared" si="27"/>
        <v>24</v>
      </c>
    </row>
    <row r="1723" spans="1:17" x14ac:dyDescent="0.25">
      <c r="A1723">
        <v>1722</v>
      </c>
      <c r="D1723">
        <v>115.572754</v>
      </c>
      <c r="E1723" s="4">
        <v>2</v>
      </c>
      <c r="H1723">
        <v>129.21847200000002</v>
      </c>
      <c r="I1723" s="5">
        <v>4</v>
      </c>
      <c r="P1723">
        <v>2</v>
      </c>
      <c r="Q1723" t="str">
        <f t="shared" si="27"/>
        <v>24</v>
      </c>
    </row>
    <row r="1724" spans="1:17" x14ac:dyDescent="0.25">
      <c r="A1724">
        <v>1723</v>
      </c>
      <c r="D1724">
        <v>115.572754</v>
      </c>
      <c r="E1724" s="4">
        <v>2</v>
      </c>
      <c r="H1724">
        <v>129.21847200000002</v>
      </c>
      <c r="I1724" s="5">
        <v>4</v>
      </c>
      <c r="P1724">
        <v>2</v>
      </c>
      <c r="Q1724" t="str">
        <f t="shared" si="27"/>
        <v>24</v>
      </c>
    </row>
    <row r="1725" spans="1:17" x14ac:dyDescent="0.25">
      <c r="A1725">
        <v>1724</v>
      </c>
      <c r="D1725">
        <v>115.572754</v>
      </c>
      <c r="E1725" s="4">
        <v>2</v>
      </c>
      <c r="H1725">
        <v>129.21847200000002</v>
      </c>
      <c r="I1725" s="5">
        <v>4</v>
      </c>
      <c r="P1725">
        <v>2</v>
      </c>
      <c r="Q1725" t="str">
        <f t="shared" si="27"/>
        <v>24</v>
      </c>
    </row>
    <row r="1726" spans="1:17" x14ac:dyDescent="0.25">
      <c r="A1726">
        <v>1725</v>
      </c>
      <c r="D1726">
        <v>115.572754</v>
      </c>
      <c r="E1726" s="4">
        <v>2</v>
      </c>
      <c r="H1726">
        <v>129.21847200000002</v>
      </c>
      <c r="I1726" s="5">
        <v>4</v>
      </c>
      <c r="P1726">
        <v>2</v>
      </c>
      <c r="Q1726" t="str">
        <f t="shared" si="27"/>
        <v>24</v>
      </c>
    </row>
    <row r="1727" spans="1:17" x14ac:dyDescent="0.25">
      <c r="A1727">
        <v>1726</v>
      </c>
      <c r="D1727">
        <v>115.572754</v>
      </c>
      <c r="E1727" s="4">
        <v>2</v>
      </c>
      <c r="H1727">
        <v>129.21847200000002</v>
      </c>
      <c r="I1727" s="5">
        <v>4</v>
      </c>
      <c r="P1727">
        <v>2</v>
      </c>
      <c r="Q1727" t="str">
        <f t="shared" si="27"/>
        <v>24</v>
      </c>
    </row>
    <row r="1728" spans="1:17" x14ac:dyDescent="0.25">
      <c r="A1728">
        <v>1727</v>
      </c>
      <c r="B1728">
        <v>108.37974600000001</v>
      </c>
      <c r="C1728" s="2">
        <v>1</v>
      </c>
      <c r="D1728">
        <v>115.572754</v>
      </c>
      <c r="E1728" s="4">
        <v>2</v>
      </c>
      <c r="H1728">
        <v>129.21847200000002</v>
      </c>
      <c r="I1728" s="5">
        <v>4</v>
      </c>
      <c r="P1728">
        <v>3</v>
      </c>
      <c r="Q1728" t="str">
        <f t="shared" si="27"/>
        <v>124</v>
      </c>
    </row>
    <row r="1729" spans="1:17" x14ac:dyDescent="0.25">
      <c r="A1729">
        <v>1728</v>
      </c>
      <c r="B1729">
        <v>108.304901</v>
      </c>
      <c r="C1729" s="2">
        <v>1</v>
      </c>
      <c r="D1729">
        <v>115.572754</v>
      </c>
      <c r="E1729" s="4">
        <v>2</v>
      </c>
      <c r="H1729">
        <v>129.21847200000002</v>
      </c>
      <c r="I1729" s="5">
        <v>4</v>
      </c>
      <c r="P1729">
        <v>3</v>
      </c>
      <c r="Q1729" t="str">
        <f t="shared" si="27"/>
        <v>124</v>
      </c>
    </row>
    <row r="1730" spans="1:17" x14ac:dyDescent="0.25">
      <c r="A1730">
        <v>1729</v>
      </c>
      <c r="B1730">
        <v>108.304901</v>
      </c>
      <c r="C1730" s="2">
        <v>1</v>
      </c>
      <c r="D1730">
        <v>115.572754</v>
      </c>
      <c r="E1730" s="4">
        <v>2</v>
      </c>
      <c r="H1730">
        <v>129.21847200000002</v>
      </c>
      <c r="I1730" s="5">
        <v>4</v>
      </c>
      <c r="P1730">
        <v>3</v>
      </c>
      <c r="Q1730" t="str">
        <f t="shared" ref="Q1730:Q1793" si="28">CONCATENATE(C1730,E1730,G1730,I1730)</f>
        <v>124</v>
      </c>
    </row>
    <row r="1731" spans="1:17" x14ac:dyDescent="0.25">
      <c r="A1731">
        <v>1730</v>
      </c>
      <c r="B1731">
        <v>108.304901</v>
      </c>
      <c r="C1731" s="2">
        <v>1</v>
      </c>
      <c r="D1731">
        <v>115.572754</v>
      </c>
      <c r="E1731" s="4">
        <v>2</v>
      </c>
      <c r="H1731">
        <v>129.21847200000002</v>
      </c>
      <c r="I1731" s="5">
        <v>4</v>
      </c>
      <c r="P1731">
        <v>3</v>
      </c>
      <c r="Q1731" t="str">
        <f t="shared" si="28"/>
        <v>124</v>
      </c>
    </row>
    <row r="1732" spans="1:17" x14ac:dyDescent="0.25">
      <c r="A1732">
        <v>1731</v>
      </c>
      <c r="B1732">
        <v>108.304901</v>
      </c>
      <c r="C1732" s="2">
        <v>1</v>
      </c>
      <c r="D1732">
        <v>115.679596</v>
      </c>
      <c r="E1732" s="4">
        <v>2</v>
      </c>
      <c r="H1732">
        <v>129.25051100000002</v>
      </c>
      <c r="I1732" s="5">
        <v>4</v>
      </c>
      <c r="P1732">
        <v>3</v>
      </c>
      <c r="Q1732" t="str">
        <f t="shared" si="28"/>
        <v>124</v>
      </c>
    </row>
    <row r="1733" spans="1:17" x14ac:dyDescent="0.25">
      <c r="A1733">
        <v>1732</v>
      </c>
      <c r="B1733">
        <v>108.304901</v>
      </c>
      <c r="C1733" s="2">
        <v>1</v>
      </c>
      <c r="F1733">
        <v>120.75341800000001</v>
      </c>
      <c r="G1733" s="3">
        <v>3</v>
      </c>
      <c r="P1733">
        <v>2</v>
      </c>
      <c r="Q1733" t="str">
        <f t="shared" si="28"/>
        <v>13</v>
      </c>
    </row>
    <row r="1734" spans="1:17" x14ac:dyDescent="0.25">
      <c r="A1734">
        <v>1733</v>
      </c>
      <c r="B1734">
        <v>108.304901</v>
      </c>
      <c r="C1734" s="2">
        <v>1</v>
      </c>
      <c r="F1734">
        <v>120.764031</v>
      </c>
      <c r="G1734" s="3">
        <v>3</v>
      </c>
      <c r="P1734">
        <v>2</v>
      </c>
      <c r="Q1734" t="str">
        <f t="shared" si="28"/>
        <v>13</v>
      </c>
    </row>
    <row r="1735" spans="1:17" x14ac:dyDescent="0.25">
      <c r="A1735">
        <v>1734</v>
      </c>
      <c r="B1735">
        <v>108.304901</v>
      </c>
      <c r="C1735" s="2">
        <v>1</v>
      </c>
      <c r="F1735">
        <v>120.764031</v>
      </c>
      <c r="G1735" s="3">
        <v>3</v>
      </c>
      <c r="P1735">
        <v>2</v>
      </c>
      <c r="Q1735" t="str">
        <f t="shared" si="28"/>
        <v>13</v>
      </c>
    </row>
    <row r="1736" spans="1:17" x14ac:dyDescent="0.25">
      <c r="A1736">
        <v>1735</v>
      </c>
      <c r="B1736">
        <v>108.304901</v>
      </c>
      <c r="C1736" s="2">
        <v>1</v>
      </c>
      <c r="F1736">
        <v>120.764031</v>
      </c>
      <c r="G1736" s="3">
        <v>3</v>
      </c>
      <c r="P1736">
        <v>2</v>
      </c>
      <c r="Q1736" t="str">
        <f t="shared" si="28"/>
        <v>13</v>
      </c>
    </row>
    <row r="1737" spans="1:17" x14ac:dyDescent="0.25">
      <c r="A1737">
        <v>1736</v>
      </c>
      <c r="B1737">
        <v>108.304901</v>
      </c>
      <c r="C1737" s="2">
        <v>1</v>
      </c>
      <c r="F1737">
        <v>120.764031</v>
      </c>
      <c r="G1737" s="3">
        <v>3</v>
      </c>
      <c r="P1737">
        <v>2</v>
      </c>
      <c r="Q1737" t="str">
        <f t="shared" si="28"/>
        <v>13</v>
      </c>
    </row>
    <row r="1738" spans="1:17" x14ac:dyDescent="0.25">
      <c r="A1738">
        <v>1737</v>
      </c>
      <c r="B1738">
        <v>108.304901</v>
      </c>
      <c r="C1738" s="2">
        <v>1</v>
      </c>
      <c r="F1738">
        <v>120.764031</v>
      </c>
      <c r="G1738" s="3">
        <v>3</v>
      </c>
      <c r="P1738">
        <v>2</v>
      </c>
      <c r="Q1738" t="str">
        <f t="shared" si="28"/>
        <v>13</v>
      </c>
    </row>
    <row r="1739" spans="1:17" x14ac:dyDescent="0.25">
      <c r="A1739">
        <v>1738</v>
      </c>
      <c r="B1739">
        <v>108.304901</v>
      </c>
      <c r="C1739" s="2">
        <v>1</v>
      </c>
      <c r="F1739">
        <v>120.764031</v>
      </c>
      <c r="G1739" s="3">
        <v>3</v>
      </c>
      <c r="P1739">
        <v>2</v>
      </c>
      <c r="Q1739" t="str">
        <f t="shared" si="28"/>
        <v>13</v>
      </c>
    </row>
    <row r="1740" spans="1:17" x14ac:dyDescent="0.25">
      <c r="A1740">
        <v>1739</v>
      </c>
      <c r="B1740">
        <v>108.304901</v>
      </c>
      <c r="C1740" s="2">
        <v>1</v>
      </c>
      <c r="F1740">
        <v>120.764031</v>
      </c>
      <c r="G1740" s="3">
        <v>3</v>
      </c>
      <c r="P1740">
        <v>2</v>
      </c>
      <c r="Q1740" t="str">
        <f t="shared" si="28"/>
        <v>13</v>
      </c>
    </row>
    <row r="1741" spans="1:17" x14ac:dyDescent="0.25">
      <c r="A1741">
        <v>1740</v>
      </c>
      <c r="B1741">
        <v>108.304901</v>
      </c>
      <c r="C1741" s="2">
        <v>1</v>
      </c>
      <c r="F1741">
        <v>120.764031</v>
      </c>
      <c r="G1741" s="3">
        <v>3</v>
      </c>
      <c r="P1741">
        <v>2</v>
      </c>
      <c r="Q1741" t="str">
        <f t="shared" si="28"/>
        <v>13</v>
      </c>
    </row>
    <row r="1742" spans="1:17" x14ac:dyDescent="0.25">
      <c r="A1742">
        <v>1741</v>
      </c>
      <c r="B1742">
        <v>108.304901</v>
      </c>
      <c r="C1742" s="2">
        <v>1</v>
      </c>
      <c r="F1742">
        <v>120.764031</v>
      </c>
      <c r="G1742" s="3">
        <v>3</v>
      </c>
      <c r="P1742">
        <v>2</v>
      </c>
      <c r="Q1742" t="str">
        <f t="shared" si="28"/>
        <v>13</v>
      </c>
    </row>
    <row r="1743" spans="1:17" x14ac:dyDescent="0.25">
      <c r="A1743">
        <v>1742</v>
      </c>
      <c r="B1743">
        <v>108.304901</v>
      </c>
      <c r="C1743" s="2">
        <v>1</v>
      </c>
      <c r="F1743">
        <v>120.764031</v>
      </c>
      <c r="G1743" s="3">
        <v>3</v>
      </c>
      <c r="P1743">
        <v>2</v>
      </c>
      <c r="Q1743" t="str">
        <f t="shared" si="28"/>
        <v>13</v>
      </c>
    </row>
    <row r="1744" spans="1:17" x14ac:dyDescent="0.25">
      <c r="A1744">
        <v>1743</v>
      </c>
      <c r="B1744">
        <v>108.304901</v>
      </c>
      <c r="C1744" s="2">
        <v>1</v>
      </c>
      <c r="D1744">
        <v>100.84597000000001</v>
      </c>
      <c r="E1744" s="4">
        <v>2</v>
      </c>
      <c r="F1744">
        <v>120.764031</v>
      </c>
      <c r="G1744" s="3">
        <v>3</v>
      </c>
      <c r="P1744">
        <v>3</v>
      </c>
      <c r="Q1744" t="str">
        <f t="shared" si="28"/>
        <v>123</v>
      </c>
    </row>
    <row r="1745" spans="1:17" x14ac:dyDescent="0.25">
      <c r="A1745">
        <v>1744</v>
      </c>
      <c r="B1745">
        <v>108.304901</v>
      </c>
      <c r="C1745" s="2">
        <v>1</v>
      </c>
      <c r="D1745">
        <v>100.789849</v>
      </c>
      <c r="E1745" s="4">
        <v>2</v>
      </c>
      <c r="F1745">
        <v>120.764031</v>
      </c>
      <c r="G1745" s="3">
        <v>3</v>
      </c>
      <c r="P1745">
        <v>3</v>
      </c>
      <c r="Q1745" t="str">
        <f t="shared" si="28"/>
        <v>123</v>
      </c>
    </row>
    <row r="1746" spans="1:17" x14ac:dyDescent="0.25">
      <c r="A1746">
        <v>1745</v>
      </c>
      <c r="B1746">
        <v>108.304901</v>
      </c>
      <c r="C1746" s="2">
        <v>1</v>
      </c>
      <c r="D1746">
        <v>100.789849</v>
      </c>
      <c r="E1746" s="4">
        <v>2</v>
      </c>
      <c r="F1746">
        <v>120.764031</v>
      </c>
      <c r="G1746" s="3">
        <v>3</v>
      </c>
      <c r="P1746">
        <v>3</v>
      </c>
      <c r="Q1746" t="str">
        <f t="shared" si="28"/>
        <v>123</v>
      </c>
    </row>
    <row r="1747" spans="1:17" x14ac:dyDescent="0.25">
      <c r="A1747">
        <v>1746</v>
      </c>
      <c r="B1747">
        <v>108.37974600000001</v>
      </c>
      <c r="C1747" s="2">
        <v>1</v>
      </c>
      <c r="D1747">
        <v>100.789849</v>
      </c>
      <c r="E1747" s="4">
        <v>2</v>
      </c>
      <c r="F1747">
        <v>120.764031</v>
      </c>
      <c r="G1747" s="3">
        <v>3</v>
      </c>
      <c r="P1747">
        <v>3</v>
      </c>
      <c r="Q1747" t="str">
        <f t="shared" si="28"/>
        <v>123</v>
      </c>
    </row>
    <row r="1748" spans="1:17" x14ac:dyDescent="0.25">
      <c r="A1748">
        <v>1747</v>
      </c>
      <c r="B1748">
        <v>108.37974600000001</v>
      </c>
      <c r="C1748" s="2">
        <v>1</v>
      </c>
      <c r="D1748">
        <v>100.789849</v>
      </c>
      <c r="E1748" s="4">
        <v>2</v>
      </c>
      <c r="F1748">
        <v>120.75341800000001</v>
      </c>
      <c r="G1748" s="3">
        <v>3</v>
      </c>
      <c r="P1748">
        <v>3</v>
      </c>
      <c r="Q1748" t="str">
        <f t="shared" si="28"/>
        <v>123</v>
      </c>
    </row>
    <row r="1749" spans="1:17" x14ac:dyDescent="0.25">
      <c r="A1749">
        <v>1748</v>
      </c>
      <c r="D1749">
        <v>100.789849</v>
      </c>
      <c r="E1749" s="4">
        <v>2</v>
      </c>
      <c r="F1749">
        <v>120.75341800000001</v>
      </c>
      <c r="G1749" s="3">
        <v>3</v>
      </c>
      <c r="P1749">
        <v>2</v>
      </c>
      <c r="Q1749" t="str">
        <f t="shared" si="28"/>
        <v>23</v>
      </c>
    </row>
    <row r="1750" spans="1:17" x14ac:dyDescent="0.25">
      <c r="A1750">
        <v>1749</v>
      </c>
      <c r="D1750">
        <v>100.789849</v>
      </c>
      <c r="E1750" s="4">
        <v>2</v>
      </c>
      <c r="F1750">
        <v>120.75341800000001</v>
      </c>
      <c r="G1750" s="3">
        <v>3</v>
      </c>
      <c r="P1750">
        <v>2</v>
      </c>
      <c r="Q1750" t="str">
        <f t="shared" si="28"/>
        <v>23</v>
      </c>
    </row>
    <row r="1751" spans="1:17" x14ac:dyDescent="0.25">
      <c r="A1751">
        <v>1750</v>
      </c>
      <c r="D1751">
        <v>100.789849</v>
      </c>
      <c r="E1751" s="4">
        <v>2</v>
      </c>
      <c r="F1751">
        <v>120.75341800000001</v>
      </c>
      <c r="G1751" s="3">
        <v>3</v>
      </c>
      <c r="P1751">
        <v>2</v>
      </c>
      <c r="Q1751" t="str">
        <f t="shared" si="28"/>
        <v>23</v>
      </c>
    </row>
    <row r="1752" spans="1:17" x14ac:dyDescent="0.25">
      <c r="A1752">
        <v>1751</v>
      </c>
      <c r="D1752">
        <v>100.789849</v>
      </c>
      <c r="E1752" s="4">
        <v>2</v>
      </c>
      <c r="F1752">
        <v>120.75341800000001</v>
      </c>
      <c r="G1752" s="3">
        <v>3</v>
      </c>
      <c r="H1752">
        <v>111.70245</v>
      </c>
      <c r="I1752" s="5">
        <v>4</v>
      </c>
      <c r="P1752">
        <v>3</v>
      </c>
      <c r="Q1752" t="str">
        <f t="shared" si="28"/>
        <v>234</v>
      </c>
    </row>
    <row r="1753" spans="1:17" x14ac:dyDescent="0.25">
      <c r="A1753">
        <v>1752</v>
      </c>
      <c r="D1753">
        <v>100.789849</v>
      </c>
      <c r="E1753" s="4">
        <v>2</v>
      </c>
      <c r="H1753">
        <v>111.617451</v>
      </c>
      <c r="I1753" s="5">
        <v>4</v>
      </c>
      <c r="P1753">
        <v>2</v>
      </c>
      <c r="Q1753" t="str">
        <f t="shared" si="28"/>
        <v>24</v>
      </c>
    </row>
    <row r="1754" spans="1:17" x14ac:dyDescent="0.25">
      <c r="A1754">
        <v>1753</v>
      </c>
      <c r="D1754">
        <v>100.789849</v>
      </c>
      <c r="E1754" s="4">
        <v>2</v>
      </c>
      <c r="H1754">
        <v>111.617451</v>
      </c>
      <c r="I1754" s="5">
        <v>4</v>
      </c>
      <c r="P1754">
        <v>2</v>
      </c>
      <c r="Q1754" t="str">
        <f t="shared" si="28"/>
        <v>24</v>
      </c>
    </row>
    <row r="1755" spans="1:17" x14ac:dyDescent="0.25">
      <c r="A1755">
        <v>1754</v>
      </c>
      <c r="D1755">
        <v>100.789849</v>
      </c>
      <c r="E1755" s="4">
        <v>2</v>
      </c>
      <c r="H1755">
        <v>111.617451</v>
      </c>
      <c r="I1755" s="5">
        <v>4</v>
      </c>
      <c r="P1755">
        <v>2</v>
      </c>
      <c r="Q1755" t="str">
        <f t="shared" si="28"/>
        <v>24</v>
      </c>
    </row>
    <row r="1756" spans="1:17" x14ac:dyDescent="0.25">
      <c r="A1756">
        <v>1755</v>
      </c>
      <c r="D1756">
        <v>100.789849</v>
      </c>
      <c r="E1756" s="4">
        <v>2</v>
      </c>
      <c r="H1756">
        <v>111.617451</v>
      </c>
      <c r="I1756" s="5">
        <v>4</v>
      </c>
      <c r="P1756">
        <v>2</v>
      </c>
      <c r="Q1756" t="str">
        <f t="shared" si="28"/>
        <v>24</v>
      </c>
    </row>
    <row r="1757" spans="1:17" x14ac:dyDescent="0.25">
      <c r="A1757">
        <v>1756</v>
      </c>
      <c r="D1757">
        <v>100.789849</v>
      </c>
      <c r="E1757" s="4">
        <v>2</v>
      </c>
      <c r="H1757">
        <v>111.617451</v>
      </c>
      <c r="I1757" s="5">
        <v>4</v>
      </c>
      <c r="P1757">
        <v>2</v>
      </c>
      <c r="Q1757" t="str">
        <f t="shared" si="28"/>
        <v>24</v>
      </c>
    </row>
    <row r="1758" spans="1:17" x14ac:dyDescent="0.25">
      <c r="A1758">
        <v>1757</v>
      </c>
      <c r="D1758">
        <v>100.789849</v>
      </c>
      <c r="E1758" s="4">
        <v>2</v>
      </c>
      <c r="H1758">
        <v>111.617451</v>
      </c>
      <c r="I1758" s="5">
        <v>4</v>
      </c>
      <c r="P1758">
        <v>2</v>
      </c>
      <c r="Q1758" t="str">
        <f t="shared" si="28"/>
        <v>24</v>
      </c>
    </row>
    <row r="1759" spans="1:17" x14ac:dyDescent="0.25">
      <c r="A1759">
        <v>1758</v>
      </c>
      <c r="D1759">
        <v>100.789849</v>
      </c>
      <c r="E1759" s="4">
        <v>2</v>
      </c>
      <c r="H1759">
        <v>111.617451</v>
      </c>
      <c r="I1759" s="5">
        <v>4</v>
      </c>
      <c r="P1759">
        <v>2</v>
      </c>
      <c r="Q1759" t="str">
        <f t="shared" si="28"/>
        <v>24</v>
      </c>
    </row>
    <row r="1760" spans="1:17" x14ac:dyDescent="0.25">
      <c r="A1760">
        <v>1759</v>
      </c>
      <c r="D1760">
        <v>100.789849</v>
      </c>
      <c r="E1760" s="4">
        <v>2</v>
      </c>
      <c r="H1760">
        <v>111.617451</v>
      </c>
      <c r="I1760" s="5">
        <v>4</v>
      </c>
      <c r="P1760">
        <v>2</v>
      </c>
      <c r="Q1760" t="str">
        <f t="shared" si="28"/>
        <v>24</v>
      </c>
    </row>
    <row r="1761" spans="1:17" x14ac:dyDescent="0.25">
      <c r="A1761">
        <v>1760</v>
      </c>
      <c r="B1761">
        <v>93.007502000000017</v>
      </c>
      <c r="C1761" s="2">
        <v>1</v>
      </c>
      <c r="D1761">
        <v>100.789849</v>
      </c>
      <c r="E1761" s="4">
        <v>2</v>
      </c>
      <c r="H1761">
        <v>111.617451</v>
      </c>
      <c r="I1761" s="5">
        <v>4</v>
      </c>
      <c r="P1761">
        <v>3</v>
      </c>
      <c r="Q1761" t="str">
        <f t="shared" si="28"/>
        <v>124</v>
      </c>
    </row>
    <row r="1762" spans="1:17" x14ac:dyDescent="0.25">
      <c r="A1762">
        <v>1761</v>
      </c>
      <c r="B1762">
        <v>92.928724000000017</v>
      </c>
      <c r="C1762" s="2">
        <v>1</v>
      </c>
      <c r="D1762">
        <v>100.789849</v>
      </c>
      <c r="E1762" s="4">
        <v>2</v>
      </c>
      <c r="H1762">
        <v>111.617451</v>
      </c>
      <c r="I1762" s="5">
        <v>4</v>
      </c>
      <c r="P1762">
        <v>3</v>
      </c>
      <c r="Q1762" t="str">
        <f t="shared" si="28"/>
        <v>124</v>
      </c>
    </row>
    <row r="1763" spans="1:17" x14ac:dyDescent="0.25">
      <c r="A1763">
        <v>1762</v>
      </c>
      <c r="B1763">
        <v>92.928724000000017</v>
      </c>
      <c r="C1763" s="2">
        <v>1</v>
      </c>
      <c r="D1763">
        <v>100.789849</v>
      </c>
      <c r="E1763" s="4">
        <v>2</v>
      </c>
      <c r="H1763">
        <v>111.617451</v>
      </c>
      <c r="I1763" s="5">
        <v>4</v>
      </c>
      <c r="P1763">
        <v>3</v>
      </c>
      <c r="Q1763" t="str">
        <f t="shared" si="28"/>
        <v>124</v>
      </c>
    </row>
    <row r="1764" spans="1:17" x14ac:dyDescent="0.25">
      <c r="A1764">
        <v>1763</v>
      </c>
      <c r="B1764">
        <v>92.928724000000017</v>
      </c>
      <c r="C1764" s="2">
        <v>1</v>
      </c>
      <c r="D1764">
        <v>100.84597000000001</v>
      </c>
      <c r="E1764" s="4">
        <v>2</v>
      </c>
      <c r="H1764">
        <v>111.617451</v>
      </c>
      <c r="I1764" s="5">
        <v>4</v>
      </c>
      <c r="P1764">
        <v>3</v>
      </c>
      <c r="Q1764" t="str">
        <f t="shared" si="28"/>
        <v>124</v>
      </c>
    </row>
    <row r="1765" spans="1:17" x14ac:dyDescent="0.25">
      <c r="A1765">
        <v>1764</v>
      </c>
      <c r="B1765">
        <v>92.928724000000017</v>
      </c>
      <c r="C1765" s="2">
        <v>1</v>
      </c>
      <c r="H1765">
        <v>111.617451</v>
      </c>
      <c r="I1765" s="5">
        <v>4</v>
      </c>
      <c r="P1765">
        <v>2</v>
      </c>
      <c r="Q1765" t="str">
        <f t="shared" si="28"/>
        <v>14</v>
      </c>
    </row>
    <row r="1766" spans="1:17" x14ac:dyDescent="0.25">
      <c r="A1766">
        <v>1765</v>
      </c>
      <c r="B1766">
        <v>92.928724000000017</v>
      </c>
      <c r="C1766" s="2">
        <v>1</v>
      </c>
      <c r="H1766">
        <v>111.617451</v>
      </c>
      <c r="I1766" s="5">
        <v>4</v>
      </c>
      <c r="P1766">
        <v>2</v>
      </c>
      <c r="Q1766" t="str">
        <f t="shared" si="28"/>
        <v>14</v>
      </c>
    </row>
    <row r="1767" spans="1:17" x14ac:dyDescent="0.25">
      <c r="A1767">
        <v>1766</v>
      </c>
      <c r="B1767">
        <v>92.928724000000017</v>
      </c>
      <c r="C1767" s="2">
        <v>1</v>
      </c>
      <c r="H1767">
        <v>111.617451</v>
      </c>
      <c r="I1767" s="5">
        <v>4</v>
      </c>
      <c r="P1767">
        <v>2</v>
      </c>
      <c r="Q1767" t="str">
        <f t="shared" si="28"/>
        <v>14</v>
      </c>
    </row>
    <row r="1768" spans="1:17" x14ac:dyDescent="0.25">
      <c r="A1768">
        <v>1767</v>
      </c>
      <c r="B1768">
        <v>92.928724000000017</v>
      </c>
      <c r="C1768" s="2">
        <v>1</v>
      </c>
      <c r="H1768">
        <v>111.617451</v>
      </c>
      <c r="I1768" s="5">
        <v>4</v>
      </c>
      <c r="P1768">
        <v>2</v>
      </c>
      <c r="Q1768" t="str">
        <f t="shared" si="28"/>
        <v>14</v>
      </c>
    </row>
    <row r="1769" spans="1:17" x14ac:dyDescent="0.25">
      <c r="A1769">
        <v>1768</v>
      </c>
      <c r="B1769">
        <v>92.928724000000017</v>
      </c>
      <c r="C1769" s="2">
        <v>1</v>
      </c>
      <c r="H1769">
        <v>111.617451</v>
      </c>
      <c r="I1769" s="5">
        <v>4</v>
      </c>
      <c r="P1769">
        <v>2</v>
      </c>
      <c r="Q1769" t="str">
        <f t="shared" si="28"/>
        <v>14</v>
      </c>
    </row>
    <row r="1770" spans="1:17" x14ac:dyDescent="0.25">
      <c r="A1770">
        <v>1769</v>
      </c>
      <c r="B1770">
        <v>92.928724000000017</v>
      </c>
      <c r="C1770" s="2">
        <v>1</v>
      </c>
      <c r="H1770">
        <v>111.617451</v>
      </c>
      <c r="I1770" s="5">
        <v>4</v>
      </c>
      <c r="P1770">
        <v>2</v>
      </c>
      <c r="Q1770" t="str">
        <f t="shared" si="28"/>
        <v>14</v>
      </c>
    </row>
    <row r="1771" spans="1:17" x14ac:dyDescent="0.25">
      <c r="A1771">
        <v>1770</v>
      </c>
      <c r="B1771">
        <v>92.928724000000017</v>
      </c>
      <c r="C1771" s="2">
        <v>1</v>
      </c>
      <c r="H1771">
        <v>111.617451</v>
      </c>
      <c r="I1771" s="5">
        <v>4</v>
      </c>
      <c r="P1771">
        <v>2</v>
      </c>
      <c r="Q1771" t="str">
        <f t="shared" si="28"/>
        <v>14</v>
      </c>
    </row>
    <row r="1772" spans="1:17" x14ac:dyDescent="0.25">
      <c r="A1772">
        <v>1771</v>
      </c>
      <c r="B1772">
        <v>92.928724000000017</v>
      </c>
      <c r="C1772" s="2">
        <v>1</v>
      </c>
      <c r="H1772">
        <v>111.617451</v>
      </c>
      <c r="I1772" s="5">
        <v>4</v>
      </c>
      <c r="P1772">
        <v>2</v>
      </c>
      <c r="Q1772" t="str">
        <f t="shared" si="28"/>
        <v>14</v>
      </c>
    </row>
    <row r="1773" spans="1:17" x14ac:dyDescent="0.25">
      <c r="A1773">
        <v>1772</v>
      </c>
      <c r="B1773">
        <v>92.928724000000017</v>
      </c>
      <c r="C1773" s="2">
        <v>1</v>
      </c>
      <c r="F1773">
        <v>102.44551100000001</v>
      </c>
      <c r="G1773" s="3">
        <v>3</v>
      </c>
      <c r="H1773">
        <v>111.617451</v>
      </c>
      <c r="I1773" s="5">
        <v>4</v>
      </c>
      <c r="P1773">
        <v>3</v>
      </c>
      <c r="Q1773" t="str">
        <f t="shared" si="28"/>
        <v>134</v>
      </c>
    </row>
    <row r="1774" spans="1:17" x14ac:dyDescent="0.25">
      <c r="A1774">
        <v>1773</v>
      </c>
      <c r="B1774">
        <v>92.928724000000017</v>
      </c>
      <c r="C1774" s="2">
        <v>1</v>
      </c>
      <c r="F1774">
        <v>102.37199000000001</v>
      </c>
      <c r="G1774" s="3">
        <v>3</v>
      </c>
      <c r="H1774">
        <v>111.70245</v>
      </c>
      <c r="I1774" s="5">
        <v>4</v>
      </c>
      <c r="P1774">
        <v>3</v>
      </c>
      <c r="Q1774" t="str">
        <f t="shared" si="28"/>
        <v>134</v>
      </c>
    </row>
    <row r="1775" spans="1:17" x14ac:dyDescent="0.25">
      <c r="A1775">
        <v>1774</v>
      </c>
      <c r="B1775">
        <v>92.928724000000017</v>
      </c>
      <c r="C1775" s="2">
        <v>1</v>
      </c>
      <c r="F1775">
        <v>102.37199000000001</v>
      </c>
      <c r="G1775" s="3">
        <v>3</v>
      </c>
      <c r="H1775">
        <v>111.70245</v>
      </c>
      <c r="I1775" s="5">
        <v>4</v>
      </c>
      <c r="P1775">
        <v>3</v>
      </c>
      <c r="Q1775" t="str">
        <f t="shared" si="28"/>
        <v>134</v>
      </c>
    </row>
    <row r="1776" spans="1:17" x14ac:dyDescent="0.25">
      <c r="A1776">
        <v>1775</v>
      </c>
      <c r="B1776">
        <v>92.928724000000017</v>
      </c>
      <c r="C1776" s="2">
        <v>1</v>
      </c>
      <c r="D1776">
        <v>87.571583000000004</v>
      </c>
      <c r="E1776" s="4">
        <v>2</v>
      </c>
      <c r="F1776">
        <v>102.37199000000001</v>
      </c>
      <c r="G1776" s="3">
        <v>3</v>
      </c>
      <c r="P1776">
        <v>3</v>
      </c>
      <c r="Q1776" t="str">
        <f t="shared" si="28"/>
        <v>123</v>
      </c>
    </row>
    <row r="1777" spans="1:17" x14ac:dyDescent="0.25">
      <c r="A1777">
        <v>1776</v>
      </c>
      <c r="B1777">
        <v>92.928724000000017</v>
      </c>
      <c r="C1777" s="2">
        <v>1</v>
      </c>
      <c r="D1777">
        <v>87.341889000000009</v>
      </c>
      <c r="E1777" s="4">
        <v>2</v>
      </c>
      <c r="F1777">
        <v>102.37199000000001</v>
      </c>
      <c r="G1777" s="3">
        <v>3</v>
      </c>
      <c r="P1777">
        <v>3</v>
      </c>
      <c r="Q1777" t="str">
        <f t="shared" si="28"/>
        <v>123</v>
      </c>
    </row>
    <row r="1778" spans="1:17" x14ac:dyDescent="0.25">
      <c r="A1778">
        <v>1777</v>
      </c>
      <c r="B1778">
        <v>92.928724000000017</v>
      </c>
      <c r="C1778" s="2">
        <v>1</v>
      </c>
      <c r="D1778">
        <v>87.341889000000009</v>
      </c>
      <c r="E1778" s="4">
        <v>2</v>
      </c>
      <c r="F1778">
        <v>102.37199000000001</v>
      </c>
      <c r="G1778" s="3">
        <v>3</v>
      </c>
      <c r="P1778">
        <v>3</v>
      </c>
      <c r="Q1778" t="str">
        <f t="shared" si="28"/>
        <v>123</v>
      </c>
    </row>
    <row r="1779" spans="1:17" x14ac:dyDescent="0.25">
      <c r="A1779">
        <v>1778</v>
      </c>
      <c r="B1779">
        <v>92.928724000000017</v>
      </c>
      <c r="C1779" s="2">
        <v>1</v>
      </c>
      <c r="D1779">
        <v>87.341889000000009</v>
      </c>
      <c r="E1779" s="4">
        <v>2</v>
      </c>
      <c r="F1779">
        <v>102.37199000000001</v>
      </c>
      <c r="G1779" s="3">
        <v>3</v>
      </c>
      <c r="P1779">
        <v>3</v>
      </c>
      <c r="Q1779" t="str">
        <f t="shared" si="28"/>
        <v>123</v>
      </c>
    </row>
    <row r="1780" spans="1:17" x14ac:dyDescent="0.25">
      <c r="A1780">
        <v>1779</v>
      </c>
      <c r="B1780">
        <v>92.928724000000017</v>
      </c>
      <c r="C1780" s="2">
        <v>1</v>
      </c>
      <c r="D1780">
        <v>87.341889000000009</v>
      </c>
      <c r="E1780" s="4">
        <v>2</v>
      </c>
      <c r="F1780">
        <v>102.37199000000001</v>
      </c>
      <c r="G1780" s="3">
        <v>3</v>
      </c>
      <c r="P1780">
        <v>3</v>
      </c>
      <c r="Q1780" t="str">
        <f t="shared" si="28"/>
        <v>123</v>
      </c>
    </row>
    <row r="1781" spans="1:17" x14ac:dyDescent="0.25">
      <c r="A1781">
        <v>1780</v>
      </c>
      <c r="B1781">
        <v>93.007502000000017</v>
      </c>
      <c r="C1781" s="2">
        <v>1</v>
      </c>
      <c r="D1781">
        <v>87.341889000000009</v>
      </c>
      <c r="E1781" s="4">
        <v>2</v>
      </c>
      <c r="F1781">
        <v>102.37199000000001</v>
      </c>
      <c r="G1781" s="3">
        <v>3</v>
      </c>
      <c r="P1781">
        <v>3</v>
      </c>
      <c r="Q1781" t="str">
        <f t="shared" si="28"/>
        <v>123</v>
      </c>
    </row>
    <row r="1782" spans="1:17" x14ac:dyDescent="0.25">
      <c r="A1782">
        <v>1781</v>
      </c>
      <c r="D1782">
        <v>87.341889000000009</v>
      </c>
      <c r="E1782" s="4">
        <v>2</v>
      </c>
      <c r="F1782">
        <v>102.37199000000001</v>
      </c>
      <c r="G1782" s="3">
        <v>3</v>
      </c>
      <c r="P1782">
        <v>2</v>
      </c>
      <c r="Q1782" t="str">
        <f t="shared" si="28"/>
        <v>23</v>
      </c>
    </row>
    <row r="1783" spans="1:17" x14ac:dyDescent="0.25">
      <c r="A1783">
        <v>1782</v>
      </c>
      <c r="D1783">
        <v>87.341889000000009</v>
      </c>
      <c r="E1783" s="4">
        <v>2</v>
      </c>
      <c r="F1783">
        <v>102.37199000000001</v>
      </c>
      <c r="G1783" s="3">
        <v>3</v>
      </c>
      <c r="P1783">
        <v>2</v>
      </c>
      <c r="Q1783" t="str">
        <f t="shared" si="28"/>
        <v>23</v>
      </c>
    </row>
    <row r="1784" spans="1:17" x14ac:dyDescent="0.25">
      <c r="A1784">
        <v>1783</v>
      </c>
      <c r="D1784">
        <v>87.341889000000009</v>
      </c>
      <c r="E1784" s="4">
        <v>2</v>
      </c>
      <c r="F1784">
        <v>102.37199000000001</v>
      </c>
      <c r="G1784" s="3">
        <v>3</v>
      </c>
      <c r="P1784">
        <v>2</v>
      </c>
      <c r="Q1784" t="str">
        <f t="shared" si="28"/>
        <v>23</v>
      </c>
    </row>
    <row r="1785" spans="1:17" x14ac:dyDescent="0.25">
      <c r="A1785">
        <v>1784</v>
      </c>
      <c r="D1785">
        <v>87.341889000000009</v>
      </c>
      <c r="E1785" s="4">
        <v>2</v>
      </c>
      <c r="F1785">
        <v>102.37199000000001</v>
      </c>
      <c r="G1785" s="3">
        <v>3</v>
      </c>
      <c r="P1785">
        <v>2</v>
      </c>
      <c r="Q1785" t="str">
        <f t="shared" si="28"/>
        <v>23</v>
      </c>
    </row>
    <row r="1786" spans="1:17" x14ac:dyDescent="0.25">
      <c r="A1786">
        <v>1785</v>
      </c>
      <c r="D1786">
        <v>87.341889000000009</v>
      </c>
      <c r="E1786" s="4">
        <v>2</v>
      </c>
      <c r="F1786">
        <v>102.37199000000001</v>
      </c>
      <c r="G1786" s="3">
        <v>3</v>
      </c>
      <c r="P1786">
        <v>2</v>
      </c>
      <c r="Q1786" t="str">
        <f t="shared" si="28"/>
        <v>23</v>
      </c>
    </row>
    <row r="1787" spans="1:17" x14ac:dyDescent="0.25">
      <c r="A1787">
        <v>1786</v>
      </c>
      <c r="D1787">
        <v>87.341889000000009</v>
      </c>
      <c r="E1787" s="4">
        <v>2</v>
      </c>
      <c r="F1787">
        <v>102.37199000000001</v>
      </c>
      <c r="G1787" s="3">
        <v>3</v>
      </c>
      <c r="P1787">
        <v>2</v>
      </c>
      <c r="Q1787" t="str">
        <f t="shared" si="28"/>
        <v>23</v>
      </c>
    </row>
    <row r="1788" spans="1:17" x14ac:dyDescent="0.25">
      <c r="A1788">
        <v>1787</v>
      </c>
      <c r="D1788">
        <v>87.341889000000009</v>
      </c>
      <c r="E1788" s="4">
        <v>2</v>
      </c>
      <c r="F1788">
        <v>102.37199000000001</v>
      </c>
      <c r="G1788" s="3">
        <v>3</v>
      </c>
      <c r="P1788">
        <v>2</v>
      </c>
      <c r="Q1788" t="str">
        <f t="shared" si="28"/>
        <v>23</v>
      </c>
    </row>
    <row r="1789" spans="1:17" x14ac:dyDescent="0.25">
      <c r="A1789">
        <v>1788</v>
      </c>
      <c r="D1789">
        <v>87.341889000000009</v>
      </c>
      <c r="E1789" s="4">
        <v>2</v>
      </c>
      <c r="F1789">
        <v>102.37199000000001</v>
      </c>
      <c r="G1789" s="3">
        <v>3</v>
      </c>
      <c r="P1789">
        <v>2</v>
      </c>
      <c r="Q1789" t="str">
        <f t="shared" si="28"/>
        <v>23</v>
      </c>
    </row>
    <row r="1790" spans="1:17" x14ac:dyDescent="0.25">
      <c r="A1790">
        <v>1789</v>
      </c>
      <c r="D1790">
        <v>87.341889000000009</v>
      </c>
      <c r="E1790" s="4">
        <v>2</v>
      </c>
      <c r="F1790">
        <v>102.37199000000001</v>
      </c>
      <c r="G1790" s="3">
        <v>3</v>
      </c>
      <c r="P1790">
        <v>2</v>
      </c>
      <c r="Q1790" t="str">
        <f t="shared" si="28"/>
        <v>23</v>
      </c>
    </row>
    <row r="1791" spans="1:17" x14ac:dyDescent="0.25">
      <c r="A1791">
        <v>1790</v>
      </c>
      <c r="D1791">
        <v>87.341889000000009</v>
      </c>
      <c r="E1791" s="4">
        <v>2</v>
      </c>
      <c r="F1791">
        <v>102.37199000000001</v>
      </c>
      <c r="G1791" s="3">
        <v>3</v>
      </c>
      <c r="P1791">
        <v>2</v>
      </c>
      <c r="Q1791" t="str">
        <f t="shared" si="28"/>
        <v>23</v>
      </c>
    </row>
    <row r="1792" spans="1:17" x14ac:dyDescent="0.25">
      <c r="A1792">
        <v>1791</v>
      </c>
      <c r="D1792">
        <v>87.341889000000009</v>
      </c>
      <c r="E1792" s="4">
        <v>2</v>
      </c>
      <c r="F1792">
        <v>102.37199000000001</v>
      </c>
      <c r="G1792" s="3">
        <v>3</v>
      </c>
      <c r="P1792">
        <v>2</v>
      </c>
      <c r="Q1792" t="str">
        <f t="shared" si="28"/>
        <v>23</v>
      </c>
    </row>
    <row r="1793" spans="1:17" x14ac:dyDescent="0.25">
      <c r="A1793">
        <v>1792</v>
      </c>
      <c r="B1793">
        <v>80.993215000000006</v>
      </c>
      <c r="C1793" s="2">
        <v>1</v>
      </c>
      <c r="D1793">
        <v>87.341889000000009</v>
      </c>
      <c r="E1793" s="4">
        <v>2</v>
      </c>
      <c r="F1793">
        <v>102.37199000000001</v>
      </c>
      <c r="G1793" s="3">
        <v>3</v>
      </c>
      <c r="P1793">
        <v>3</v>
      </c>
      <c r="Q1793" t="str">
        <f t="shared" si="28"/>
        <v>123</v>
      </c>
    </row>
    <row r="1794" spans="1:17" x14ac:dyDescent="0.25">
      <c r="A1794">
        <v>1793</v>
      </c>
      <c r="B1794">
        <v>80.914541000000014</v>
      </c>
      <c r="C1794" s="2">
        <v>1</v>
      </c>
      <c r="D1794">
        <v>87.341889000000009</v>
      </c>
      <c r="E1794" s="4">
        <v>2</v>
      </c>
      <c r="F1794">
        <v>102.37199000000001</v>
      </c>
      <c r="G1794" s="3">
        <v>3</v>
      </c>
      <c r="P1794">
        <v>3</v>
      </c>
      <c r="Q1794" t="str">
        <f t="shared" ref="Q1794:Q1857" si="29">CONCATENATE(C1794,E1794,G1794,I1794)</f>
        <v>123</v>
      </c>
    </row>
    <row r="1795" spans="1:17" x14ac:dyDescent="0.25">
      <c r="A1795">
        <v>1794</v>
      </c>
      <c r="B1795">
        <v>80.914541000000014</v>
      </c>
      <c r="C1795" s="2">
        <v>1</v>
      </c>
      <c r="D1795">
        <v>87.341889000000009</v>
      </c>
      <c r="E1795" s="4">
        <v>2</v>
      </c>
      <c r="F1795">
        <v>102.37199000000001</v>
      </c>
      <c r="G1795" s="3">
        <v>3</v>
      </c>
      <c r="P1795">
        <v>3</v>
      </c>
      <c r="Q1795" t="str">
        <f t="shared" si="29"/>
        <v>123</v>
      </c>
    </row>
    <row r="1796" spans="1:17" x14ac:dyDescent="0.25">
      <c r="A1796">
        <v>1795</v>
      </c>
      <c r="B1796">
        <v>80.914541000000014</v>
      </c>
      <c r="C1796" s="2">
        <v>1</v>
      </c>
      <c r="D1796">
        <v>87.341889000000009</v>
      </c>
      <c r="E1796" s="4">
        <v>2</v>
      </c>
      <c r="F1796">
        <v>102.37199000000001</v>
      </c>
      <c r="G1796" s="3">
        <v>3</v>
      </c>
      <c r="P1796">
        <v>3</v>
      </c>
      <c r="Q1796" t="str">
        <f t="shared" si="29"/>
        <v>123</v>
      </c>
    </row>
    <row r="1797" spans="1:17" x14ac:dyDescent="0.25">
      <c r="A1797">
        <v>1796</v>
      </c>
      <c r="B1797">
        <v>80.914541000000014</v>
      </c>
      <c r="C1797" s="2">
        <v>1</v>
      </c>
      <c r="D1797">
        <v>87.341889000000009</v>
      </c>
      <c r="E1797" s="4">
        <v>2</v>
      </c>
      <c r="F1797">
        <v>102.44551100000001</v>
      </c>
      <c r="G1797" s="3">
        <v>3</v>
      </c>
      <c r="P1797">
        <v>3</v>
      </c>
      <c r="Q1797" t="str">
        <f t="shared" si="29"/>
        <v>123</v>
      </c>
    </row>
    <row r="1798" spans="1:17" x14ac:dyDescent="0.25">
      <c r="A1798">
        <v>1797</v>
      </c>
      <c r="B1798">
        <v>80.914541000000014</v>
      </c>
      <c r="C1798" s="2">
        <v>1</v>
      </c>
      <c r="D1798">
        <v>87.341889000000009</v>
      </c>
      <c r="E1798" s="4">
        <v>2</v>
      </c>
      <c r="P1798">
        <v>2</v>
      </c>
      <c r="Q1798" t="str">
        <f t="shared" si="29"/>
        <v>12</v>
      </c>
    </row>
    <row r="1799" spans="1:17" x14ac:dyDescent="0.25">
      <c r="A1799">
        <v>1798</v>
      </c>
      <c r="B1799">
        <v>80.914541000000014</v>
      </c>
      <c r="C1799" s="2">
        <v>1</v>
      </c>
      <c r="D1799">
        <v>87.341889000000009</v>
      </c>
      <c r="E1799" s="4">
        <v>2</v>
      </c>
      <c r="I1799" s="5" t="s">
        <v>233</v>
      </c>
      <c r="N1799">
        <v>91.821021999999999</v>
      </c>
      <c r="O1799">
        <v>1798</v>
      </c>
      <c r="P1799">
        <v>3</v>
      </c>
      <c r="Q1799" t="str">
        <f t="shared" si="29"/>
        <v>124D</v>
      </c>
    </row>
    <row r="1800" spans="1:17" x14ac:dyDescent="0.25">
      <c r="A1800">
        <v>1799</v>
      </c>
      <c r="B1800">
        <v>80.914541000000014</v>
      </c>
      <c r="C1800" s="2">
        <v>1</v>
      </c>
      <c r="D1800">
        <v>87.571583000000004</v>
      </c>
      <c r="E1800" s="4">
        <v>2</v>
      </c>
      <c r="I1800" s="5" t="s">
        <v>233</v>
      </c>
      <c r="N1800">
        <v>91.821021999999999</v>
      </c>
      <c r="P1800">
        <v>3</v>
      </c>
      <c r="Q1800" t="str">
        <f t="shared" si="29"/>
        <v>124D</v>
      </c>
    </row>
    <row r="1801" spans="1:17" x14ac:dyDescent="0.25">
      <c r="A1801">
        <v>1800</v>
      </c>
      <c r="B1801">
        <v>80.914541000000014</v>
      </c>
      <c r="C1801" s="2">
        <v>1</v>
      </c>
      <c r="D1801">
        <v>87.571583000000004</v>
      </c>
      <c r="E1801" s="4">
        <v>2</v>
      </c>
      <c r="I1801" s="5" t="s">
        <v>233</v>
      </c>
      <c r="N1801">
        <v>91.821021999999999</v>
      </c>
      <c r="P1801">
        <v>3</v>
      </c>
      <c r="Q1801" t="str">
        <f t="shared" si="29"/>
        <v>124D</v>
      </c>
    </row>
    <row r="1802" spans="1:17" x14ac:dyDescent="0.25">
      <c r="A1802">
        <v>1801</v>
      </c>
      <c r="B1802">
        <v>80.914541000000014</v>
      </c>
      <c r="C1802" s="2">
        <v>1</v>
      </c>
      <c r="I1802" s="5" t="s">
        <v>233</v>
      </c>
      <c r="N1802">
        <v>91.821021999999999</v>
      </c>
      <c r="P1802">
        <v>2</v>
      </c>
      <c r="Q1802" t="str">
        <f t="shared" si="29"/>
        <v>14D</v>
      </c>
    </row>
    <row r="1803" spans="1:17" x14ac:dyDescent="0.25">
      <c r="A1803">
        <v>1802</v>
      </c>
      <c r="B1803">
        <v>80.914541000000014</v>
      </c>
      <c r="C1803" s="2">
        <v>1</v>
      </c>
      <c r="I1803" s="5" t="s">
        <v>233</v>
      </c>
      <c r="N1803">
        <v>91.821021999999999</v>
      </c>
      <c r="P1803">
        <v>2</v>
      </c>
      <c r="Q1803" t="str">
        <f t="shared" si="29"/>
        <v>14D</v>
      </c>
    </row>
    <row r="1804" spans="1:17" x14ac:dyDescent="0.25">
      <c r="A1804">
        <v>1803</v>
      </c>
      <c r="B1804">
        <v>80.914541000000014</v>
      </c>
      <c r="C1804" s="2">
        <v>1</v>
      </c>
      <c r="I1804" s="5" t="s">
        <v>233</v>
      </c>
      <c r="N1804">
        <v>91.821021999999999</v>
      </c>
      <c r="P1804">
        <v>2</v>
      </c>
      <c r="Q1804" t="str">
        <f t="shared" si="29"/>
        <v>14D</v>
      </c>
    </row>
    <row r="1805" spans="1:17" x14ac:dyDescent="0.25">
      <c r="A1805">
        <v>1804</v>
      </c>
      <c r="B1805">
        <v>80.914541000000014</v>
      </c>
      <c r="C1805" s="2">
        <v>1</v>
      </c>
      <c r="I1805" s="5" t="s">
        <v>233</v>
      </c>
      <c r="N1805">
        <v>91.821021999999999</v>
      </c>
      <c r="P1805">
        <v>2</v>
      </c>
      <c r="Q1805" t="str">
        <f t="shared" si="29"/>
        <v>14D</v>
      </c>
    </row>
    <row r="1806" spans="1:17" x14ac:dyDescent="0.25">
      <c r="A1806">
        <v>1805</v>
      </c>
      <c r="B1806">
        <v>80.914541000000014</v>
      </c>
      <c r="C1806" s="2">
        <v>1</v>
      </c>
      <c r="I1806" s="5" t="s">
        <v>233</v>
      </c>
      <c r="N1806">
        <v>91.821021999999999</v>
      </c>
      <c r="P1806">
        <v>2</v>
      </c>
      <c r="Q1806" t="str">
        <f t="shared" si="29"/>
        <v>14D</v>
      </c>
    </row>
    <row r="1807" spans="1:17" x14ac:dyDescent="0.25">
      <c r="A1807">
        <v>1806</v>
      </c>
      <c r="B1807">
        <v>80.914541000000014</v>
      </c>
      <c r="C1807" s="2">
        <v>1</v>
      </c>
      <c r="I1807" s="5" t="s">
        <v>233</v>
      </c>
      <c r="N1807">
        <v>91.821021999999999</v>
      </c>
      <c r="P1807">
        <v>2</v>
      </c>
      <c r="Q1807" t="str">
        <f t="shared" si="29"/>
        <v>14D</v>
      </c>
    </row>
    <row r="1808" spans="1:17" x14ac:dyDescent="0.25">
      <c r="A1808">
        <v>1807</v>
      </c>
      <c r="B1808">
        <v>80.914541000000014</v>
      </c>
      <c r="C1808" s="2">
        <v>1</v>
      </c>
      <c r="I1808" s="5" t="s">
        <v>233</v>
      </c>
      <c r="N1808">
        <v>91.821021999999999</v>
      </c>
      <c r="P1808">
        <v>2</v>
      </c>
      <c r="Q1808" t="str">
        <f t="shared" si="29"/>
        <v>14D</v>
      </c>
    </row>
    <row r="1809" spans="1:17" x14ac:dyDescent="0.25">
      <c r="A1809">
        <v>1808</v>
      </c>
      <c r="B1809">
        <v>80.914541000000014</v>
      </c>
      <c r="C1809" s="2">
        <v>1</v>
      </c>
      <c r="I1809" s="5" t="s">
        <v>233</v>
      </c>
      <c r="N1809">
        <v>91.821021999999999</v>
      </c>
      <c r="P1809">
        <v>2</v>
      </c>
      <c r="Q1809" t="str">
        <f t="shared" si="29"/>
        <v>14D</v>
      </c>
    </row>
    <row r="1810" spans="1:17" x14ac:dyDescent="0.25">
      <c r="A1810">
        <v>1809</v>
      </c>
      <c r="B1810">
        <v>80.914541000000014</v>
      </c>
      <c r="C1810" s="2">
        <v>1</v>
      </c>
      <c r="I1810" s="5" t="s">
        <v>233</v>
      </c>
      <c r="N1810">
        <v>91.821021999999999</v>
      </c>
      <c r="P1810">
        <v>2</v>
      </c>
      <c r="Q1810" t="str">
        <f t="shared" si="29"/>
        <v>14D</v>
      </c>
    </row>
    <row r="1811" spans="1:17" x14ac:dyDescent="0.25">
      <c r="A1811">
        <v>1810</v>
      </c>
      <c r="B1811">
        <v>80.914541000000014</v>
      </c>
      <c r="C1811" s="2">
        <v>1</v>
      </c>
      <c r="I1811" s="5" t="s">
        <v>233</v>
      </c>
      <c r="N1811">
        <v>91.821021999999999</v>
      </c>
      <c r="P1811">
        <v>2</v>
      </c>
      <c r="Q1811" t="str">
        <f t="shared" si="29"/>
        <v>14D</v>
      </c>
    </row>
    <row r="1812" spans="1:17" x14ac:dyDescent="0.25">
      <c r="A1812">
        <v>1811</v>
      </c>
      <c r="B1812">
        <v>80.914541000000014</v>
      </c>
      <c r="C1812" s="2">
        <v>1</v>
      </c>
      <c r="I1812" s="5" t="s">
        <v>233</v>
      </c>
      <c r="N1812">
        <v>91.821021999999999</v>
      </c>
      <c r="P1812">
        <v>2</v>
      </c>
      <c r="Q1812" t="str">
        <f t="shared" si="29"/>
        <v>14D</v>
      </c>
    </row>
    <row r="1813" spans="1:17" x14ac:dyDescent="0.25">
      <c r="A1813">
        <v>1812</v>
      </c>
      <c r="B1813">
        <v>80.914541000000014</v>
      </c>
      <c r="C1813" s="2">
        <v>1</v>
      </c>
      <c r="I1813" s="5" t="s">
        <v>233</v>
      </c>
      <c r="N1813">
        <v>91.821021999999999</v>
      </c>
      <c r="P1813">
        <v>2</v>
      </c>
      <c r="Q1813" t="str">
        <f t="shared" si="29"/>
        <v>14D</v>
      </c>
    </row>
    <row r="1814" spans="1:17" x14ac:dyDescent="0.25">
      <c r="A1814">
        <v>1813</v>
      </c>
      <c r="B1814">
        <v>80.914541000000014</v>
      </c>
      <c r="C1814" s="2">
        <v>1</v>
      </c>
      <c r="I1814" s="5" t="s">
        <v>233</v>
      </c>
      <c r="N1814">
        <v>91.821021999999999</v>
      </c>
      <c r="P1814">
        <v>2</v>
      </c>
      <c r="Q1814" t="str">
        <f t="shared" si="29"/>
        <v>14D</v>
      </c>
    </row>
    <row r="1815" spans="1:17" x14ac:dyDescent="0.25">
      <c r="A1815">
        <v>1814</v>
      </c>
      <c r="B1815">
        <v>80.914541000000014</v>
      </c>
      <c r="C1815" s="2">
        <v>1</v>
      </c>
      <c r="I1815" s="5" t="s">
        <v>233</v>
      </c>
      <c r="N1815">
        <v>91.821021999999999</v>
      </c>
      <c r="P1815">
        <v>2</v>
      </c>
      <c r="Q1815" t="str">
        <f t="shared" si="29"/>
        <v>14D</v>
      </c>
    </row>
    <row r="1816" spans="1:17" x14ac:dyDescent="0.25">
      <c r="A1816">
        <v>1815</v>
      </c>
      <c r="B1816">
        <v>80.914541000000014</v>
      </c>
      <c r="C1816" s="2">
        <v>1</v>
      </c>
      <c r="I1816" s="5" t="s">
        <v>233</v>
      </c>
      <c r="N1816">
        <v>91.821021999999999</v>
      </c>
      <c r="P1816">
        <v>2</v>
      </c>
      <c r="Q1816" t="str">
        <f t="shared" si="29"/>
        <v>14D</v>
      </c>
    </row>
    <row r="1817" spans="1:17" x14ac:dyDescent="0.25">
      <c r="A1817">
        <v>1816</v>
      </c>
      <c r="B1817">
        <v>80.914541000000014</v>
      </c>
      <c r="C1817" s="2">
        <v>1</v>
      </c>
      <c r="D1817">
        <v>75.514184</v>
      </c>
      <c r="E1817" s="4">
        <v>2</v>
      </c>
      <c r="I1817" s="5" t="s">
        <v>233</v>
      </c>
      <c r="N1817">
        <v>91.821021999999999</v>
      </c>
      <c r="P1817">
        <v>3</v>
      </c>
      <c r="Q1817" t="str">
        <f t="shared" si="29"/>
        <v>124D</v>
      </c>
    </row>
    <row r="1818" spans="1:17" x14ac:dyDescent="0.25">
      <c r="A1818">
        <v>1817</v>
      </c>
      <c r="B1818">
        <v>80.914541000000014</v>
      </c>
      <c r="C1818" s="2">
        <v>1</v>
      </c>
      <c r="D1818">
        <v>75.476071000000005</v>
      </c>
      <c r="E1818" s="4">
        <v>2</v>
      </c>
      <c r="G1818" s="3" t="s">
        <v>234</v>
      </c>
      <c r="I1818" s="5" t="s">
        <v>233</v>
      </c>
      <c r="L1818">
        <v>90.269797000000011</v>
      </c>
      <c r="M1818">
        <v>1817</v>
      </c>
      <c r="N1818">
        <v>91.821021999999999</v>
      </c>
      <c r="P1818">
        <v>4</v>
      </c>
      <c r="Q1818" t="str">
        <f t="shared" si="29"/>
        <v>123D4D</v>
      </c>
    </row>
    <row r="1819" spans="1:17" x14ac:dyDescent="0.25">
      <c r="A1819">
        <v>1818</v>
      </c>
      <c r="B1819">
        <v>80.914541000000014</v>
      </c>
      <c r="C1819" s="2">
        <v>1</v>
      </c>
      <c r="D1819">
        <v>75.476071000000005</v>
      </c>
      <c r="E1819" s="4">
        <v>2</v>
      </c>
      <c r="G1819" s="3" t="s">
        <v>234</v>
      </c>
      <c r="I1819" s="5" t="s">
        <v>233</v>
      </c>
      <c r="L1819">
        <v>90.308367000000004</v>
      </c>
      <c r="N1819">
        <v>91.821021999999999</v>
      </c>
      <c r="P1819">
        <v>4</v>
      </c>
      <c r="Q1819" t="str">
        <f t="shared" si="29"/>
        <v>123D4D</v>
      </c>
    </row>
    <row r="1820" spans="1:17" x14ac:dyDescent="0.25">
      <c r="A1820">
        <v>1819</v>
      </c>
      <c r="B1820">
        <v>80.914541000000014</v>
      </c>
      <c r="C1820" s="2">
        <v>1</v>
      </c>
      <c r="D1820">
        <v>75.476071000000005</v>
      </c>
      <c r="E1820" s="4">
        <v>2</v>
      </c>
      <c r="G1820" s="3" t="s">
        <v>234</v>
      </c>
      <c r="I1820" s="5" t="s">
        <v>233</v>
      </c>
      <c r="L1820">
        <v>90.308367000000004</v>
      </c>
      <c r="N1820">
        <v>91.821021999999999</v>
      </c>
      <c r="O1820">
        <v>1819</v>
      </c>
      <c r="P1820">
        <v>4</v>
      </c>
      <c r="Q1820" t="str">
        <f t="shared" si="29"/>
        <v>123D4D</v>
      </c>
    </row>
    <row r="1821" spans="1:17" x14ac:dyDescent="0.25">
      <c r="A1821">
        <v>1820</v>
      </c>
      <c r="B1821">
        <v>80.914541000000014</v>
      </c>
      <c r="C1821" s="2">
        <v>1</v>
      </c>
      <c r="D1821">
        <v>75.476071000000005</v>
      </c>
      <c r="E1821" s="4">
        <v>2</v>
      </c>
      <c r="G1821" s="3" t="s">
        <v>234</v>
      </c>
      <c r="L1821">
        <v>90.308367000000004</v>
      </c>
      <c r="P1821">
        <v>3</v>
      </c>
      <c r="Q1821" t="str">
        <f t="shared" si="29"/>
        <v>123D</v>
      </c>
    </row>
    <row r="1822" spans="1:17" x14ac:dyDescent="0.25">
      <c r="A1822">
        <v>1821</v>
      </c>
      <c r="B1822">
        <v>80.993215000000006</v>
      </c>
      <c r="C1822" s="2">
        <v>1</v>
      </c>
      <c r="D1822">
        <v>75.476071000000005</v>
      </c>
      <c r="E1822" s="4">
        <v>2</v>
      </c>
      <c r="G1822" s="3" t="s">
        <v>234</v>
      </c>
      <c r="L1822">
        <v>90.308367000000004</v>
      </c>
      <c r="P1822">
        <v>3</v>
      </c>
      <c r="Q1822" t="str">
        <f t="shared" si="29"/>
        <v>123D</v>
      </c>
    </row>
    <row r="1823" spans="1:17" x14ac:dyDescent="0.25">
      <c r="A1823">
        <v>1822</v>
      </c>
      <c r="D1823">
        <v>75.476071000000005</v>
      </c>
      <c r="E1823" s="4">
        <v>2</v>
      </c>
      <c r="G1823" s="3" t="s">
        <v>234</v>
      </c>
      <c r="L1823">
        <v>90.308367000000004</v>
      </c>
      <c r="P1823">
        <v>2</v>
      </c>
      <c r="Q1823" t="str">
        <f t="shared" si="29"/>
        <v>23D</v>
      </c>
    </row>
    <row r="1824" spans="1:17" x14ac:dyDescent="0.25">
      <c r="A1824">
        <v>1823</v>
      </c>
      <c r="D1824">
        <v>75.476071000000005</v>
      </c>
      <c r="E1824" s="4">
        <v>2</v>
      </c>
      <c r="G1824" s="3" t="s">
        <v>234</v>
      </c>
      <c r="L1824">
        <v>90.308367000000004</v>
      </c>
      <c r="P1824">
        <v>2</v>
      </c>
      <c r="Q1824" t="str">
        <f t="shared" si="29"/>
        <v>23D</v>
      </c>
    </row>
    <row r="1825" spans="1:17" x14ac:dyDescent="0.25">
      <c r="A1825">
        <v>1824</v>
      </c>
      <c r="D1825">
        <v>75.476071000000005</v>
      </c>
      <c r="E1825" s="4">
        <v>2</v>
      </c>
      <c r="G1825" s="3" t="s">
        <v>234</v>
      </c>
      <c r="L1825">
        <v>90.308367000000004</v>
      </c>
      <c r="P1825">
        <v>2</v>
      </c>
      <c r="Q1825" t="str">
        <f t="shared" si="29"/>
        <v>23D</v>
      </c>
    </row>
    <row r="1826" spans="1:17" x14ac:dyDescent="0.25">
      <c r="A1826">
        <v>1825</v>
      </c>
      <c r="D1826">
        <v>75.476071000000005</v>
      </c>
      <c r="E1826" s="4">
        <v>2</v>
      </c>
      <c r="G1826" s="3" t="s">
        <v>234</v>
      </c>
      <c r="L1826">
        <v>90.308367000000004</v>
      </c>
      <c r="P1826">
        <v>2</v>
      </c>
      <c r="Q1826" t="str">
        <f t="shared" si="29"/>
        <v>23D</v>
      </c>
    </row>
    <row r="1827" spans="1:17" x14ac:dyDescent="0.25">
      <c r="A1827">
        <v>1826</v>
      </c>
      <c r="D1827">
        <v>75.476071000000005</v>
      </c>
      <c r="E1827" s="4">
        <v>2</v>
      </c>
      <c r="G1827" s="3" t="s">
        <v>234</v>
      </c>
      <c r="L1827">
        <v>90.308367000000004</v>
      </c>
      <c r="P1827">
        <v>2</v>
      </c>
      <c r="Q1827" t="str">
        <f t="shared" si="29"/>
        <v>23D</v>
      </c>
    </row>
    <row r="1828" spans="1:17" x14ac:dyDescent="0.25">
      <c r="A1828">
        <v>1827</v>
      </c>
      <c r="D1828">
        <v>75.476071000000005</v>
      </c>
      <c r="E1828" s="4">
        <v>2</v>
      </c>
      <c r="G1828" s="3" t="s">
        <v>234</v>
      </c>
      <c r="L1828">
        <v>90.308367000000004</v>
      </c>
      <c r="P1828">
        <v>2</v>
      </c>
      <c r="Q1828" t="str">
        <f t="shared" si="29"/>
        <v>23D</v>
      </c>
    </row>
    <row r="1829" spans="1:17" x14ac:dyDescent="0.25">
      <c r="A1829">
        <v>1828</v>
      </c>
      <c r="D1829">
        <v>75.476071000000005</v>
      </c>
      <c r="E1829" s="4">
        <v>2</v>
      </c>
      <c r="G1829" s="3" t="s">
        <v>234</v>
      </c>
      <c r="L1829">
        <v>90.308367000000004</v>
      </c>
      <c r="P1829">
        <v>2</v>
      </c>
      <c r="Q1829" t="str">
        <f t="shared" si="29"/>
        <v>23D</v>
      </c>
    </row>
    <row r="1830" spans="1:17" x14ac:dyDescent="0.25">
      <c r="A1830">
        <v>1829</v>
      </c>
      <c r="D1830">
        <v>75.476071000000005</v>
      </c>
      <c r="E1830" s="4">
        <v>2</v>
      </c>
      <c r="G1830" s="3" t="s">
        <v>234</v>
      </c>
      <c r="L1830">
        <v>90.308367000000004</v>
      </c>
      <c r="P1830">
        <v>2</v>
      </c>
      <c r="Q1830" t="str">
        <f t="shared" si="29"/>
        <v>23D</v>
      </c>
    </row>
    <row r="1831" spans="1:17" x14ac:dyDescent="0.25">
      <c r="A1831">
        <v>1830</v>
      </c>
      <c r="B1831">
        <v>73.003878000000014</v>
      </c>
      <c r="C1831" s="2">
        <v>1</v>
      </c>
      <c r="D1831">
        <v>75.476071000000005</v>
      </c>
      <c r="E1831" s="4">
        <v>2</v>
      </c>
      <c r="G1831" s="3" t="s">
        <v>234</v>
      </c>
      <c r="L1831">
        <v>90.308367000000004</v>
      </c>
      <c r="P1831">
        <v>3</v>
      </c>
      <c r="Q1831" t="str">
        <f t="shared" si="29"/>
        <v>123D</v>
      </c>
    </row>
    <row r="1832" spans="1:17" x14ac:dyDescent="0.25">
      <c r="A1832">
        <v>1831</v>
      </c>
      <c r="B1832">
        <v>72.855663000000007</v>
      </c>
      <c r="C1832" s="2">
        <v>1</v>
      </c>
      <c r="D1832">
        <v>75.476071000000005</v>
      </c>
      <c r="E1832" s="4">
        <v>2</v>
      </c>
      <c r="G1832" s="3" t="s">
        <v>234</v>
      </c>
      <c r="L1832">
        <v>90.308367000000004</v>
      </c>
      <c r="P1832">
        <v>3</v>
      </c>
      <c r="Q1832" t="str">
        <f t="shared" si="29"/>
        <v>123D</v>
      </c>
    </row>
    <row r="1833" spans="1:17" x14ac:dyDescent="0.25">
      <c r="A1833">
        <v>1832</v>
      </c>
      <c r="B1833">
        <v>72.855663000000007</v>
      </c>
      <c r="C1833" s="2">
        <v>1</v>
      </c>
      <c r="D1833">
        <v>75.476071000000005</v>
      </c>
      <c r="E1833" s="4">
        <v>2</v>
      </c>
      <c r="G1833" s="3" t="s">
        <v>234</v>
      </c>
      <c r="L1833">
        <v>90.308367000000004</v>
      </c>
      <c r="P1833">
        <v>3</v>
      </c>
      <c r="Q1833" t="str">
        <f t="shared" si="29"/>
        <v>123D</v>
      </c>
    </row>
    <row r="1834" spans="1:17" x14ac:dyDescent="0.25">
      <c r="A1834">
        <v>1833</v>
      </c>
      <c r="B1834">
        <v>72.855663000000007</v>
      </c>
      <c r="C1834" s="2">
        <v>1</v>
      </c>
      <c r="D1834">
        <v>75.476071000000005</v>
      </c>
      <c r="E1834" s="4">
        <v>2</v>
      </c>
      <c r="G1834" s="3" t="s">
        <v>234</v>
      </c>
      <c r="I1834" s="5" t="s">
        <v>233</v>
      </c>
      <c r="L1834">
        <v>90.308367000000004</v>
      </c>
      <c r="N1834">
        <v>82.472296</v>
      </c>
      <c r="O1834">
        <v>1833</v>
      </c>
      <c r="P1834">
        <v>4</v>
      </c>
      <c r="Q1834" t="str">
        <f t="shared" si="29"/>
        <v>123D4D</v>
      </c>
    </row>
    <row r="1835" spans="1:17" x14ac:dyDescent="0.25">
      <c r="A1835">
        <v>1834</v>
      </c>
      <c r="B1835">
        <v>72.855663000000007</v>
      </c>
      <c r="C1835" s="2">
        <v>1</v>
      </c>
      <c r="D1835">
        <v>75.476071000000005</v>
      </c>
      <c r="E1835" s="4">
        <v>2</v>
      </c>
      <c r="G1835" s="3" t="s">
        <v>234</v>
      </c>
      <c r="I1835" s="5" t="s">
        <v>233</v>
      </c>
      <c r="L1835">
        <v>90.308367000000004</v>
      </c>
      <c r="N1835">
        <v>82.472296</v>
      </c>
      <c r="P1835">
        <v>4</v>
      </c>
      <c r="Q1835" t="str">
        <f t="shared" si="29"/>
        <v>123D4D</v>
      </c>
    </row>
    <row r="1836" spans="1:17" x14ac:dyDescent="0.25">
      <c r="A1836">
        <v>1835</v>
      </c>
      <c r="B1836">
        <v>72.855663000000007</v>
      </c>
      <c r="C1836" s="2">
        <v>1</v>
      </c>
      <c r="D1836">
        <v>75.476071000000005</v>
      </c>
      <c r="E1836" s="4">
        <v>2</v>
      </c>
      <c r="G1836" s="3" t="s">
        <v>234</v>
      </c>
      <c r="I1836" s="5" t="s">
        <v>233</v>
      </c>
      <c r="L1836">
        <v>90.269797000000011</v>
      </c>
      <c r="N1836">
        <v>82.546124000000006</v>
      </c>
      <c r="P1836">
        <v>4</v>
      </c>
      <c r="Q1836" t="str">
        <f t="shared" si="29"/>
        <v>123D4D</v>
      </c>
    </row>
    <row r="1837" spans="1:17" x14ac:dyDescent="0.25">
      <c r="A1837">
        <v>1836</v>
      </c>
      <c r="B1837">
        <v>72.855663000000007</v>
      </c>
      <c r="C1837" s="2">
        <v>1</v>
      </c>
      <c r="D1837">
        <v>75.476071000000005</v>
      </c>
      <c r="E1837" s="4">
        <v>2</v>
      </c>
      <c r="G1837" s="3" t="s">
        <v>234</v>
      </c>
      <c r="I1837" s="5" t="s">
        <v>233</v>
      </c>
      <c r="L1837">
        <v>90.269797000000011</v>
      </c>
      <c r="M1837">
        <v>1836</v>
      </c>
      <c r="N1837">
        <v>82.546124000000006</v>
      </c>
      <c r="P1837">
        <v>4</v>
      </c>
      <c r="Q1837" t="str">
        <f t="shared" si="29"/>
        <v>123D4D</v>
      </c>
    </row>
    <row r="1838" spans="1:17" x14ac:dyDescent="0.25">
      <c r="A1838">
        <v>1837</v>
      </c>
      <c r="B1838">
        <v>72.855663000000007</v>
      </c>
      <c r="C1838" s="2">
        <v>1</v>
      </c>
      <c r="D1838">
        <v>75.476071000000005</v>
      </c>
      <c r="E1838" s="4">
        <v>2</v>
      </c>
      <c r="I1838" s="5" t="s">
        <v>233</v>
      </c>
      <c r="N1838">
        <v>82.546124000000006</v>
      </c>
      <c r="P1838">
        <v>3</v>
      </c>
      <c r="Q1838" t="str">
        <f t="shared" si="29"/>
        <v>124D</v>
      </c>
    </row>
    <row r="1839" spans="1:17" x14ac:dyDescent="0.25">
      <c r="A1839">
        <v>1838</v>
      </c>
      <c r="B1839">
        <v>72.855663000000007</v>
      </c>
      <c r="C1839" s="2">
        <v>1</v>
      </c>
      <c r="D1839">
        <v>75.476071000000005</v>
      </c>
      <c r="E1839" s="4">
        <v>2</v>
      </c>
      <c r="I1839" s="5" t="s">
        <v>233</v>
      </c>
      <c r="N1839">
        <v>82.546124000000006</v>
      </c>
      <c r="P1839">
        <v>3</v>
      </c>
      <c r="Q1839" t="str">
        <f t="shared" si="29"/>
        <v>124D</v>
      </c>
    </row>
    <row r="1840" spans="1:17" x14ac:dyDescent="0.25">
      <c r="A1840">
        <v>1839</v>
      </c>
      <c r="B1840">
        <v>72.855663000000007</v>
      </c>
      <c r="C1840" s="2">
        <v>1</v>
      </c>
      <c r="D1840">
        <v>75.476071000000005</v>
      </c>
      <c r="E1840" s="4">
        <v>2</v>
      </c>
      <c r="I1840" s="5" t="s">
        <v>233</v>
      </c>
      <c r="N1840">
        <v>82.546124000000006</v>
      </c>
      <c r="P1840">
        <v>3</v>
      </c>
      <c r="Q1840" t="str">
        <f t="shared" si="29"/>
        <v>124D</v>
      </c>
    </row>
    <row r="1841" spans="1:17" x14ac:dyDescent="0.25">
      <c r="A1841">
        <v>1840</v>
      </c>
      <c r="B1841">
        <v>72.855663000000007</v>
      </c>
      <c r="C1841" s="2">
        <v>1</v>
      </c>
      <c r="D1841">
        <v>75.476071000000005</v>
      </c>
      <c r="E1841" s="4">
        <v>2</v>
      </c>
      <c r="I1841" s="5" t="s">
        <v>233</v>
      </c>
      <c r="N1841">
        <v>82.546124000000006</v>
      </c>
      <c r="P1841">
        <v>3</v>
      </c>
      <c r="Q1841" t="str">
        <f t="shared" si="29"/>
        <v>124D</v>
      </c>
    </row>
    <row r="1842" spans="1:17" x14ac:dyDescent="0.25">
      <c r="A1842">
        <v>1841</v>
      </c>
      <c r="B1842">
        <v>72.855663000000007</v>
      </c>
      <c r="C1842" s="2">
        <v>1</v>
      </c>
      <c r="D1842">
        <v>75.476071000000005</v>
      </c>
      <c r="E1842" s="4">
        <v>2</v>
      </c>
      <c r="I1842" s="5" t="s">
        <v>233</v>
      </c>
      <c r="N1842">
        <v>82.546124000000006</v>
      </c>
      <c r="P1842">
        <v>3</v>
      </c>
      <c r="Q1842" t="str">
        <f t="shared" si="29"/>
        <v>124D</v>
      </c>
    </row>
    <row r="1843" spans="1:17" x14ac:dyDescent="0.25">
      <c r="A1843">
        <v>1842</v>
      </c>
      <c r="B1843">
        <v>72.855663000000007</v>
      </c>
      <c r="C1843" s="2">
        <v>1</v>
      </c>
      <c r="D1843">
        <v>75.476071000000005</v>
      </c>
      <c r="E1843" s="4">
        <v>2</v>
      </c>
      <c r="I1843" s="5" t="s">
        <v>233</v>
      </c>
      <c r="N1843">
        <v>82.546124000000006</v>
      </c>
      <c r="P1843">
        <v>3</v>
      </c>
      <c r="Q1843" t="str">
        <f t="shared" si="29"/>
        <v>124D</v>
      </c>
    </row>
    <row r="1844" spans="1:17" x14ac:dyDescent="0.25">
      <c r="A1844">
        <v>1843</v>
      </c>
      <c r="B1844">
        <v>72.855663000000007</v>
      </c>
      <c r="C1844" s="2">
        <v>1</v>
      </c>
      <c r="D1844">
        <v>75.514184</v>
      </c>
      <c r="E1844" s="4">
        <v>2</v>
      </c>
      <c r="I1844" s="5" t="s">
        <v>233</v>
      </c>
      <c r="N1844">
        <v>82.546124000000006</v>
      </c>
      <c r="P1844">
        <v>3</v>
      </c>
      <c r="Q1844" t="str">
        <f t="shared" si="29"/>
        <v>124D</v>
      </c>
    </row>
    <row r="1845" spans="1:17" x14ac:dyDescent="0.25">
      <c r="A1845">
        <v>1844</v>
      </c>
      <c r="B1845">
        <v>72.855663000000007</v>
      </c>
      <c r="C1845" s="2">
        <v>1</v>
      </c>
      <c r="D1845">
        <v>75.514184</v>
      </c>
      <c r="E1845" s="4">
        <v>2</v>
      </c>
      <c r="I1845" s="5" t="s">
        <v>233</v>
      </c>
      <c r="N1845">
        <v>82.546124000000006</v>
      </c>
      <c r="P1845">
        <v>3</v>
      </c>
      <c r="Q1845" t="str">
        <f t="shared" si="29"/>
        <v>124D</v>
      </c>
    </row>
    <row r="1846" spans="1:17" x14ac:dyDescent="0.25">
      <c r="A1846">
        <v>1845</v>
      </c>
      <c r="B1846">
        <v>72.855663000000007</v>
      </c>
      <c r="C1846" s="2">
        <v>1</v>
      </c>
      <c r="I1846" s="5" t="s">
        <v>233</v>
      </c>
      <c r="N1846">
        <v>82.546124000000006</v>
      </c>
      <c r="P1846">
        <v>2</v>
      </c>
      <c r="Q1846" t="str">
        <f t="shared" si="29"/>
        <v>14D</v>
      </c>
    </row>
    <row r="1847" spans="1:17" x14ac:dyDescent="0.25">
      <c r="A1847">
        <v>1846</v>
      </c>
      <c r="B1847">
        <v>72.855663000000007</v>
      </c>
      <c r="C1847" s="2">
        <v>1</v>
      </c>
      <c r="I1847" s="5" t="s">
        <v>233</v>
      </c>
      <c r="N1847">
        <v>82.546124000000006</v>
      </c>
      <c r="P1847">
        <v>2</v>
      </c>
      <c r="Q1847" t="str">
        <f t="shared" si="29"/>
        <v>14D</v>
      </c>
    </row>
    <row r="1848" spans="1:17" x14ac:dyDescent="0.25">
      <c r="A1848">
        <v>1847</v>
      </c>
      <c r="B1848">
        <v>72.855663000000007</v>
      </c>
      <c r="C1848" s="2">
        <v>1</v>
      </c>
      <c r="I1848" s="5" t="s">
        <v>233</v>
      </c>
      <c r="N1848">
        <v>82.546124000000006</v>
      </c>
      <c r="P1848">
        <v>2</v>
      </c>
      <c r="Q1848" t="str">
        <f t="shared" si="29"/>
        <v>14D</v>
      </c>
    </row>
    <row r="1849" spans="1:17" x14ac:dyDescent="0.25">
      <c r="A1849">
        <v>1848</v>
      </c>
      <c r="B1849">
        <v>72.855663000000007</v>
      </c>
      <c r="C1849" s="2">
        <v>1</v>
      </c>
      <c r="I1849" s="5" t="s">
        <v>233</v>
      </c>
      <c r="N1849">
        <v>82.546124000000006</v>
      </c>
      <c r="P1849">
        <v>2</v>
      </c>
      <c r="Q1849" t="str">
        <f t="shared" si="29"/>
        <v>14D</v>
      </c>
    </row>
    <row r="1850" spans="1:17" x14ac:dyDescent="0.25">
      <c r="A1850">
        <v>1849</v>
      </c>
      <c r="B1850">
        <v>72.855663000000007</v>
      </c>
      <c r="C1850" s="2">
        <v>1</v>
      </c>
      <c r="I1850" s="5" t="s">
        <v>233</v>
      </c>
      <c r="N1850">
        <v>82.546124000000006</v>
      </c>
      <c r="P1850">
        <v>2</v>
      </c>
      <c r="Q1850" t="str">
        <f t="shared" si="29"/>
        <v>14D</v>
      </c>
    </row>
    <row r="1851" spans="1:17" x14ac:dyDescent="0.25">
      <c r="A1851">
        <v>1850</v>
      </c>
      <c r="B1851">
        <v>72.855663000000007</v>
      </c>
      <c r="C1851" s="2">
        <v>1</v>
      </c>
      <c r="I1851" s="5" t="s">
        <v>233</v>
      </c>
      <c r="N1851">
        <v>82.546124000000006</v>
      </c>
      <c r="P1851">
        <v>2</v>
      </c>
      <c r="Q1851" t="str">
        <f t="shared" si="29"/>
        <v>14D</v>
      </c>
    </row>
    <row r="1852" spans="1:17" x14ac:dyDescent="0.25">
      <c r="A1852">
        <v>1851</v>
      </c>
      <c r="B1852">
        <v>72.855663000000007</v>
      </c>
      <c r="C1852" s="2">
        <v>1</v>
      </c>
      <c r="I1852" s="5" t="s">
        <v>233</v>
      </c>
      <c r="N1852">
        <v>82.546124000000006</v>
      </c>
      <c r="P1852">
        <v>2</v>
      </c>
      <c r="Q1852" t="str">
        <f t="shared" si="29"/>
        <v>14D</v>
      </c>
    </row>
    <row r="1853" spans="1:17" x14ac:dyDescent="0.25">
      <c r="A1853">
        <v>1852</v>
      </c>
      <c r="B1853">
        <v>72.855663000000007</v>
      </c>
      <c r="C1853" s="2">
        <v>1</v>
      </c>
      <c r="I1853" s="5" t="s">
        <v>233</v>
      </c>
      <c r="N1853">
        <v>82.546124000000006</v>
      </c>
      <c r="P1853">
        <v>2</v>
      </c>
      <c r="Q1853" t="str">
        <f t="shared" si="29"/>
        <v>14D</v>
      </c>
    </row>
    <row r="1854" spans="1:17" x14ac:dyDescent="0.25">
      <c r="A1854">
        <v>1853</v>
      </c>
      <c r="B1854">
        <v>72.855663000000007</v>
      </c>
      <c r="C1854" s="2">
        <v>1</v>
      </c>
      <c r="D1854">
        <v>68.523673000000002</v>
      </c>
      <c r="E1854" s="4">
        <v>2</v>
      </c>
      <c r="I1854" s="5" t="s">
        <v>233</v>
      </c>
      <c r="N1854">
        <v>82.546124000000006</v>
      </c>
      <c r="P1854">
        <v>3</v>
      </c>
      <c r="Q1854" t="str">
        <f t="shared" si="29"/>
        <v>124D</v>
      </c>
    </row>
    <row r="1855" spans="1:17" x14ac:dyDescent="0.25">
      <c r="A1855">
        <v>1854</v>
      </c>
      <c r="B1855">
        <v>72.855663000000007</v>
      </c>
      <c r="C1855" s="2">
        <v>1</v>
      </c>
      <c r="D1855">
        <v>68.504847000000012</v>
      </c>
      <c r="E1855" s="4">
        <v>2</v>
      </c>
      <c r="I1855" s="5" t="s">
        <v>233</v>
      </c>
      <c r="N1855">
        <v>82.546124000000006</v>
      </c>
      <c r="P1855">
        <v>3</v>
      </c>
      <c r="Q1855" t="str">
        <f t="shared" si="29"/>
        <v>124D</v>
      </c>
    </row>
    <row r="1856" spans="1:17" x14ac:dyDescent="0.25">
      <c r="A1856">
        <v>1855</v>
      </c>
      <c r="B1856">
        <v>72.855663000000007</v>
      </c>
      <c r="C1856" s="2">
        <v>1</v>
      </c>
      <c r="D1856">
        <v>68.504847000000012</v>
      </c>
      <c r="E1856" s="4">
        <v>2</v>
      </c>
      <c r="I1856" s="5" t="s">
        <v>233</v>
      </c>
      <c r="N1856">
        <v>82.546124000000006</v>
      </c>
      <c r="P1856">
        <v>3</v>
      </c>
      <c r="Q1856" t="str">
        <f t="shared" si="29"/>
        <v>124D</v>
      </c>
    </row>
    <row r="1857" spans="1:17" x14ac:dyDescent="0.25">
      <c r="A1857">
        <v>1856</v>
      </c>
      <c r="B1857">
        <v>72.855663000000007</v>
      </c>
      <c r="C1857" s="2">
        <v>1</v>
      </c>
      <c r="D1857">
        <v>68.504847000000012</v>
      </c>
      <c r="E1857" s="4">
        <v>2</v>
      </c>
      <c r="I1857" s="5" t="s">
        <v>233</v>
      </c>
      <c r="N1857">
        <v>82.546124000000006</v>
      </c>
      <c r="P1857">
        <v>3</v>
      </c>
      <c r="Q1857" t="str">
        <f t="shared" si="29"/>
        <v>124D</v>
      </c>
    </row>
    <row r="1858" spans="1:17" x14ac:dyDescent="0.25">
      <c r="A1858">
        <v>1857</v>
      </c>
      <c r="B1858">
        <v>73.003878000000014</v>
      </c>
      <c r="C1858" s="2">
        <v>1</v>
      </c>
      <c r="D1858">
        <v>68.504847000000012</v>
      </c>
      <c r="E1858" s="4">
        <v>2</v>
      </c>
      <c r="I1858" s="5" t="s">
        <v>233</v>
      </c>
      <c r="N1858">
        <v>82.546124000000006</v>
      </c>
      <c r="P1858">
        <v>3</v>
      </c>
      <c r="Q1858" t="str">
        <f t="shared" ref="Q1858:Q1921" si="30">CONCATENATE(C1858,E1858,G1858,I1858)</f>
        <v>124D</v>
      </c>
    </row>
    <row r="1859" spans="1:17" x14ac:dyDescent="0.25">
      <c r="A1859">
        <v>1858</v>
      </c>
      <c r="D1859">
        <v>68.504847000000012</v>
      </c>
      <c r="E1859" s="4">
        <v>2</v>
      </c>
      <c r="F1859">
        <v>76.224745000000013</v>
      </c>
      <c r="G1859" s="3">
        <v>3</v>
      </c>
      <c r="I1859" s="5" t="s">
        <v>233</v>
      </c>
      <c r="N1859">
        <v>82.546124000000006</v>
      </c>
      <c r="P1859">
        <v>3</v>
      </c>
      <c r="Q1859" t="str">
        <f t="shared" si="30"/>
        <v>234D</v>
      </c>
    </row>
    <row r="1860" spans="1:17" x14ac:dyDescent="0.25">
      <c r="A1860">
        <v>1859</v>
      </c>
      <c r="D1860">
        <v>68.504847000000012</v>
      </c>
      <c r="E1860" s="4">
        <v>2</v>
      </c>
      <c r="F1860">
        <v>76.168215000000004</v>
      </c>
      <c r="G1860" s="3">
        <v>3</v>
      </c>
      <c r="I1860" s="5" t="s">
        <v>233</v>
      </c>
      <c r="N1860">
        <v>82.472296</v>
      </c>
      <c r="P1860">
        <v>3</v>
      </c>
      <c r="Q1860" t="str">
        <f t="shared" si="30"/>
        <v>234D</v>
      </c>
    </row>
    <row r="1861" spans="1:17" x14ac:dyDescent="0.25">
      <c r="A1861">
        <v>1860</v>
      </c>
      <c r="D1861">
        <v>68.504847000000012</v>
      </c>
      <c r="E1861" s="4">
        <v>2</v>
      </c>
      <c r="F1861">
        <v>76.168215000000004</v>
      </c>
      <c r="G1861" s="3">
        <v>3</v>
      </c>
      <c r="I1861" s="5" t="s">
        <v>233</v>
      </c>
      <c r="N1861">
        <v>82.493622000000002</v>
      </c>
      <c r="O1861">
        <v>1860</v>
      </c>
      <c r="P1861">
        <v>3</v>
      </c>
      <c r="Q1861" t="str">
        <f t="shared" si="30"/>
        <v>234D</v>
      </c>
    </row>
    <row r="1862" spans="1:17" x14ac:dyDescent="0.25">
      <c r="A1862">
        <v>1861</v>
      </c>
      <c r="D1862">
        <v>68.504847000000012</v>
      </c>
      <c r="E1862" s="4">
        <v>2</v>
      </c>
      <c r="F1862">
        <v>76.168215000000004</v>
      </c>
      <c r="G1862" s="3">
        <v>3</v>
      </c>
      <c r="P1862">
        <v>2</v>
      </c>
      <c r="Q1862" t="str">
        <f t="shared" si="30"/>
        <v>23</v>
      </c>
    </row>
    <row r="1863" spans="1:17" x14ac:dyDescent="0.25">
      <c r="A1863">
        <v>1862</v>
      </c>
      <c r="D1863">
        <v>68.504847000000012</v>
      </c>
      <c r="E1863" s="4">
        <v>2</v>
      </c>
      <c r="F1863">
        <v>76.168215000000004</v>
      </c>
      <c r="G1863" s="3">
        <v>3</v>
      </c>
      <c r="P1863">
        <v>2</v>
      </c>
      <c r="Q1863" t="str">
        <f t="shared" si="30"/>
        <v>23</v>
      </c>
    </row>
    <row r="1864" spans="1:17" x14ac:dyDescent="0.25">
      <c r="A1864">
        <v>1863</v>
      </c>
      <c r="D1864">
        <v>68.504847000000012</v>
      </c>
      <c r="E1864" s="4">
        <v>2</v>
      </c>
      <c r="F1864">
        <v>76.168215000000004</v>
      </c>
      <c r="G1864" s="3">
        <v>3</v>
      </c>
      <c r="P1864">
        <v>2</v>
      </c>
      <c r="Q1864" t="str">
        <f t="shared" si="30"/>
        <v>23</v>
      </c>
    </row>
    <row r="1865" spans="1:17" x14ac:dyDescent="0.25">
      <c r="A1865">
        <v>1864</v>
      </c>
      <c r="D1865">
        <v>68.504847000000012</v>
      </c>
      <c r="E1865" s="4">
        <v>2</v>
      </c>
      <c r="F1865">
        <v>76.168215000000004</v>
      </c>
      <c r="G1865" s="3">
        <v>3</v>
      </c>
      <c r="P1865">
        <v>2</v>
      </c>
      <c r="Q1865" t="str">
        <f t="shared" si="30"/>
        <v>23</v>
      </c>
    </row>
    <row r="1866" spans="1:17" x14ac:dyDescent="0.25">
      <c r="A1866">
        <v>1865</v>
      </c>
      <c r="D1866">
        <v>68.504847000000012</v>
      </c>
      <c r="E1866" s="4">
        <v>2</v>
      </c>
      <c r="F1866">
        <v>76.168215000000004</v>
      </c>
      <c r="G1866" s="3">
        <v>3</v>
      </c>
      <c r="P1866">
        <v>2</v>
      </c>
      <c r="Q1866" t="str">
        <f t="shared" si="30"/>
        <v>23</v>
      </c>
    </row>
    <row r="1867" spans="1:17" x14ac:dyDescent="0.25">
      <c r="A1867">
        <v>1866</v>
      </c>
      <c r="D1867">
        <v>68.504847000000012</v>
      </c>
      <c r="E1867" s="4">
        <v>2</v>
      </c>
      <c r="F1867">
        <v>76.168215000000004</v>
      </c>
      <c r="G1867" s="3">
        <v>3</v>
      </c>
      <c r="P1867">
        <v>2</v>
      </c>
      <c r="Q1867" t="str">
        <f t="shared" si="30"/>
        <v>23</v>
      </c>
    </row>
    <row r="1868" spans="1:17" x14ac:dyDescent="0.25">
      <c r="A1868">
        <v>1867</v>
      </c>
      <c r="D1868">
        <v>68.504847000000012</v>
      </c>
      <c r="E1868" s="4">
        <v>2</v>
      </c>
      <c r="F1868">
        <v>76.168215000000004</v>
      </c>
      <c r="G1868" s="3">
        <v>3</v>
      </c>
      <c r="P1868">
        <v>2</v>
      </c>
      <c r="Q1868" t="str">
        <f t="shared" si="30"/>
        <v>23</v>
      </c>
    </row>
    <row r="1869" spans="1:17" x14ac:dyDescent="0.25">
      <c r="A1869">
        <v>1868</v>
      </c>
      <c r="D1869">
        <v>68.504847000000012</v>
      </c>
      <c r="E1869" s="4">
        <v>2</v>
      </c>
      <c r="F1869">
        <v>76.168215000000004</v>
      </c>
      <c r="G1869" s="3">
        <v>3</v>
      </c>
      <c r="P1869">
        <v>2</v>
      </c>
      <c r="Q1869" t="str">
        <f t="shared" si="30"/>
        <v>23</v>
      </c>
    </row>
    <row r="1870" spans="1:17" x14ac:dyDescent="0.25">
      <c r="A1870">
        <v>1869</v>
      </c>
      <c r="D1870">
        <v>68.504847000000012</v>
      </c>
      <c r="E1870" s="4">
        <v>2</v>
      </c>
      <c r="F1870">
        <v>76.168215000000004</v>
      </c>
      <c r="G1870" s="3">
        <v>3</v>
      </c>
      <c r="P1870">
        <v>2</v>
      </c>
      <c r="Q1870" t="str">
        <f t="shared" si="30"/>
        <v>23</v>
      </c>
    </row>
    <row r="1871" spans="1:17" x14ac:dyDescent="0.25">
      <c r="A1871">
        <v>1870</v>
      </c>
      <c r="D1871">
        <v>68.504847000000012</v>
      </c>
      <c r="E1871" s="4">
        <v>2</v>
      </c>
      <c r="F1871">
        <v>76.168215000000004</v>
      </c>
      <c r="G1871" s="3">
        <v>3</v>
      </c>
      <c r="P1871">
        <v>2</v>
      </c>
      <c r="Q1871" t="str">
        <f t="shared" si="30"/>
        <v>23</v>
      </c>
    </row>
    <row r="1872" spans="1:17" x14ac:dyDescent="0.25">
      <c r="A1872">
        <v>1871</v>
      </c>
      <c r="D1872">
        <v>68.504847000000012</v>
      </c>
      <c r="E1872" s="4">
        <v>2</v>
      </c>
      <c r="F1872">
        <v>76.168215000000004</v>
      </c>
      <c r="G1872" s="3">
        <v>3</v>
      </c>
      <c r="P1872">
        <v>2</v>
      </c>
      <c r="Q1872" t="str">
        <f t="shared" si="30"/>
        <v>23</v>
      </c>
    </row>
    <row r="1873" spans="1:17" x14ac:dyDescent="0.25">
      <c r="A1873">
        <v>1872</v>
      </c>
      <c r="D1873">
        <v>68.504847000000012</v>
      </c>
      <c r="E1873" s="4">
        <v>2</v>
      </c>
      <c r="F1873">
        <v>76.168215000000004</v>
      </c>
      <c r="G1873" s="3">
        <v>3</v>
      </c>
      <c r="P1873">
        <v>2</v>
      </c>
      <c r="Q1873" t="str">
        <f t="shared" si="30"/>
        <v>23</v>
      </c>
    </row>
    <row r="1874" spans="1:17" x14ac:dyDescent="0.25">
      <c r="A1874">
        <v>1873</v>
      </c>
      <c r="B1874">
        <v>58.833648000000011</v>
      </c>
      <c r="C1874" s="2">
        <v>1</v>
      </c>
      <c r="D1874">
        <v>68.504847000000012</v>
      </c>
      <c r="E1874" s="4">
        <v>2</v>
      </c>
      <c r="F1874">
        <v>76.168215000000004</v>
      </c>
      <c r="G1874" s="3">
        <v>3</v>
      </c>
      <c r="P1874">
        <v>3</v>
      </c>
      <c r="Q1874" t="str">
        <f t="shared" si="30"/>
        <v>123</v>
      </c>
    </row>
    <row r="1875" spans="1:17" x14ac:dyDescent="0.25">
      <c r="A1875">
        <v>1874</v>
      </c>
      <c r="B1875">
        <v>58.833648000000011</v>
      </c>
      <c r="C1875" s="2">
        <v>1</v>
      </c>
      <c r="D1875">
        <v>68.504847000000012</v>
      </c>
      <c r="E1875" s="4">
        <v>2</v>
      </c>
      <c r="F1875">
        <v>76.168215000000004</v>
      </c>
      <c r="G1875" s="3">
        <v>3</v>
      </c>
      <c r="P1875">
        <v>3</v>
      </c>
      <c r="Q1875" t="str">
        <f t="shared" si="30"/>
        <v>123</v>
      </c>
    </row>
    <row r="1876" spans="1:17" x14ac:dyDescent="0.25">
      <c r="A1876">
        <v>1875</v>
      </c>
      <c r="B1876">
        <v>58.828651000000008</v>
      </c>
      <c r="C1876" s="2">
        <v>1</v>
      </c>
      <c r="D1876">
        <v>68.504847000000012</v>
      </c>
      <c r="E1876" s="4">
        <v>2</v>
      </c>
      <c r="F1876">
        <v>76.168215000000004</v>
      </c>
      <c r="G1876" s="3">
        <v>3</v>
      </c>
      <c r="P1876">
        <v>3</v>
      </c>
      <c r="Q1876" t="str">
        <f t="shared" si="30"/>
        <v>123</v>
      </c>
    </row>
    <row r="1877" spans="1:17" x14ac:dyDescent="0.25">
      <c r="A1877">
        <v>1876</v>
      </c>
      <c r="B1877">
        <v>58.828651000000008</v>
      </c>
      <c r="C1877" s="2">
        <v>1</v>
      </c>
      <c r="D1877">
        <v>68.504847000000012</v>
      </c>
      <c r="E1877" s="4">
        <v>2</v>
      </c>
      <c r="F1877">
        <v>76.168215000000004</v>
      </c>
      <c r="G1877" s="3">
        <v>3</v>
      </c>
      <c r="P1877">
        <v>3</v>
      </c>
      <c r="Q1877" t="str">
        <f t="shared" si="30"/>
        <v>123</v>
      </c>
    </row>
    <row r="1878" spans="1:17" x14ac:dyDescent="0.25">
      <c r="A1878">
        <v>1877</v>
      </c>
      <c r="B1878">
        <v>58.828651000000008</v>
      </c>
      <c r="C1878" s="2">
        <v>1</v>
      </c>
      <c r="D1878">
        <v>68.504847000000012</v>
      </c>
      <c r="E1878" s="4">
        <v>2</v>
      </c>
      <c r="F1878">
        <v>76.168215000000004</v>
      </c>
      <c r="G1878" s="3">
        <v>3</v>
      </c>
      <c r="P1878">
        <v>3</v>
      </c>
      <c r="Q1878" t="str">
        <f t="shared" si="30"/>
        <v>123</v>
      </c>
    </row>
    <row r="1879" spans="1:17" x14ac:dyDescent="0.25">
      <c r="A1879">
        <v>1878</v>
      </c>
      <c r="B1879">
        <v>58.828651000000008</v>
      </c>
      <c r="C1879" s="2">
        <v>1</v>
      </c>
      <c r="D1879">
        <v>68.504847000000012</v>
      </c>
      <c r="E1879" s="4">
        <v>2</v>
      </c>
      <c r="F1879">
        <v>76.168215000000004</v>
      </c>
      <c r="G1879" s="3">
        <v>3</v>
      </c>
      <c r="P1879">
        <v>3</v>
      </c>
      <c r="Q1879" t="str">
        <f t="shared" si="30"/>
        <v>123</v>
      </c>
    </row>
    <row r="1880" spans="1:17" x14ac:dyDescent="0.25">
      <c r="A1880">
        <v>1879</v>
      </c>
      <c r="B1880">
        <v>58.828651000000008</v>
      </c>
      <c r="C1880" s="2">
        <v>1</v>
      </c>
      <c r="D1880">
        <v>68.504847000000012</v>
      </c>
      <c r="E1880" s="4">
        <v>2</v>
      </c>
      <c r="F1880">
        <v>76.168215000000004</v>
      </c>
      <c r="G1880" s="3">
        <v>3</v>
      </c>
      <c r="P1880">
        <v>3</v>
      </c>
      <c r="Q1880" t="str">
        <f t="shared" si="30"/>
        <v>123</v>
      </c>
    </row>
    <row r="1881" spans="1:17" x14ac:dyDescent="0.25">
      <c r="A1881">
        <v>1880</v>
      </c>
      <c r="B1881">
        <v>58.828651000000008</v>
      </c>
      <c r="C1881" s="2">
        <v>1</v>
      </c>
      <c r="D1881">
        <v>68.523673000000002</v>
      </c>
      <c r="E1881" s="4">
        <v>2</v>
      </c>
      <c r="F1881">
        <v>76.168215000000004</v>
      </c>
      <c r="G1881" s="3">
        <v>3</v>
      </c>
      <c r="P1881">
        <v>3</v>
      </c>
      <c r="Q1881" t="str">
        <f t="shared" si="30"/>
        <v>123</v>
      </c>
    </row>
    <row r="1882" spans="1:17" x14ac:dyDescent="0.25">
      <c r="A1882">
        <v>1881</v>
      </c>
      <c r="B1882">
        <v>58.828651000000008</v>
      </c>
      <c r="C1882" s="2">
        <v>1</v>
      </c>
      <c r="F1882">
        <v>76.168215000000004</v>
      </c>
      <c r="G1882" s="3">
        <v>3</v>
      </c>
      <c r="H1882">
        <v>69.166297000000014</v>
      </c>
      <c r="I1882" s="5" t="s">
        <v>233</v>
      </c>
      <c r="N1882">
        <v>70.895102000000009</v>
      </c>
      <c r="P1882">
        <v>4</v>
      </c>
      <c r="Q1882" t="str">
        <f t="shared" si="30"/>
        <v>134D</v>
      </c>
    </row>
    <row r="1883" spans="1:17" x14ac:dyDescent="0.25">
      <c r="A1883">
        <v>1882</v>
      </c>
      <c r="B1883">
        <v>58.828651000000008</v>
      </c>
      <c r="C1883" s="2">
        <v>1</v>
      </c>
      <c r="F1883">
        <v>76.168215000000004</v>
      </c>
      <c r="G1883" s="3">
        <v>3</v>
      </c>
      <c r="H1883">
        <v>69.166297000000014</v>
      </c>
      <c r="I1883" s="5" t="s">
        <v>233</v>
      </c>
      <c r="N1883">
        <v>70.895102000000009</v>
      </c>
      <c r="P1883">
        <v>4</v>
      </c>
      <c r="Q1883" t="str">
        <f t="shared" si="30"/>
        <v>134D</v>
      </c>
    </row>
    <row r="1884" spans="1:17" x14ac:dyDescent="0.25">
      <c r="A1884">
        <v>1883</v>
      </c>
      <c r="B1884">
        <v>58.828651000000008</v>
      </c>
      <c r="C1884" s="2">
        <v>1</v>
      </c>
      <c r="F1884">
        <v>76.168215000000004</v>
      </c>
      <c r="G1884" s="3">
        <v>3</v>
      </c>
      <c r="H1884">
        <v>69.166297000000014</v>
      </c>
      <c r="I1884" s="5" t="s">
        <v>233</v>
      </c>
      <c r="N1884">
        <v>70.895102000000009</v>
      </c>
      <c r="P1884">
        <v>4</v>
      </c>
      <c r="Q1884" t="str">
        <f t="shared" si="30"/>
        <v>134D</v>
      </c>
    </row>
    <row r="1885" spans="1:17" x14ac:dyDescent="0.25">
      <c r="A1885">
        <v>1884</v>
      </c>
      <c r="B1885">
        <v>58.828651000000008</v>
      </c>
      <c r="C1885" s="2">
        <v>1</v>
      </c>
      <c r="F1885">
        <v>76.168215000000004</v>
      </c>
      <c r="G1885" s="3">
        <v>3</v>
      </c>
      <c r="H1885">
        <v>69.166297000000014</v>
      </c>
      <c r="I1885" s="5" t="s">
        <v>233</v>
      </c>
      <c r="N1885">
        <v>70.895102000000009</v>
      </c>
      <c r="P1885">
        <v>4</v>
      </c>
      <c r="Q1885" t="str">
        <f t="shared" si="30"/>
        <v>134D</v>
      </c>
    </row>
    <row r="1886" spans="1:17" x14ac:dyDescent="0.25">
      <c r="A1886">
        <v>1885</v>
      </c>
      <c r="B1886">
        <v>58.828651000000008</v>
      </c>
      <c r="C1886" s="2">
        <v>1</v>
      </c>
      <c r="F1886">
        <v>76.224745000000013</v>
      </c>
      <c r="G1886" s="3">
        <v>3</v>
      </c>
      <c r="H1886">
        <v>69.166297000000014</v>
      </c>
      <c r="I1886" s="5" t="s">
        <v>233</v>
      </c>
      <c r="N1886">
        <v>70.895102000000009</v>
      </c>
      <c r="P1886">
        <v>4</v>
      </c>
      <c r="Q1886" t="str">
        <f t="shared" si="30"/>
        <v>134D</v>
      </c>
    </row>
    <row r="1887" spans="1:17" x14ac:dyDescent="0.25">
      <c r="A1887">
        <v>1886</v>
      </c>
      <c r="B1887">
        <v>58.828651000000008</v>
      </c>
      <c r="C1887" s="2">
        <v>1</v>
      </c>
      <c r="H1887">
        <v>69.166297000000014</v>
      </c>
      <c r="I1887" s="5" t="s">
        <v>233</v>
      </c>
      <c r="N1887">
        <v>70.895102000000009</v>
      </c>
      <c r="P1887">
        <v>3</v>
      </c>
      <c r="Q1887" t="str">
        <f t="shared" si="30"/>
        <v>14D</v>
      </c>
    </row>
    <row r="1888" spans="1:17" x14ac:dyDescent="0.25">
      <c r="A1888">
        <v>1887</v>
      </c>
      <c r="B1888">
        <v>58.828651000000008</v>
      </c>
      <c r="C1888" s="2">
        <v>1</v>
      </c>
      <c r="H1888">
        <v>69.166297000000014</v>
      </c>
      <c r="I1888" s="5" t="s">
        <v>233</v>
      </c>
      <c r="N1888">
        <v>70.895102000000009</v>
      </c>
      <c r="P1888">
        <v>3</v>
      </c>
      <c r="Q1888" t="str">
        <f t="shared" si="30"/>
        <v>14D</v>
      </c>
    </row>
    <row r="1889" spans="1:17" x14ac:dyDescent="0.25">
      <c r="A1889">
        <v>1888</v>
      </c>
      <c r="B1889">
        <v>58.828651000000008</v>
      </c>
      <c r="C1889" s="2">
        <v>1</v>
      </c>
      <c r="H1889">
        <v>69.166297000000014</v>
      </c>
      <c r="I1889" s="5" t="s">
        <v>233</v>
      </c>
      <c r="N1889">
        <v>70.895102000000009</v>
      </c>
      <c r="P1889">
        <v>3</v>
      </c>
      <c r="Q1889" t="str">
        <f t="shared" si="30"/>
        <v>14D</v>
      </c>
    </row>
    <row r="1890" spans="1:17" x14ac:dyDescent="0.25">
      <c r="A1890">
        <v>1889</v>
      </c>
      <c r="B1890">
        <v>58.828651000000008</v>
      </c>
      <c r="C1890" s="2">
        <v>1</v>
      </c>
      <c r="H1890">
        <v>69.166297000000014</v>
      </c>
      <c r="I1890" s="5" t="s">
        <v>233</v>
      </c>
      <c r="N1890">
        <v>70.895102000000009</v>
      </c>
      <c r="P1890">
        <v>3</v>
      </c>
      <c r="Q1890" t="str">
        <f t="shared" si="30"/>
        <v>14D</v>
      </c>
    </row>
    <row r="1891" spans="1:17" x14ac:dyDescent="0.25">
      <c r="A1891">
        <v>1890</v>
      </c>
      <c r="B1891">
        <v>58.828651000000008</v>
      </c>
      <c r="C1891" s="2">
        <v>1</v>
      </c>
      <c r="H1891">
        <v>69.166297000000014</v>
      </c>
      <c r="I1891" s="5" t="s">
        <v>233</v>
      </c>
      <c r="N1891">
        <v>70.895102000000009</v>
      </c>
      <c r="P1891">
        <v>3</v>
      </c>
      <c r="Q1891" t="str">
        <f t="shared" si="30"/>
        <v>14D</v>
      </c>
    </row>
    <row r="1892" spans="1:17" x14ac:dyDescent="0.25">
      <c r="A1892">
        <v>1891</v>
      </c>
      <c r="B1892">
        <v>58.828651000000008</v>
      </c>
      <c r="C1892" s="2">
        <v>1</v>
      </c>
      <c r="H1892">
        <v>69.166297000000014</v>
      </c>
      <c r="I1892" s="5" t="s">
        <v>233</v>
      </c>
      <c r="N1892">
        <v>70.895102000000009</v>
      </c>
      <c r="P1892">
        <v>3</v>
      </c>
      <c r="Q1892" t="str">
        <f t="shared" si="30"/>
        <v>14D</v>
      </c>
    </row>
    <row r="1893" spans="1:17" x14ac:dyDescent="0.25">
      <c r="A1893">
        <v>1892</v>
      </c>
      <c r="B1893">
        <v>58.828651000000008</v>
      </c>
      <c r="C1893" s="2">
        <v>1</v>
      </c>
      <c r="D1893">
        <v>52.36889200000001</v>
      </c>
      <c r="E1893" s="4">
        <v>2</v>
      </c>
      <c r="H1893">
        <v>69.166297000000014</v>
      </c>
      <c r="I1893" s="5" t="s">
        <v>233</v>
      </c>
      <c r="N1893">
        <v>70.895102000000009</v>
      </c>
      <c r="P1893">
        <v>4</v>
      </c>
      <c r="Q1893" t="str">
        <f t="shared" si="30"/>
        <v>124D</v>
      </c>
    </row>
    <row r="1894" spans="1:17" x14ac:dyDescent="0.25">
      <c r="A1894">
        <v>1893</v>
      </c>
      <c r="B1894">
        <v>58.828651000000008</v>
      </c>
      <c r="C1894" s="2">
        <v>1</v>
      </c>
      <c r="D1894">
        <v>52.373988000000011</v>
      </c>
      <c r="E1894" s="4">
        <v>2</v>
      </c>
      <c r="H1894">
        <v>69.166297000000014</v>
      </c>
      <c r="I1894" s="5" t="s">
        <v>233</v>
      </c>
      <c r="N1894">
        <v>70.895102000000009</v>
      </c>
      <c r="P1894">
        <v>4</v>
      </c>
      <c r="Q1894" t="str">
        <f t="shared" si="30"/>
        <v>124D</v>
      </c>
    </row>
    <row r="1895" spans="1:17" x14ac:dyDescent="0.25">
      <c r="A1895">
        <v>1894</v>
      </c>
      <c r="B1895">
        <v>58.828651000000008</v>
      </c>
      <c r="C1895" s="2">
        <v>1</v>
      </c>
      <c r="D1895">
        <v>52.373988000000011</v>
      </c>
      <c r="E1895" s="4">
        <v>2</v>
      </c>
      <c r="H1895">
        <v>69.166297000000014</v>
      </c>
      <c r="I1895" s="5" t="s">
        <v>233</v>
      </c>
      <c r="N1895">
        <v>70.895102000000009</v>
      </c>
      <c r="P1895">
        <v>4</v>
      </c>
      <c r="Q1895" t="str">
        <f t="shared" si="30"/>
        <v>124D</v>
      </c>
    </row>
    <row r="1896" spans="1:17" x14ac:dyDescent="0.25">
      <c r="A1896">
        <v>1895</v>
      </c>
      <c r="B1896">
        <v>58.828651000000008</v>
      </c>
      <c r="C1896" s="2">
        <v>1</v>
      </c>
      <c r="D1896">
        <v>52.373988000000011</v>
      </c>
      <c r="E1896" s="4">
        <v>2</v>
      </c>
      <c r="H1896">
        <v>69.166297000000014</v>
      </c>
      <c r="I1896" s="5" t="s">
        <v>233</v>
      </c>
      <c r="N1896">
        <v>70.895102000000009</v>
      </c>
      <c r="P1896">
        <v>4</v>
      </c>
      <c r="Q1896" t="str">
        <f t="shared" si="30"/>
        <v>124D</v>
      </c>
    </row>
    <row r="1897" spans="1:17" x14ac:dyDescent="0.25">
      <c r="A1897">
        <v>1896</v>
      </c>
      <c r="B1897">
        <v>58.828651000000008</v>
      </c>
      <c r="C1897" s="2">
        <v>1</v>
      </c>
      <c r="D1897">
        <v>52.373988000000011</v>
      </c>
      <c r="E1897" s="4">
        <v>2</v>
      </c>
      <c r="H1897">
        <v>69.166297000000014</v>
      </c>
      <c r="I1897" s="5" t="s">
        <v>233</v>
      </c>
      <c r="N1897">
        <v>70.895102000000009</v>
      </c>
      <c r="P1897">
        <v>4</v>
      </c>
      <c r="Q1897" t="str">
        <f t="shared" si="30"/>
        <v>124D</v>
      </c>
    </row>
    <row r="1898" spans="1:17" x14ac:dyDescent="0.25">
      <c r="A1898">
        <v>1897</v>
      </c>
      <c r="B1898">
        <v>58.833648000000011</v>
      </c>
      <c r="C1898" s="2">
        <v>1</v>
      </c>
      <c r="D1898">
        <v>52.373988000000011</v>
      </c>
      <c r="E1898" s="4">
        <v>2</v>
      </c>
      <c r="H1898">
        <v>69.166297000000014</v>
      </c>
      <c r="I1898" s="5" t="s">
        <v>233</v>
      </c>
      <c r="N1898">
        <v>70.895102000000009</v>
      </c>
      <c r="P1898">
        <v>4</v>
      </c>
      <c r="Q1898" t="str">
        <f t="shared" si="30"/>
        <v>124D</v>
      </c>
    </row>
    <row r="1899" spans="1:17" x14ac:dyDescent="0.25">
      <c r="A1899">
        <v>1898</v>
      </c>
      <c r="D1899">
        <v>52.373988000000011</v>
      </c>
      <c r="E1899" s="4">
        <v>2</v>
      </c>
      <c r="H1899">
        <v>69.166297000000014</v>
      </c>
      <c r="I1899" s="5" t="s">
        <v>233</v>
      </c>
      <c r="N1899">
        <v>70.895102000000009</v>
      </c>
      <c r="P1899">
        <v>3</v>
      </c>
      <c r="Q1899" t="str">
        <f t="shared" si="30"/>
        <v>24D</v>
      </c>
    </row>
    <row r="1900" spans="1:17" x14ac:dyDescent="0.25">
      <c r="A1900">
        <v>1899</v>
      </c>
      <c r="D1900">
        <v>52.373988000000011</v>
      </c>
      <c r="E1900" s="4">
        <v>2</v>
      </c>
      <c r="H1900">
        <v>69.166297000000014</v>
      </c>
      <c r="I1900" s="5" t="s">
        <v>233</v>
      </c>
      <c r="N1900">
        <v>70.895102000000009</v>
      </c>
      <c r="P1900">
        <v>3</v>
      </c>
      <c r="Q1900" t="str">
        <f t="shared" si="30"/>
        <v>24D</v>
      </c>
    </row>
    <row r="1901" spans="1:17" x14ac:dyDescent="0.25">
      <c r="A1901">
        <v>1900</v>
      </c>
      <c r="D1901">
        <v>52.373988000000011</v>
      </c>
      <c r="E1901" s="4">
        <v>2</v>
      </c>
      <c r="H1901">
        <v>69.166297000000014</v>
      </c>
      <c r="I1901" s="5" t="s">
        <v>233</v>
      </c>
      <c r="N1901">
        <v>70.895102000000009</v>
      </c>
      <c r="P1901">
        <v>3</v>
      </c>
      <c r="Q1901" t="str">
        <f t="shared" si="30"/>
        <v>24D</v>
      </c>
    </row>
    <row r="1902" spans="1:17" x14ac:dyDescent="0.25">
      <c r="A1902">
        <v>1901</v>
      </c>
      <c r="D1902">
        <v>52.373988000000011</v>
      </c>
      <c r="E1902" s="4">
        <v>2</v>
      </c>
      <c r="H1902">
        <v>69.166297000000014</v>
      </c>
      <c r="I1902" s="5" t="s">
        <v>233</v>
      </c>
      <c r="N1902">
        <v>70.895102000000009</v>
      </c>
      <c r="P1902">
        <v>3</v>
      </c>
      <c r="Q1902" t="str">
        <f t="shared" si="30"/>
        <v>24D</v>
      </c>
    </row>
    <row r="1903" spans="1:17" x14ac:dyDescent="0.25">
      <c r="A1903">
        <v>1902</v>
      </c>
      <c r="D1903">
        <v>52.373988000000011</v>
      </c>
      <c r="E1903" s="4">
        <v>2</v>
      </c>
      <c r="H1903">
        <v>69.166297000000014</v>
      </c>
      <c r="I1903" s="5" t="s">
        <v>233</v>
      </c>
      <c r="N1903">
        <v>70.895102000000009</v>
      </c>
      <c r="P1903">
        <v>3</v>
      </c>
      <c r="Q1903" t="str">
        <f t="shared" si="30"/>
        <v>24D</v>
      </c>
    </row>
    <row r="1904" spans="1:17" x14ac:dyDescent="0.25">
      <c r="A1904">
        <v>1903</v>
      </c>
      <c r="D1904">
        <v>52.373988000000011</v>
      </c>
      <c r="E1904" s="4">
        <v>2</v>
      </c>
      <c r="F1904">
        <v>61.136390000000013</v>
      </c>
      <c r="G1904" s="3">
        <v>3</v>
      </c>
      <c r="H1904">
        <v>69.166297000000014</v>
      </c>
      <c r="I1904" s="5" t="s">
        <v>233</v>
      </c>
      <c r="N1904">
        <v>70.895102000000009</v>
      </c>
      <c r="P1904">
        <v>4</v>
      </c>
      <c r="Q1904" t="str">
        <f t="shared" si="30"/>
        <v>234D</v>
      </c>
    </row>
    <row r="1905" spans="1:17" x14ac:dyDescent="0.25">
      <c r="A1905">
        <v>1904</v>
      </c>
      <c r="D1905">
        <v>52.373988000000011</v>
      </c>
      <c r="E1905" s="4">
        <v>2</v>
      </c>
      <c r="F1905">
        <v>61.136390000000013</v>
      </c>
      <c r="G1905" s="3">
        <v>3</v>
      </c>
      <c r="H1905">
        <v>69.166297000000014</v>
      </c>
      <c r="I1905" s="5" t="s">
        <v>233</v>
      </c>
      <c r="N1905">
        <v>70.895102000000009</v>
      </c>
      <c r="P1905">
        <v>4</v>
      </c>
      <c r="Q1905" t="str">
        <f t="shared" si="30"/>
        <v>234D</v>
      </c>
    </row>
    <row r="1906" spans="1:17" x14ac:dyDescent="0.25">
      <c r="A1906">
        <v>1905</v>
      </c>
      <c r="D1906">
        <v>52.373988000000011</v>
      </c>
      <c r="E1906" s="4">
        <v>2</v>
      </c>
      <c r="F1906">
        <v>60.997032000000011</v>
      </c>
      <c r="G1906" s="3">
        <v>3</v>
      </c>
      <c r="P1906">
        <v>2</v>
      </c>
      <c r="Q1906" t="str">
        <f t="shared" si="30"/>
        <v>23</v>
      </c>
    </row>
    <row r="1907" spans="1:17" x14ac:dyDescent="0.25">
      <c r="A1907">
        <v>1906</v>
      </c>
      <c r="D1907">
        <v>52.373988000000011</v>
      </c>
      <c r="E1907" s="4">
        <v>2</v>
      </c>
      <c r="F1907">
        <v>60.997032000000011</v>
      </c>
      <c r="G1907" s="3">
        <v>3</v>
      </c>
      <c r="P1907">
        <v>2</v>
      </c>
      <c r="Q1907" t="str">
        <f t="shared" si="30"/>
        <v>23</v>
      </c>
    </row>
    <row r="1908" spans="1:17" x14ac:dyDescent="0.25">
      <c r="A1908">
        <v>1907</v>
      </c>
      <c r="D1908">
        <v>52.373988000000011</v>
      </c>
      <c r="E1908" s="4">
        <v>2</v>
      </c>
      <c r="F1908">
        <v>60.997032000000011</v>
      </c>
      <c r="G1908" s="3">
        <v>3</v>
      </c>
      <c r="P1908">
        <v>2</v>
      </c>
      <c r="Q1908" t="str">
        <f t="shared" si="30"/>
        <v>23</v>
      </c>
    </row>
    <row r="1909" spans="1:17" x14ac:dyDescent="0.25">
      <c r="A1909">
        <v>1908</v>
      </c>
      <c r="B1909">
        <v>44.31587900000001</v>
      </c>
      <c r="C1909" s="2">
        <v>1</v>
      </c>
      <c r="D1909">
        <v>52.373988000000011</v>
      </c>
      <c r="E1909" s="4">
        <v>2</v>
      </c>
      <c r="F1909">
        <v>60.997032000000011</v>
      </c>
      <c r="G1909" s="3">
        <v>3</v>
      </c>
      <c r="P1909">
        <v>3</v>
      </c>
      <c r="Q1909" t="str">
        <f t="shared" si="30"/>
        <v>123</v>
      </c>
    </row>
    <row r="1910" spans="1:17" x14ac:dyDescent="0.25">
      <c r="A1910">
        <v>1909</v>
      </c>
      <c r="B1910">
        <v>44.363700000000009</v>
      </c>
      <c r="C1910" s="2">
        <v>1</v>
      </c>
      <c r="D1910">
        <v>52.373988000000011</v>
      </c>
      <c r="E1910" s="4">
        <v>2</v>
      </c>
      <c r="F1910">
        <v>60.997032000000011</v>
      </c>
      <c r="G1910" s="3">
        <v>3</v>
      </c>
      <c r="P1910">
        <v>3</v>
      </c>
      <c r="Q1910" t="str">
        <f t="shared" si="30"/>
        <v>123</v>
      </c>
    </row>
    <row r="1911" spans="1:17" x14ac:dyDescent="0.25">
      <c r="A1911">
        <v>1910</v>
      </c>
      <c r="B1911">
        <v>44.255203000000009</v>
      </c>
      <c r="C1911" s="2">
        <v>1</v>
      </c>
      <c r="D1911">
        <v>52.373988000000011</v>
      </c>
      <c r="E1911" s="4">
        <v>2</v>
      </c>
      <c r="F1911">
        <v>60.997032000000011</v>
      </c>
      <c r="G1911" s="3">
        <v>3</v>
      </c>
      <c r="P1911">
        <v>3</v>
      </c>
      <c r="Q1911" t="str">
        <f t="shared" si="30"/>
        <v>123</v>
      </c>
    </row>
    <row r="1912" spans="1:17" x14ac:dyDescent="0.25">
      <c r="A1912">
        <v>1911</v>
      </c>
      <c r="B1912">
        <v>44.255203000000009</v>
      </c>
      <c r="C1912" s="2">
        <v>1</v>
      </c>
      <c r="D1912">
        <v>52.373988000000011</v>
      </c>
      <c r="E1912" s="4">
        <v>2</v>
      </c>
      <c r="F1912">
        <v>60.997032000000011</v>
      </c>
      <c r="G1912" s="3">
        <v>3</v>
      </c>
      <c r="P1912">
        <v>3</v>
      </c>
      <c r="Q1912" t="str">
        <f t="shared" si="30"/>
        <v>123</v>
      </c>
    </row>
    <row r="1913" spans="1:17" x14ac:dyDescent="0.25">
      <c r="A1913">
        <v>1912</v>
      </c>
      <c r="B1913">
        <v>44.255203000000009</v>
      </c>
      <c r="C1913" s="2">
        <v>1</v>
      </c>
      <c r="D1913">
        <v>52.373988000000011</v>
      </c>
      <c r="E1913" s="4">
        <v>2</v>
      </c>
      <c r="F1913">
        <v>61.136390000000013</v>
      </c>
      <c r="G1913" s="3">
        <v>3</v>
      </c>
      <c r="P1913">
        <v>3</v>
      </c>
      <c r="Q1913" t="str">
        <f t="shared" si="30"/>
        <v>123</v>
      </c>
    </row>
    <row r="1914" spans="1:17" x14ac:dyDescent="0.25">
      <c r="A1914">
        <v>1913</v>
      </c>
      <c r="B1914">
        <v>44.255203000000009</v>
      </c>
      <c r="C1914" s="2">
        <v>1</v>
      </c>
      <c r="D1914">
        <v>52.373988000000011</v>
      </c>
      <c r="E1914" s="4">
        <v>2</v>
      </c>
      <c r="F1914">
        <v>60.997032000000011</v>
      </c>
      <c r="G1914" s="3">
        <v>3</v>
      </c>
      <c r="P1914">
        <v>3</v>
      </c>
      <c r="Q1914" t="str">
        <f t="shared" si="30"/>
        <v>123</v>
      </c>
    </row>
    <row r="1915" spans="1:17" x14ac:dyDescent="0.25">
      <c r="A1915">
        <v>1914</v>
      </c>
      <c r="B1915">
        <v>44.255203000000009</v>
      </c>
      <c r="C1915" s="2">
        <v>1</v>
      </c>
      <c r="D1915">
        <v>52.36889200000001</v>
      </c>
      <c r="E1915" s="4">
        <v>2</v>
      </c>
      <c r="F1915">
        <v>60.997032000000011</v>
      </c>
      <c r="G1915" s="3">
        <v>3</v>
      </c>
      <c r="P1915">
        <v>3</v>
      </c>
      <c r="Q1915" t="str">
        <f t="shared" si="30"/>
        <v>123</v>
      </c>
    </row>
    <row r="1916" spans="1:17" x14ac:dyDescent="0.25">
      <c r="A1916">
        <v>1915</v>
      </c>
      <c r="B1916">
        <v>44.255203000000009</v>
      </c>
      <c r="C1916" s="2">
        <v>1</v>
      </c>
      <c r="F1916">
        <v>60.997032000000011</v>
      </c>
      <c r="G1916" s="3">
        <v>3</v>
      </c>
      <c r="P1916">
        <v>2</v>
      </c>
      <c r="Q1916" t="str">
        <f t="shared" si="30"/>
        <v>13</v>
      </c>
    </row>
    <row r="1917" spans="1:17" x14ac:dyDescent="0.25">
      <c r="A1917">
        <v>1916</v>
      </c>
      <c r="B1917">
        <v>44.255203000000009</v>
      </c>
      <c r="C1917" s="2">
        <v>1</v>
      </c>
      <c r="F1917">
        <v>60.997032000000011</v>
      </c>
      <c r="G1917" s="3">
        <v>3</v>
      </c>
      <c r="P1917">
        <v>2</v>
      </c>
      <c r="Q1917" t="str">
        <f t="shared" si="30"/>
        <v>13</v>
      </c>
    </row>
    <row r="1918" spans="1:17" x14ac:dyDescent="0.25">
      <c r="A1918">
        <v>1917</v>
      </c>
      <c r="B1918">
        <v>44.255203000000009</v>
      </c>
      <c r="C1918" s="2">
        <v>1</v>
      </c>
      <c r="F1918">
        <v>60.997032000000011</v>
      </c>
      <c r="G1918" s="3">
        <v>3</v>
      </c>
      <c r="P1918">
        <v>2</v>
      </c>
      <c r="Q1918" t="str">
        <f t="shared" si="30"/>
        <v>13</v>
      </c>
    </row>
    <row r="1919" spans="1:17" x14ac:dyDescent="0.25">
      <c r="A1919">
        <v>1918</v>
      </c>
      <c r="B1919">
        <v>44.255203000000009</v>
      </c>
      <c r="C1919" s="2">
        <v>1</v>
      </c>
      <c r="F1919">
        <v>60.997032000000011</v>
      </c>
      <c r="G1919" s="3">
        <v>3</v>
      </c>
      <c r="P1919">
        <v>2</v>
      </c>
      <c r="Q1919" t="str">
        <f t="shared" si="30"/>
        <v>13</v>
      </c>
    </row>
    <row r="1920" spans="1:17" x14ac:dyDescent="0.25">
      <c r="A1920">
        <v>1919</v>
      </c>
      <c r="B1920">
        <v>44.255203000000009</v>
      </c>
      <c r="C1920" s="2">
        <v>1</v>
      </c>
      <c r="F1920">
        <v>60.997032000000011</v>
      </c>
      <c r="G1920" s="3">
        <v>3</v>
      </c>
      <c r="P1920">
        <v>2</v>
      </c>
      <c r="Q1920" t="str">
        <f t="shared" si="30"/>
        <v>13</v>
      </c>
    </row>
    <row r="1921" spans="1:17" x14ac:dyDescent="0.25">
      <c r="A1921">
        <v>1920</v>
      </c>
      <c r="B1921">
        <v>44.255203000000009</v>
      </c>
      <c r="C1921" s="2">
        <v>1</v>
      </c>
      <c r="F1921">
        <v>60.997032000000011</v>
      </c>
      <c r="G1921" s="3">
        <v>3</v>
      </c>
      <c r="P1921">
        <v>2</v>
      </c>
      <c r="Q1921" t="str">
        <f t="shared" si="30"/>
        <v>13</v>
      </c>
    </row>
    <row r="1922" spans="1:17" x14ac:dyDescent="0.25">
      <c r="A1922">
        <v>1921</v>
      </c>
      <c r="B1922">
        <v>44.255203000000009</v>
      </c>
      <c r="C1922" s="2">
        <v>1</v>
      </c>
      <c r="F1922">
        <v>60.997032000000011</v>
      </c>
      <c r="G1922" s="3">
        <v>3</v>
      </c>
      <c r="P1922">
        <v>2</v>
      </c>
      <c r="Q1922" t="str">
        <f t="shared" ref="Q1922:Q1985" si="31">CONCATENATE(C1922,E1922,G1922,I1922)</f>
        <v>13</v>
      </c>
    </row>
    <row r="1923" spans="1:17" x14ac:dyDescent="0.25">
      <c r="A1923">
        <v>1922</v>
      </c>
      <c r="B1923">
        <v>44.255203000000009</v>
      </c>
      <c r="C1923" s="2">
        <v>1</v>
      </c>
      <c r="F1923">
        <v>60.997032000000011</v>
      </c>
      <c r="G1923" s="3">
        <v>3</v>
      </c>
      <c r="P1923">
        <v>2</v>
      </c>
      <c r="Q1923" t="str">
        <f t="shared" si="31"/>
        <v>13</v>
      </c>
    </row>
    <row r="1924" spans="1:17" x14ac:dyDescent="0.25">
      <c r="A1924">
        <v>1923</v>
      </c>
      <c r="B1924">
        <v>44.255203000000009</v>
      </c>
      <c r="C1924" s="2">
        <v>1</v>
      </c>
      <c r="F1924">
        <v>60.997032000000011</v>
      </c>
      <c r="G1924" s="3">
        <v>3</v>
      </c>
      <c r="H1924">
        <v>52.878917000000008</v>
      </c>
      <c r="I1924" s="5">
        <v>4</v>
      </c>
      <c r="P1924">
        <v>3</v>
      </c>
      <c r="Q1924" t="str">
        <f t="shared" si="31"/>
        <v>134</v>
      </c>
    </row>
    <row r="1925" spans="1:17" x14ac:dyDescent="0.25">
      <c r="A1925">
        <v>1924</v>
      </c>
      <c r="B1925">
        <v>44.255203000000009</v>
      </c>
      <c r="C1925" s="2">
        <v>1</v>
      </c>
      <c r="F1925">
        <v>61.136390000000013</v>
      </c>
      <c r="G1925" s="3">
        <v>3</v>
      </c>
      <c r="H1925">
        <v>52.878917000000008</v>
      </c>
      <c r="I1925" s="5">
        <v>4</v>
      </c>
      <c r="P1925">
        <v>3</v>
      </c>
      <c r="Q1925" t="str">
        <f t="shared" si="31"/>
        <v>134</v>
      </c>
    </row>
    <row r="1926" spans="1:17" x14ac:dyDescent="0.25">
      <c r="A1926">
        <v>1925</v>
      </c>
      <c r="B1926">
        <v>44.255203000000009</v>
      </c>
      <c r="C1926" s="2">
        <v>1</v>
      </c>
      <c r="F1926">
        <v>61.136390000000013</v>
      </c>
      <c r="G1926" s="3">
        <v>3</v>
      </c>
      <c r="H1926">
        <v>52.87823800000001</v>
      </c>
      <c r="I1926" s="5">
        <v>4</v>
      </c>
      <c r="P1926">
        <v>3</v>
      </c>
      <c r="Q1926" t="str">
        <f t="shared" si="31"/>
        <v>134</v>
      </c>
    </row>
    <row r="1927" spans="1:17" x14ac:dyDescent="0.25">
      <c r="A1927">
        <v>1926</v>
      </c>
      <c r="B1927">
        <v>44.255203000000009</v>
      </c>
      <c r="C1927" s="2">
        <v>1</v>
      </c>
      <c r="D1927">
        <v>37.338653000000008</v>
      </c>
      <c r="E1927" s="4">
        <v>2</v>
      </c>
      <c r="F1927">
        <v>61.136390000000013</v>
      </c>
      <c r="G1927" s="3">
        <v>3</v>
      </c>
      <c r="H1927">
        <v>52.87823800000001</v>
      </c>
      <c r="I1927" s="5">
        <v>4</v>
      </c>
      <c r="P1927">
        <v>4</v>
      </c>
      <c r="Q1927" t="str">
        <f t="shared" si="31"/>
        <v>1234</v>
      </c>
    </row>
    <row r="1928" spans="1:17" x14ac:dyDescent="0.25">
      <c r="A1928">
        <v>1927</v>
      </c>
      <c r="B1928">
        <v>44.255203000000009</v>
      </c>
      <c r="C1928" s="2">
        <v>1</v>
      </c>
      <c r="D1928">
        <v>37.296241000000009</v>
      </c>
      <c r="E1928" s="4">
        <v>2</v>
      </c>
      <c r="F1928">
        <v>61.136390000000013</v>
      </c>
      <c r="G1928" s="3">
        <v>3</v>
      </c>
      <c r="H1928">
        <v>52.87823800000001</v>
      </c>
      <c r="I1928" s="5">
        <v>4</v>
      </c>
      <c r="P1928">
        <v>4</v>
      </c>
      <c r="Q1928" t="str">
        <f t="shared" si="31"/>
        <v>1234</v>
      </c>
    </row>
    <row r="1929" spans="1:17" x14ac:dyDescent="0.25">
      <c r="A1929">
        <v>1928</v>
      </c>
      <c r="B1929">
        <v>44.255203000000009</v>
      </c>
      <c r="C1929" s="2">
        <v>1</v>
      </c>
      <c r="D1929">
        <v>37.296241000000009</v>
      </c>
      <c r="E1929" s="4">
        <v>2</v>
      </c>
      <c r="H1929">
        <v>52.87823800000001</v>
      </c>
      <c r="I1929" s="5">
        <v>4</v>
      </c>
      <c r="P1929">
        <v>3</v>
      </c>
      <c r="Q1929" t="str">
        <f t="shared" si="31"/>
        <v>124</v>
      </c>
    </row>
    <row r="1930" spans="1:17" x14ac:dyDescent="0.25">
      <c r="A1930">
        <v>1929</v>
      </c>
      <c r="B1930">
        <v>44.255203000000009</v>
      </c>
      <c r="C1930" s="2">
        <v>1</v>
      </c>
      <c r="D1930">
        <v>37.296241000000009</v>
      </c>
      <c r="E1930" s="4">
        <v>2</v>
      </c>
      <c r="H1930">
        <v>52.87823800000001</v>
      </c>
      <c r="I1930" s="5">
        <v>4</v>
      </c>
      <c r="P1930">
        <v>3</v>
      </c>
      <c r="Q1930" t="str">
        <f t="shared" si="31"/>
        <v>124</v>
      </c>
    </row>
    <row r="1931" spans="1:17" x14ac:dyDescent="0.25">
      <c r="A1931">
        <v>1930</v>
      </c>
      <c r="B1931">
        <v>44.255203000000009</v>
      </c>
      <c r="C1931" s="2">
        <v>1</v>
      </c>
      <c r="D1931">
        <v>37.296241000000009</v>
      </c>
      <c r="E1931" s="4">
        <v>2</v>
      </c>
      <c r="H1931">
        <v>52.87823800000001</v>
      </c>
      <c r="I1931" s="5">
        <v>4</v>
      </c>
      <c r="P1931">
        <v>3</v>
      </c>
      <c r="Q1931" t="str">
        <f t="shared" si="31"/>
        <v>124</v>
      </c>
    </row>
    <row r="1932" spans="1:17" x14ac:dyDescent="0.25">
      <c r="A1932">
        <v>1931</v>
      </c>
      <c r="B1932">
        <v>44.363700000000009</v>
      </c>
      <c r="C1932" s="2">
        <v>1</v>
      </c>
      <c r="D1932">
        <v>37.296241000000009</v>
      </c>
      <c r="E1932" s="4">
        <v>2</v>
      </c>
      <c r="H1932">
        <v>52.87823800000001</v>
      </c>
      <c r="I1932" s="5">
        <v>4</v>
      </c>
      <c r="P1932">
        <v>3</v>
      </c>
      <c r="Q1932" t="str">
        <f t="shared" si="31"/>
        <v>124</v>
      </c>
    </row>
    <row r="1933" spans="1:17" x14ac:dyDescent="0.25">
      <c r="A1933">
        <v>1932</v>
      </c>
      <c r="D1933">
        <v>37.296241000000009</v>
      </c>
      <c r="E1933" s="4">
        <v>2</v>
      </c>
      <c r="H1933">
        <v>52.87823800000001</v>
      </c>
      <c r="I1933" s="5">
        <v>4</v>
      </c>
      <c r="P1933">
        <v>2</v>
      </c>
      <c r="Q1933" t="str">
        <f t="shared" si="31"/>
        <v>24</v>
      </c>
    </row>
    <row r="1934" spans="1:17" x14ac:dyDescent="0.25">
      <c r="A1934">
        <v>1933</v>
      </c>
      <c r="D1934">
        <v>37.296241000000009</v>
      </c>
      <c r="E1934" s="4">
        <v>2</v>
      </c>
      <c r="H1934">
        <v>52.87823800000001</v>
      </c>
      <c r="I1934" s="5">
        <v>4</v>
      </c>
      <c r="P1934">
        <v>2</v>
      </c>
      <c r="Q1934" t="str">
        <f t="shared" si="31"/>
        <v>24</v>
      </c>
    </row>
    <row r="1935" spans="1:17" x14ac:dyDescent="0.25">
      <c r="A1935">
        <v>1934</v>
      </c>
      <c r="D1935">
        <v>37.296241000000009</v>
      </c>
      <c r="E1935" s="4">
        <v>2</v>
      </c>
      <c r="H1935">
        <v>52.87823800000001</v>
      </c>
      <c r="I1935" s="5">
        <v>4</v>
      </c>
      <c r="P1935">
        <v>2</v>
      </c>
      <c r="Q1935" t="str">
        <f t="shared" si="31"/>
        <v>24</v>
      </c>
    </row>
    <row r="1936" spans="1:17" x14ac:dyDescent="0.25">
      <c r="A1936">
        <v>1935</v>
      </c>
      <c r="D1936">
        <v>37.296241000000009</v>
      </c>
      <c r="E1936" s="4">
        <v>2</v>
      </c>
      <c r="H1936">
        <v>52.87823800000001</v>
      </c>
      <c r="I1936" s="5">
        <v>4</v>
      </c>
      <c r="P1936">
        <v>2</v>
      </c>
      <c r="Q1936" t="str">
        <f t="shared" si="31"/>
        <v>24</v>
      </c>
    </row>
    <row r="1937" spans="1:17" x14ac:dyDescent="0.25">
      <c r="A1937">
        <v>1936</v>
      </c>
      <c r="D1937">
        <v>37.296241000000009</v>
      </c>
      <c r="E1937" s="4">
        <v>2</v>
      </c>
      <c r="H1937">
        <v>52.87823800000001</v>
      </c>
      <c r="I1937" s="5">
        <v>4</v>
      </c>
      <c r="P1937">
        <v>2</v>
      </c>
      <c r="Q1937" t="str">
        <f t="shared" si="31"/>
        <v>24</v>
      </c>
    </row>
    <row r="1938" spans="1:17" x14ac:dyDescent="0.25">
      <c r="A1938">
        <v>1937</v>
      </c>
      <c r="D1938">
        <v>37.296241000000009</v>
      </c>
      <c r="E1938" s="4">
        <v>2</v>
      </c>
      <c r="H1938">
        <v>52.87823800000001</v>
      </c>
      <c r="I1938" s="5">
        <v>4</v>
      </c>
      <c r="P1938">
        <v>2</v>
      </c>
      <c r="Q1938" t="str">
        <f t="shared" si="31"/>
        <v>24</v>
      </c>
    </row>
    <row r="1939" spans="1:17" x14ac:dyDescent="0.25">
      <c r="A1939">
        <v>1938</v>
      </c>
      <c r="D1939">
        <v>37.296241000000009</v>
      </c>
      <c r="E1939" s="4">
        <v>2</v>
      </c>
      <c r="H1939">
        <v>52.87823800000001</v>
      </c>
      <c r="I1939" s="5">
        <v>4</v>
      </c>
      <c r="P1939">
        <v>2</v>
      </c>
      <c r="Q1939" t="str">
        <f t="shared" si="31"/>
        <v>24</v>
      </c>
    </row>
    <row r="1940" spans="1:17" x14ac:dyDescent="0.25">
      <c r="A1940">
        <v>1939</v>
      </c>
      <c r="D1940">
        <v>37.296241000000009</v>
      </c>
      <c r="E1940" s="4">
        <v>2</v>
      </c>
      <c r="H1940">
        <v>52.87823800000001</v>
      </c>
      <c r="I1940" s="5">
        <v>4</v>
      </c>
      <c r="P1940">
        <v>2</v>
      </c>
      <c r="Q1940" t="str">
        <f t="shared" si="31"/>
        <v>24</v>
      </c>
    </row>
    <row r="1941" spans="1:17" x14ac:dyDescent="0.25">
      <c r="A1941">
        <v>1940</v>
      </c>
      <c r="D1941">
        <v>37.296241000000009</v>
      </c>
      <c r="E1941" s="4">
        <v>2</v>
      </c>
      <c r="H1941">
        <v>52.87823800000001</v>
      </c>
      <c r="I1941" s="5">
        <v>4</v>
      </c>
      <c r="P1941">
        <v>2</v>
      </c>
      <c r="Q1941" t="str">
        <f t="shared" si="31"/>
        <v>24</v>
      </c>
    </row>
    <row r="1942" spans="1:17" x14ac:dyDescent="0.25">
      <c r="A1942">
        <v>1941</v>
      </c>
      <c r="B1942">
        <v>30.646436000000008</v>
      </c>
      <c r="C1942" s="2">
        <v>1</v>
      </c>
      <c r="D1942">
        <v>37.296241000000009</v>
      </c>
      <c r="E1942" s="4">
        <v>2</v>
      </c>
      <c r="H1942">
        <v>52.87823800000001</v>
      </c>
      <c r="I1942" s="5">
        <v>4</v>
      </c>
      <c r="P1942">
        <v>3</v>
      </c>
      <c r="Q1942" t="str">
        <f t="shared" si="31"/>
        <v>124</v>
      </c>
    </row>
    <row r="1943" spans="1:17" x14ac:dyDescent="0.25">
      <c r="A1943">
        <v>1942</v>
      </c>
      <c r="B1943">
        <v>30.69025400000001</v>
      </c>
      <c r="C1943" s="2">
        <v>1</v>
      </c>
      <c r="D1943">
        <v>37.296241000000009</v>
      </c>
      <c r="E1943" s="4">
        <v>2</v>
      </c>
      <c r="H1943">
        <v>52.87823800000001</v>
      </c>
      <c r="I1943" s="5">
        <v>4</v>
      </c>
      <c r="P1943">
        <v>3</v>
      </c>
      <c r="Q1943" t="str">
        <f t="shared" si="31"/>
        <v>124</v>
      </c>
    </row>
    <row r="1944" spans="1:17" x14ac:dyDescent="0.25">
      <c r="A1944">
        <v>1943</v>
      </c>
      <c r="B1944">
        <v>30.69025400000001</v>
      </c>
      <c r="C1944" s="2">
        <v>1</v>
      </c>
      <c r="D1944">
        <v>37.296241000000009</v>
      </c>
      <c r="E1944" s="4">
        <v>2</v>
      </c>
      <c r="H1944">
        <v>52.87823800000001</v>
      </c>
      <c r="I1944" s="5">
        <v>4</v>
      </c>
      <c r="P1944">
        <v>3</v>
      </c>
      <c r="Q1944" t="str">
        <f t="shared" si="31"/>
        <v>124</v>
      </c>
    </row>
    <row r="1945" spans="1:17" x14ac:dyDescent="0.25">
      <c r="A1945">
        <v>1944</v>
      </c>
      <c r="B1945">
        <v>30.69025400000001</v>
      </c>
      <c r="C1945" s="2">
        <v>1</v>
      </c>
      <c r="D1945">
        <v>37.296241000000009</v>
      </c>
      <c r="E1945" s="4">
        <v>2</v>
      </c>
      <c r="H1945">
        <v>52.87823800000001</v>
      </c>
      <c r="I1945" s="5">
        <v>4</v>
      </c>
      <c r="P1945">
        <v>3</v>
      </c>
      <c r="Q1945" t="str">
        <f t="shared" si="31"/>
        <v>124</v>
      </c>
    </row>
    <row r="1946" spans="1:17" x14ac:dyDescent="0.25">
      <c r="A1946">
        <v>1945</v>
      </c>
      <c r="B1946">
        <v>30.69025400000001</v>
      </c>
      <c r="C1946" s="2">
        <v>1</v>
      </c>
      <c r="D1946">
        <v>37.296241000000009</v>
      </c>
      <c r="E1946" s="4">
        <v>2</v>
      </c>
      <c r="H1946">
        <v>52.878917000000008</v>
      </c>
      <c r="I1946" s="5">
        <v>4</v>
      </c>
      <c r="P1946">
        <v>3</v>
      </c>
      <c r="Q1946" t="str">
        <f t="shared" si="31"/>
        <v>124</v>
      </c>
    </row>
    <row r="1947" spans="1:17" x14ac:dyDescent="0.25">
      <c r="A1947">
        <v>1946</v>
      </c>
      <c r="B1947">
        <v>30.69025400000001</v>
      </c>
      <c r="C1947" s="2">
        <v>1</v>
      </c>
      <c r="D1947">
        <v>37.296241000000009</v>
      </c>
      <c r="E1947" s="4">
        <v>2</v>
      </c>
      <c r="G1947" s="3" t="s">
        <v>234</v>
      </c>
      <c r="H1947">
        <v>52.878917000000008</v>
      </c>
      <c r="I1947" s="5">
        <v>4</v>
      </c>
      <c r="L1947">
        <v>43.612270000000009</v>
      </c>
      <c r="M1947">
        <v>1946</v>
      </c>
      <c r="P1947">
        <v>4</v>
      </c>
      <c r="Q1947" t="str">
        <f t="shared" si="31"/>
        <v>123D4</v>
      </c>
    </row>
    <row r="1948" spans="1:17" x14ac:dyDescent="0.25">
      <c r="A1948">
        <v>1947</v>
      </c>
      <c r="B1948">
        <v>30.69025400000001</v>
      </c>
      <c r="C1948" s="2">
        <v>1</v>
      </c>
      <c r="D1948">
        <v>37.296241000000009</v>
      </c>
      <c r="E1948" s="4">
        <v>2</v>
      </c>
      <c r="G1948" s="3" t="s">
        <v>234</v>
      </c>
      <c r="L1948">
        <v>43.59962800000001</v>
      </c>
      <c r="P1948">
        <v>3</v>
      </c>
      <c r="Q1948" t="str">
        <f t="shared" si="31"/>
        <v>123D</v>
      </c>
    </row>
    <row r="1949" spans="1:17" x14ac:dyDescent="0.25">
      <c r="A1949">
        <v>1948</v>
      </c>
      <c r="B1949">
        <v>30.69025400000001</v>
      </c>
      <c r="C1949" s="2">
        <v>1</v>
      </c>
      <c r="D1949">
        <v>37.338653000000008</v>
      </c>
      <c r="E1949" s="4">
        <v>2</v>
      </c>
      <c r="G1949" s="3" t="s">
        <v>234</v>
      </c>
      <c r="L1949">
        <v>43.59962800000001</v>
      </c>
      <c r="P1949">
        <v>3</v>
      </c>
      <c r="Q1949" t="str">
        <f t="shared" si="31"/>
        <v>123D</v>
      </c>
    </row>
    <row r="1950" spans="1:17" x14ac:dyDescent="0.25">
      <c r="A1950">
        <v>1949</v>
      </c>
      <c r="B1950">
        <v>30.69025400000001</v>
      </c>
      <c r="C1950" s="2">
        <v>1</v>
      </c>
      <c r="G1950" s="3" t="s">
        <v>234</v>
      </c>
      <c r="L1950">
        <v>43.59962800000001</v>
      </c>
      <c r="P1950">
        <v>2</v>
      </c>
      <c r="Q1950" t="str">
        <f t="shared" si="31"/>
        <v>13D</v>
      </c>
    </row>
    <row r="1951" spans="1:17" x14ac:dyDescent="0.25">
      <c r="A1951">
        <v>1950</v>
      </c>
      <c r="B1951">
        <v>30.69025400000001</v>
      </c>
      <c r="C1951" s="2">
        <v>1</v>
      </c>
      <c r="G1951" s="3" t="s">
        <v>234</v>
      </c>
      <c r="L1951">
        <v>43.59962800000001</v>
      </c>
      <c r="P1951">
        <v>2</v>
      </c>
      <c r="Q1951" t="str">
        <f t="shared" si="31"/>
        <v>13D</v>
      </c>
    </row>
    <row r="1952" spans="1:17" x14ac:dyDescent="0.25">
      <c r="A1952">
        <v>1951</v>
      </c>
      <c r="B1952">
        <v>30.69025400000001</v>
      </c>
      <c r="C1952" s="2">
        <v>1</v>
      </c>
      <c r="G1952" s="3" t="s">
        <v>234</v>
      </c>
      <c r="L1952">
        <v>43.59962800000001</v>
      </c>
      <c r="P1952">
        <v>2</v>
      </c>
      <c r="Q1952" t="str">
        <f t="shared" si="31"/>
        <v>13D</v>
      </c>
    </row>
    <row r="1953" spans="1:17" x14ac:dyDescent="0.25">
      <c r="A1953">
        <v>1952</v>
      </c>
      <c r="B1953">
        <v>30.69025400000001</v>
      </c>
      <c r="C1953" s="2">
        <v>1</v>
      </c>
      <c r="G1953" s="3" t="s">
        <v>234</v>
      </c>
      <c r="L1953">
        <v>43.59962800000001</v>
      </c>
      <c r="P1953">
        <v>2</v>
      </c>
      <c r="Q1953" t="str">
        <f t="shared" si="31"/>
        <v>13D</v>
      </c>
    </row>
    <row r="1954" spans="1:17" x14ac:dyDescent="0.25">
      <c r="A1954">
        <v>1953</v>
      </c>
      <c r="B1954">
        <v>30.69025400000001</v>
      </c>
      <c r="C1954" s="2">
        <v>1</v>
      </c>
      <c r="G1954" s="3" t="s">
        <v>234</v>
      </c>
      <c r="L1954">
        <v>43.59962800000001</v>
      </c>
      <c r="P1954">
        <v>2</v>
      </c>
      <c r="Q1954" t="str">
        <f t="shared" si="31"/>
        <v>13D</v>
      </c>
    </row>
    <row r="1955" spans="1:17" x14ac:dyDescent="0.25">
      <c r="A1955">
        <v>1954</v>
      </c>
      <c r="B1955">
        <v>30.69025400000001</v>
      </c>
      <c r="C1955" s="2">
        <v>1</v>
      </c>
      <c r="G1955" s="3" t="s">
        <v>234</v>
      </c>
      <c r="L1955">
        <v>43.59962800000001</v>
      </c>
      <c r="P1955">
        <v>2</v>
      </c>
      <c r="Q1955" t="str">
        <f t="shared" si="31"/>
        <v>13D</v>
      </c>
    </row>
    <row r="1956" spans="1:17" x14ac:dyDescent="0.25">
      <c r="A1956">
        <v>1955</v>
      </c>
      <c r="B1956">
        <v>30.69025400000001</v>
      </c>
      <c r="C1956" s="2">
        <v>1</v>
      </c>
      <c r="G1956" s="3" t="s">
        <v>234</v>
      </c>
      <c r="L1956">
        <v>43.59962800000001</v>
      </c>
      <c r="P1956">
        <v>2</v>
      </c>
      <c r="Q1956" t="str">
        <f t="shared" si="31"/>
        <v>13D</v>
      </c>
    </row>
    <row r="1957" spans="1:17" x14ac:dyDescent="0.25">
      <c r="A1957">
        <v>1956</v>
      </c>
      <c r="B1957">
        <v>30.69025400000001</v>
      </c>
      <c r="C1957" s="2">
        <v>1</v>
      </c>
      <c r="G1957" s="3" t="s">
        <v>234</v>
      </c>
      <c r="L1957">
        <v>43.59962800000001</v>
      </c>
      <c r="P1957">
        <v>2</v>
      </c>
      <c r="Q1957" t="str">
        <f t="shared" si="31"/>
        <v>13D</v>
      </c>
    </row>
    <row r="1958" spans="1:17" x14ac:dyDescent="0.25">
      <c r="A1958">
        <v>1957</v>
      </c>
      <c r="B1958">
        <v>30.69025400000001</v>
      </c>
      <c r="C1958" s="2">
        <v>1</v>
      </c>
      <c r="G1958" s="3" t="s">
        <v>234</v>
      </c>
      <c r="L1958">
        <v>43.59962800000001</v>
      </c>
      <c r="P1958">
        <v>2</v>
      </c>
      <c r="Q1958" t="str">
        <f t="shared" si="31"/>
        <v>13D</v>
      </c>
    </row>
    <row r="1959" spans="1:17" x14ac:dyDescent="0.25">
      <c r="A1959">
        <v>1958</v>
      </c>
      <c r="B1959">
        <v>30.69025400000001</v>
      </c>
      <c r="C1959" s="2">
        <v>1</v>
      </c>
      <c r="G1959" s="3" t="s">
        <v>234</v>
      </c>
      <c r="L1959">
        <v>43.59962800000001</v>
      </c>
      <c r="P1959">
        <v>2</v>
      </c>
      <c r="Q1959" t="str">
        <f t="shared" si="31"/>
        <v>13D</v>
      </c>
    </row>
    <row r="1960" spans="1:17" x14ac:dyDescent="0.25">
      <c r="A1960">
        <v>1959</v>
      </c>
      <c r="B1960">
        <v>30.69025400000001</v>
      </c>
      <c r="C1960" s="2">
        <v>1</v>
      </c>
      <c r="D1960">
        <v>24.853288000000006</v>
      </c>
      <c r="E1960" s="4">
        <v>2</v>
      </c>
      <c r="G1960" s="3" t="s">
        <v>234</v>
      </c>
      <c r="L1960">
        <v>43.59962800000001</v>
      </c>
      <c r="P1960">
        <v>3</v>
      </c>
      <c r="Q1960" t="str">
        <f t="shared" si="31"/>
        <v>123D</v>
      </c>
    </row>
    <row r="1961" spans="1:17" x14ac:dyDescent="0.25">
      <c r="A1961">
        <v>1960</v>
      </c>
      <c r="B1961">
        <v>30.69025400000001</v>
      </c>
      <c r="C1961" s="2">
        <v>1</v>
      </c>
      <c r="D1961">
        <v>24.840694000000013</v>
      </c>
      <c r="E1961" s="4">
        <v>2</v>
      </c>
      <c r="G1961" s="3" t="s">
        <v>234</v>
      </c>
      <c r="L1961">
        <v>43.59962800000001</v>
      </c>
      <c r="P1961">
        <v>3</v>
      </c>
      <c r="Q1961" t="str">
        <f t="shared" si="31"/>
        <v>123D</v>
      </c>
    </row>
    <row r="1962" spans="1:17" x14ac:dyDescent="0.25">
      <c r="A1962">
        <v>1961</v>
      </c>
      <c r="B1962">
        <v>30.69025400000001</v>
      </c>
      <c r="C1962" s="2">
        <v>1</v>
      </c>
      <c r="D1962">
        <v>24.840694000000013</v>
      </c>
      <c r="E1962" s="4">
        <v>2</v>
      </c>
      <c r="G1962" s="3" t="s">
        <v>234</v>
      </c>
      <c r="L1962">
        <v>43.59962800000001</v>
      </c>
      <c r="P1962">
        <v>3</v>
      </c>
      <c r="Q1962" t="str">
        <f t="shared" si="31"/>
        <v>123D</v>
      </c>
    </row>
    <row r="1963" spans="1:17" x14ac:dyDescent="0.25">
      <c r="A1963">
        <v>1962</v>
      </c>
      <c r="B1963">
        <v>30.69025400000001</v>
      </c>
      <c r="C1963" s="2">
        <v>1</v>
      </c>
      <c r="D1963">
        <v>24.840694000000013</v>
      </c>
      <c r="E1963" s="4">
        <v>2</v>
      </c>
      <c r="G1963" s="3" t="s">
        <v>234</v>
      </c>
      <c r="L1963">
        <v>43.59962800000001</v>
      </c>
      <c r="P1963">
        <v>3</v>
      </c>
      <c r="Q1963" t="str">
        <f t="shared" si="31"/>
        <v>123D</v>
      </c>
    </row>
    <row r="1964" spans="1:17" x14ac:dyDescent="0.25">
      <c r="A1964">
        <v>1963</v>
      </c>
      <c r="B1964">
        <v>30.69025400000001</v>
      </c>
      <c r="C1964" s="2">
        <v>1</v>
      </c>
      <c r="D1964">
        <v>24.840694000000013</v>
      </c>
      <c r="E1964" s="4">
        <v>2</v>
      </c>
      <c r="G1964" s="3" t="s">
        <v>234</v>
      </c>
      <c r="L1964">
        <v>43.59962800000001</v>
      </c>
      <c r="P1964">
        <v>3</v>
      </c>
      <c r="Q1964" t="str">
        <f t="shared" si="31"/>
        <v>123D</v>
      </c>
    </row>
    <row r="1965" spans="1:17" x14ac:dyDescent="0.25">
      <c r="A1965">
        <v>1964</v>
      </c>
      <c r="B1965">
        <v>30.69025400000001</v>
      </c>
      <c r="C1965" s="2">
        <v>1</v>
      </c>
      <c r="D1965">
        <v>24.840694000000013</v>
      </c>
      <c r="E1965" s="4">
        <v>2</v>
      </c>
      <c r="G1965" s="3" t="s">
        <v>234</v>
      </c>
      <c r="L1965">
        <v>43.59962800000001</v>
      </c>
      <c r="P1965">
        <v>3</v>
      </c>
      <c r="Q1965" t="str">
        <f t="shared" si="31"/>
        <v>123D</v>
      </c>
    </row>
    <row r="1966" spans="1:17" x14ac:dyDescent="0.25">
      <c r="A1966">
        <v>1965</v>
      </c>
      <c r="B1966">
        <v>30.69025400000001</v>
      </c>
      <c r="C1966" s="2">
        <v>1</v>
      </c>
      <c r="D1966">
        <v>24.840694000000013</v>
      </c>
      <c r="E1966" s="4">
        <v>2</v>
      </c>
      <c r="G1966" s="3" t="s">
        <v>234</v>
      </c>
      <c r="L1966">
        <v>43.59962800000001</v>
      </c>
      <c r="P1966">
        <v>3</v>
      </c>
      <c r="Q1966" t="str">
        <f t="shared" si="31"/>
        <v>123D</v>
      </c>
    </row>
    <row r="1967" spans="1:17" x14ac:dyDescent="0.25">
      <c r="A1967">
        <v>1966</v>
      </c>
      <c r="B1967">
        <v>30.69025400000001</v>
      </c>
      <c r="C1967" s="2">
        <v>1</v>
      </c>
      <c r="D1967">
        <v>24.840694000000013</v>
      </c>
      <c r="E1967" s="4">
        <v>2</v>
      </c>
      <c r="G1967" s="3" t="s">
        <v>234</v>
      </c>
      <c r="L1967">
        <v>43.59962800000001</v>
      </c>
      <c r="P1967">
        <v>3</v>
      </c>
      <c r="Q1967" t="str">
        <f t="shared" si="31"/>
        <v>123D</v>
      </c>
    </row>
    <row r="1968" spans="1:17" x14ac:dyDescent="0.25">
      <c r="A1968">
        <v>1967</v>
      </c>
      <c r="B1968">
        <v>30.69025400000001</v>
      </c>
      <c r="C1968" s="2">
        <v>1</v>
      </c>
      <c r="D1968">
        <v>24.840694000000013</v>
      </c>
      <c r="E1968" s="4">
        <v>2</v>
      </c>
      <c r="G1968" s="3" t="s">
        <v>234</v>
      </c>
      <c r="L1968">
        <v>43.59962800000001</v>
      </c>
      <c r="P1968">
        <v>3</v>
      </c>
      <c r="Q1968" t="str">
        <f t="shared" si="31"/>
        <v>123D</v>
      </c>
    </row>
    <row r="1969" spans="1:17" x14ac:dyDescent="0.25">
      <c r="A1969">
        <v>1968</v>
      </c>
      <c r="B1969">
        <v>30.69025400000001</v>
      </c>
      <c r="C1969" s="2">
        <v>1</v>
      </c>
      <c r="D1969">
        <v>24.840694000000013</v>
      </c>
      <c r="E1969" s="4">
        <v>2</v>
      </c>
      <c r="G1969" s="3" t="s">
        <v>234</v>
      </c>
      <c r="L1969">
        <v>43.59962800000001</v>
      </c>
      <c r="P1969">
        <v>3</v>
      </c>
      <c r="Q1969" t="str">
        <f t="shared" si="31"/>
        <v>123D</v>
      </c>
    </row>
    <row r="1970" spans="1:17" x14ac:dyDescent="0.25">
      <c r="A1970">
        <v>1969</v>
      </c>
      <c r="B1970">
        <v>30.646436000000008</v>
      </c>
      <c r="C1970" s="2">
        <v>1</v>
      </c>
      <c r="D1970">
        <v>24.840694000000013</v>
      </c>
      <c r="E1970" s="4">
        <v>2</v>
      </c>
      <c r="G1970" s="3" t="s">
        <v>234</v>
      </c>
      <c r="I1970" s="5" t="s">
        <v>233</v>
      </c>
      <c r="L1970">
        <v>43.59962800000001</v>
      </c>
      <c r="N1970">
        <v>36.094158000000007</v>
      </c>
      <c r="O1970">
        <v>1969</v>
      </c>
      <c r="P1970">
        <v>4</v>
      </c>
      <c r="Q1970" t="str">
        <f t="shared" si="31"/>
        <v>123D4D</v>
      </c>
    </row>
    <row r="1971" spans="1:17" x14ac:dyDescent="0.25">
      <c r="A1971">
        <v>1970</v>
      </c>
      <c r="D1971">
        <v>24.840694000000013</v>
      </c>
      <c r="E1971" s="4">
        <v>2</v>
      </c>
      <c r="G1971" s="3" t="s">
        <v>234</v>
      </c>
      <c r="I1971" s="5" t="s">
        <v>233</v>
      </c>
      <c r="L1971">
        <v>43.612270000000009</v>
      </c>
      <c r="M1971">
        <v>1970</v>
      </c>
      <c r="N1971">
        <v>36.094158000000007</v>
      </c>
      <c r="P1971">
        <v>3</v>
      </c>
      <c r="Q1971" t="str">
        <f t="shared" si="31"/>
        <v>23D4D</v>
      </c>
    </row>
    <row r="1972" spans="1:17" x14ac:dyDescent="0.25">
      <c r="A1972">
        <v>1971</v>
      </c>
      <c r="D1972">
        <v>24.840694000000013</v>
      </c>
      <c r="E1972" s="4">
        <v>2</v>
      </c>
      <c r="I1972" s="5" t="s">
        <v>233</v>
      </c>
      <c r="N1972">
        <v>36.094158000000007</v>
      </c>
      <c r="P1972">
        <v>2</v>
      </c>
      <c r="Q1972" t="str">
        <f t="shared" si="31"/>
        <v>24D</v>
      </c>
    </row>
    <row r="1973" spans="1:17" x14ac:dyDescent="0.25">
      <c r="A1973">
        <v>1972</v>
      </c>
      <c r="D1973">
        <v>24.840694000000013</v>
      </c>
      <c r="E1973" s="4">
        <v>2</v>
      </c>
      <c r="I1973" s="5" t="s">
        <v>233</v>
      </c>
      <c r="N1973">
        <v>36.094158000000007</v>
      </c>
      <c r="P1973">
        <v>2</v>
      </c>
      <c r="Q1973" t="str">
        <f t="shared" si="31"/>
        <v>24D</v>
      </c>
    </row>
    <row r="1974" spans="1:17" x14ac:dyDescent="0.25">
      <c r="A1974">
        <v>1973</v>
      </c>
      <c r="D1974">
        <v>24.840694000000013</v>
      </c>
      <c r="E1974" s="4">
        <v>2</v>
      </c>
      <c r="I1974" s="5" t="s">
        <v>233</v>
      </c>
      <c r="N1974">
        <v>36.094158000000007</v>
      </c>
      <c r="P1974">
        <v>2</v>
      </c>
      <c r="Q1974" t="str">
        <f t="shared" si="31"/>
        <v>24D</v>
      </c>
    </row>
    <row r="1975" spans="1:17" x14ac:dyDescent="0.25">
      <c r="A1975">
        <v>1974</v>
      </c>
      <c r="D1975">
        <v>24.840694000000013</v>
      </c>
      <c r="E1975" s="4">
        <v>2</v>
      </c>
      <c r="I1975" s="5" t="s">
        <v>233</v>
      </c>
      <c r="N1975">
        <v>36.094158000000007</v>
      </c>
      <c r="P1975">
        <v>2</v>
      </c>
      <c r="Q1975" t="str">
        <f t="shared" si="31"/>
        <v>24D</v>
      </c>
    </row>
    <row r="1976" spans="1:17" x14ac:dyDescent="0.25">
      <c r="A1976">
        <v>1975</v>
      </c>
      <c r="D1976">
        <v>24.840694000000013</v>
      </c>
      <c r="E1976" s="4">
        <v>2</v>
      </c>
      <c r="I1976" s="5" t="s">
        <v>233</v>
      </c>
      <c r="N1976">
        <v>36.094158000000007</v>
      </c>
      <c r="P1976">
        <v>2</v>
      </c>
      <c r="Q1976" t="str">
        <f t="shared" si="31"/>
        <v>24D</v>
      </c>
    </row>
    <row r="1977" spans="1:17" x14ac:dyDescent="0.25">
      <c r="A1977">
        <v>1976</v>
      </c>
      <c r="D1977">
        <v>24.840694000000013</v>
      </c>
      <c r="E1977" s="4">
        <v>2</v>
      </c>
      <c r="I1977" s="5" t="s">
        <v>233</v>
      </c>
      <c r="N1977">
        <v>35.985088000000012</v>
      </c>
      <c r="P1977">
        <v>2</v>
      </c>
      <c r="Q1977" t="str">
        <f t="shared" si="31"/>
        <v>24D</v>
      </c>
    </row>
    <row r="1978" spans="1:17" x14ac:dyDescent="0.25">
      <c r="A1978">
        <v>1977</v>
      </c>
      <c r="D1978">
        <v>24.840694000000013</v>
      </c>
      <c r="E1978" s="4">
        <v>2</v>
      </c>
      <c r="I1978" s="5" t="s">
        <v>233</v>
      </c>
      <c r="N1978">
        <v>35.985088000000012</v>
      </c>
      <c r="P1978">
        <v>2</v>
      </c>
      <c r="Q1978" t="str">
        <f t="shared" si="31"/>
        <v>24D</v>
      </c>
    </row>
    <row r="1979" spans="1:17" x14ac:dyDescent="0.25">
      <c r="A1979">
        <v>1978</v>
      </c>
      <c r="D1979">
        <v>24.840694000000013</v>
      </c>
      <c r="E1979" s="4">
        <v>2</v>
      </c>
      <c r="I1979" s="5" t="s">
        <v>233</v>
      </c>
      <c r="N1979">
        <v>35.985088000000012</v>
      </c>
      <c r="P1979">
        <v>2</v>
      </c>
      <c r="Q1979" t="str">
        <f t="shared" si="31"/>
        <v>24D</v>
      </c>
    </row>
    <row r="1980" spans="1:17" x14ac:dyDescent="0.25">
      <c r="A1980">
        <v>1979</v>
      </c>
      <c r="D1980">
        <v>24.840694000000013</v>
      </c>
      <c r="E1980" s="4">
        <v>2</v>
      </c>
      <c r="I1980" s="5" t="s">
        <v>233</v>
      </c>
      <c r="N1980">
        <v>35.985088000000012</v>
      </c>
      <c r="P1980">
        <v>2</v>
      </c>
      <c r="Q1980" t="str">
        <f t="shared" si="31"/>
        <v>24D</v>
      </c>
    </row>
    <row r="1981" spans="1:17" x14ac:dyDescent="0.25">
      <c r="A1981">
        <v>1980</v>
      </c>
      <c r="D1981">
        <v>24.840694000000013</v>
      </c>
      <c r="E1981" s="4">
        <v>2</v>
      </c>
      <c r="I1981" s="5" t="s">
        <v>233</v>
      </c>
      <c r="N1981">
        <v>35.985088000000012</v>
      </c>
      <c r="P1981">
        <v>2</v>
      </c>
      <c r="Q1981" t="str">
        <f t="shared" si="31"/>
        <v>24D</v>
      </c>
    </row>
    <row r="1982" spans="1:17" x14ac:dyDescent="0.25">
      <c r="A1982">
        <v>1981</v>
      </c>
      <c r="D1982">
        <v>24.840694000000013</v>
      </c>
      <c r="E1982" s="4">
        <v>2</v>
      </c>
      <c r="I1982" s="5" t="s">
        <v>233</v>
      </c>
      <c r="N1982">
        <v>35.985088000000012</v>
      </c>
      <c r="P1982">
        <v>2</v>
      </c>
      <c r="Q1982" t="str">
        <f t="shared" si="31"/>
        <v>24D</v>
      </c>
    </row>
    <row r="1983" spans="1:17" x14ac:dyDescent="0.25">
      <c r="A1983">
        <v>1982</v>
      </c>
      <c r="D1983">
        <v>24.840694000000013</v>
      </c>
      <c r="E1983" s="4">
        <v>2</v>
      </c>
      <c r="I1983" s="5" t="s">
        <v>233</v>
      </c>
      <c r="N1983">
        <v>35.985088000000012</v>
      </c>
      <c r="P1983">
        <v>2</v>
      </c>
      <c r="Q1983" t="str">
        <f t="shared" si="31"/>
        <v>24D</v>
      </c>
    </row>
    <row r="1984" spans="1:17" x14ac:dyDescent="0.25">
      <c r="A1984">
        <v>1983</v>
      </c>
      <c r="D1984">
        <v>24.840694000000013</v>
      </c>
      <c r="E1984" s="4">
        <v>2</v>
      </c>
      <c r="I1984" s="5" t="s">
        <v>233</v>
      </c>
      <c r="N1984">
        <v>35.985088000000012</v>
      </c>
      <c r="P1984">
        <v>2</v>
      </c>
      <c r="Q1984" t="str">
        <f t="shared" si="31"/>
        <v>24D</v>
      </c>
    </row>
    <row r="1985" spans="1:17" x14ac:dyDescent="0.25">
      <c r="A1985">
        <v>1984</v>
      </c>
      <c r="D1985">
        <v>24.840694000000013</v>
      </c>
      <c r="E1985" s="4">
        <v>2</v>
      </c>
      <c r="I1985" s="5" t="s">
        <v>233</v>
      </c>
      <c r="N1985">
        <v>35.985088000000012</v>
      </c>
      <c r="P1985">
        <v>2</v>
      </c>
      <c r="Q1985" t="str">
        <f t="shared" si="31"/>
        <v>24D</v>
      </c>
    </row>
    <row r="1986" spans="1:17" x14ac:dyDescent="0.25">
      <c r="A1986">
        <v>1985</v>
      </c>
      <c r="D1986">
        <v>24.840694000000013</v>
      </c>
      <c r="E1986" s="4">
        <v>2</v>
      </c>
      <c r="I1986" s="5" t="s">
        <v>233</v>
      </c>
      <c r="N1986">
        <v>35.985088000000012</v>
      </c>
      <c r="P1986">
        <v>2</v>
      </c>
      <c r="Q1986" t="str">
        <f t="shared" ref="Q1986:Q2049" si="32">CONCATENATE(C1986,E1986,G1986,I1986)</f>
        <v>24D</v>
      </c>
    </row>
    <row r="1987" spans="1:17" x14ac:dyDescent="0.25">
      <c r="A1987">
        <v>1986</v>
      </c>
      <c r="D1987">
        <v>24.840694000000013</v>
      </c>
      <c r="E1987" s="4">
        <v>2</v>
      </c>
      <c r="I1987" s="5" t="s">
        <v>233</v>
      </c>
      <c r="N1987">
        <v>35.985088000000012</v>
      </c>
      <c r="P1987">
        <v>2</v>
      </c>
      <c r="Q1987" t="str">
        <f t="shared" si="32"/>
        <v>24D</v>
      </c>
    </row>
    <row r="1988" spans="1:17" x14ac:dyDescent="0.25">
      <c r="A1988">
        <v>1987</v>
      </c>
      <c r="B1988">
        <v>18.397169000000012</v>
      </c>
      <c r="C1988" s="2">
        <v>1</v>
      </c>
      <c r="D1988">
        <v>24.840694000000013</v>
      </c>
      <c r="E1988" s="4">
        <v>2</v>
      </c>
      <c r="I1988" s="5" t="s">
        <v>233</v>
      </c>
      <c r="N1988">
        <v>35.985088000000012</v>
      </c>
      <c r="P1988">
        <v>3</v>
      </c>
      <c r="Q1988" t="str">
        <f t="shared" si="32"/>
        <v>124D</v>
      </c>
    </row>
    <row r="1989" spans="1:17" x14ac:dyDescent="0.25">
      <c r="A1989">
        <v>1988</v>
      </c>
      <c r="B1989">
        <v>18.397169000000012</v>
      </c>
      <c r="C1989" s="2">
        <v>1</v>
      </c>
      <c r="D1989">
        <v>24.840694000000013</v>
      </c>
      <c r="E1989" s="4">
        <v>2</v>
      </c>
      <c r="I1989" s="5" t="s">
        <v>233</v>
      </c>
      <c r="N1989">
        <v>35.985088000000012</v>
      </c>
      <c r="P1989">
        <v>3</v>
      </c>
      <c r="Q1989" t="str">
        <f t="shared" si="32"/>
        <v>124D</v>
      </c>
    </row>
    <row r="1990" spans="1:17" x14ac:dyDescent="0.25">
      <c r="A1990">
        <v>1989</v>
      </c>
      <c r="B1990">
        <v>18.335555000000014</v>
      </c>
      <c r="C1990" s="2">
        <v>1</v>
      </c>
      <c r="D1990">
        <v>24.840694000000013</v>
      </c>
      <c r="E1990" s="4">
        <v>2</v>
      </c>
      <c r="I1990" s="5" t="s">
        <v>233</v>
      </c>
      <c r="N1990">
        <v>35.985088000000012</v>
      </c>
      <c r="P1990">
        <v>3</v>
      </c>
      <c r="Q1990" t="str">
        <f t="shared" si="32"/>
        <v>124D</v>
      </c>
    </row>
    <row r="1991" spans="1:17" x14ac:dyDescent="0.25">
      <c r="A1991">
        <v>1990</v>
      </c>
      <c r="B1991">
        <v>18.335555000000014</v>
      </c>
      <c r="C1991" s="2">
        <v>1</v>
      </c>
      <c r="D1991">
        <v>24.840694000000013</v>
      </c>
      <c r="E1991" s="4">
        <v>2</v>
      </c>
      <c r="I1991" s="5" t="s">
        <v>233</v>
      </c>
      <c r="N1991">
        <v>35.985088000000012</v>
      </c>
      <c r="P1991">
        <v>3</v>
      </c>
      <c r="Q1991" t="str">
        <f t="shared" si="32"/>
        <v>124D</v>
      </c>
    </row>
    <row r="1992" spans="1:17" x14ac:dyDescent="0.25">
      <c r="A1992">
        <v>1991</v>
      </c>
      <c r="B1992">
        <v>18.335555000000014</v>
      </c>
      <c r="C1992" s="2">
        <v>1</v>
      </c>
      <c r="D1992">
        <v>24.840694000000013</v>
      </c>
      <c r="E1992" s="4">
        <v>2</v>
      </c>
      <c r="F1992">
        <v>30.284459000000012</v>
      </c>
      <c r="G1992" s="3">
        <v>3</v>
      </c>
      <c r="I1992" s="5" t="s">
        <v>233</v>
      </c>
      <c r="N1992">
        <v>35.985088000000012</v>
      </c>
      <c r="P1992">
        <v>4</v>
      </c>
      <c r="Q1992" t="str">
        <f t="shared" si="32"/>
        <v>1234D</v>
      </c>
    </row>
    <row r="1993" spans="1:17" x14ac:dyDescent="0.25">
      <c r="A1993">
        <v>1992</v>
      </c>
      <c r="B1993">
        <v>18.335555000000014</v>
      </c>
      <c r="C1993" s="2">
        <v>1</v>
      </c>
      <c r="D1993">
        <v>24.840694000000013</v>
      </c>
      <c r="E1993" s="4">
        <v>2</v>
      </c>
      <c r="F1993">
        <v>30.284459000000012</v>
      </c>
      <c r="G1993" s="3">
        <v>3</v>
      </c>
      <c r="I1993" s="5" t="s">
        <v>233</v>
      </c>
      <c r="N1993">
        <v>35.985088000000012</v>
      </c>
      <c r="P1993">
        <v>4</v>
      </c>
      <c r="Q1993" t="str">
        <f t="shared" si="32"/>
        <v>1234D</v>
      </c>
    </row>
    <row r="1994" spans="1:17" x14ac:dyDescent="0.25">
      <c r="A1994">
        <v>1993</v>
      </c>
      <c r="B1994">
        <v>18.335555000000014</v>
      </c>
      <c r="C1994" s="2">
        <v>1</v>
      </c>
      <c r="D1994">
        <v>24.840694000000013</v>
      </c>
      <c r="E1994" s="4">
        <v>2</v>
      </c>
      <c r="F1994">
        <v>30.250427000000009</v>
      </c>
      <c r="G1994" s="3">
        <v>3</v>
      </c>
      <c r="I1994" s="5" t="s">
        <v>233</v>
      </c>
      <c r="N1994">
        <v>35.985088000000012</v>
      </c>
      <c r="P1994">
        <v>4</v>
      </c>
      <c r="Q1994" t="str">
        <f t="shared" si="32"/>
        <v>1234D</v>
      </c>
    </row>
    <row r="1995" spans="1:17" x14ac:dyDescent="0.25">
      <c r="A1995">
        <v>1994</v>
      </c>
      <c r="B1995">
        <v>18.335555000000014</v>
      </c>
      <c r="C1995" s="2">
        <v>1</v>
      </c>
      <c r="D1995">
        <v>24.840694000000013</v>
      </c>
      <c r="E1995" s="4">
        <v>2</v>
      </c>
      <c r="F1995">
        <v>30.250427000000009</v>
      </c>
      <c r="G1995" s="3">
        <v>3</v>
      </c>
      <c r="I1995" s="5" t="s">
        <v>233</v>
      </c>
      <c r="N1995">
        <v>35.985088000000012</v>
      </c>
      <c r="P1995">
        <v>4</v>
      </c>
      <c r="Q1995" t="str">
        <f t="shared" si="32"/>
        <v>1234D</v>
      </c>
    </row>
    <row r="1996" spans="1:17" x14ac:dyDescent="0.25">
      <c r="A1996">
        <v>1995</v>
      </c>
      <c r="B1996">
        <v>18.335555000000014</v>
      </c>
      <c r="C1996" s="2">
        <v>1</v>
      </c>
      <c r="D1996">
        <v>24.840694000000013</v>
      </c>
      <c r="E1996" s="4">
        <v>2</v>
      </c>
      <c r="F1996">
        <v>30.250427000000009</v>
      </c>
      <c r="G1996" s="3">
        <v>3</v>
      </c>
      <c r="I1996" s="5" t="s">
        <v>233</v>
      </c>
      <c r="N1996">
        <v>35.985088000000012</v>
      </c>
      <c r="P1996">
        <v>4</v>
      </c>
      <c r="Q1996" t="str">
        <f t="shared" si="32"/>
        <v>1234D</v>
      </c>
    </row>
    <row r="1997" spans="1:17" x14ac:dyDescent="0.25">
      <c r="A1997">
        <v>1996</v>
      </c>
      <c r="B1997">
        <v>18.335555000000014</v>
      </c>
      <c r="C1997" s="2">
        <v>1</v>
      </c>
      <c r="D1997">
        <v>24.853288000000006</v>
      </c>
      <c r="E1997" s="4">
        <v>2</v>
      </c>
      <c r="F1997">
        <v>30.250427000000009</v>
      </c>
      <c r="G1997" s="3">
        <v>3</v>
      </c>
      <c r="I1997" s="5" t="s">
        <v>233</v>
      </c>
      <c r="N1997">
        <v>36.094158000000007</v>
      </c>
      <c r="P1997">
        <v>4</v>
      </c>
      <c r="Q1997" t="str">
        <f t="shared" si="32"/>
        <v>1234D</v>
      </c>
    </row>
    <row r="1998" spans="1:17" x14ac:dyDescent="0.25">
      <c r="A1998">
        <v>1997</v>
      </c>
      <c r="B1998">
        <v>18.335555000000014</v>
      </c>
      <c r="C1998" s="2">
        <v>1</v>
      </c>
      <c r="F1998">
        <v>30.250427000000009</v>
      </c>
      <c r="G1998" s="3">
        <v>3</v>
      </c>
      <c r="I1998" s="5" t="s">
        <v>233</v>
      </c>
      <c r="N1998">
        <v>36.094158000000007</v>
      </c>
      <c r="P1998">
        <v>3</v>
      </c>
      <c r="Q1998" t="str">
        <f t="shared" si="32"/>
        <v>134D</v>
      </c>
    </row>
    <row r="1999" spans="1:17" x14ac:dyDescent="0.25">
      <c r="A1999">
        <v>1998</v>
      </c>
      <c r="B1999">
        <v>18.397169000000012</v>
      </c>
      <c r="C1999" s="2">
        <v>1</v>
      </c>
      <c r="F1999">
        <v>30.284459000000012</v>
      </c>
      <c r="G1999" s="3">
        <v>3</v>
      </c>
      <c r="I1999" s="5" t="s">
        <v>233</v>
      </c>
      <c r="J1999">
        <v>37.868923000000009</v>
      </c>
      <c r="K1999" t="s">
        <v>22</v>
      </c>
      <c r="N1999">
        <v>36.094158000000007</v>
      </c>
      <c r="O1999">
        <v>1998</v>
      </c>
      <c r="Q1999" t="str">
        <f t="shared" si="32"/>
        <v>134D</v>
      </c>
    </row>
    <row r="2000" spans="1:17" x14ac:dyDescent="0.25">
      <c r="A2000">
        <v>1999</v>
      </c>
      <c r="Q2000" t="str">
        <f t="shared" si="32"/>
        <v/>
      </c>
    </row>
    <row r="2001" spans="1:17" x14ac:dyDescent="0.25">
      <c r="A2001">
        <v>2000</v>
      </c>
      <c r="J2001">
        <v>38.042781000000012</v>
      </c>
      <c r="K2001" t="s">
        <v>22</v>
      </c>
      <c r="Q2001" t="str">
        <f t="shared" si="32"/>
        <v/>
      </c>
    </row>
    <row r="2002" spans="1:17" x14ac:dyDescent="0.25">
      <c r="A2002">
        <v>2001</v>
      </c>
      <c r="B2002">
        <v>41.755702000000014</v>
      </c>
      <c r="C2002" s="2">
        <v>1</v>
      </c>
      <c r="P2002">
        <v>1</v>
      </c>
      <c r="Q2002" t="str">
        <f t="shared" si="32"/>
        <v>1</v>
      </c>
    </row>
    <row r="2003" spans="1:17" x14ac:dyDescent="0.25">
      <c r="A2003">
        <v>2002</v>
      </c>
      <c r="B2003">
        <v>41.885124000000012</v>
      </c>
      <c r="C2003" s="2">
        <v>1</v>
      </c>
      <c r="P2003">
        <v>1</v>
      </c>
      <c r="Q2003" t="str">
        <f t="shared" si="32"/>
        <v>1</v>
      </c>
    </row>
    <row r="2004" spans="1:17" x14ac:dyDescent="0.25">
      <c r="A2004">
        <v>2003</v>
      </c>
      <c r="B2004">
        <v>41.885124000000012</v>
      </c>
      <c r="C2004" s="2">
        <v>1</v>
      </c>
      <c r="P2004">
        <v>1</v>
      </c>
      <c r="Q2004" t="str">
        <f t="shared" si="32"/>
        <v>1</v>
      </c>
    </row>
    <row r="2005" spans="1:17" x14ac:dyDescent="0.25">
      <c r="A2005">
        <v>2004</v>
      </c>
      <c r="B2005">
        <v>41.885124000000012</v>
      </c>
      <c r="C2005" s="2">
        <v>1</v>
      </c>
      <c r="P2005">
        <v>1</v>
      </c>
      <c r="Q2005" t="str">
        <f t="shared" si="32"/>
        <v>1</v>
      </c>
    </row>
    <row r="2006" spans="1:17" x14ac:dyDescent="0.25">
      <c r="A2006">
        <v>2005</v>
      </c>
      <c r="B2006">
        <v>41.885124000000012</v>
      </c>
      <c r="C2006" s="2">
        <v>1</v>
      </c>
      <c r="G2006" s="3" t="s">
        <v>234</v>
      </c>
      <c r="L2006">
        <v>27.955335000000012</v>
      </c>
      <c r="M2006">
        <v>2005</v>
      </c>
      <c r="P2006">
        <v>2</v>
      </c>
      <c r="Q2006" t="str">
        <f t="shared" si="32"/>
        <v>13D</v>
      </c>
    </row>
    <row r="2007" spans="1:17" x14ac:dyDescent="0.25">
      <c r="A2007">
        <v>2006</v>
      </c>
      <c r="B2007">
        <v>41.885124000000012</v>
      </c>
      <c r="C2007" s="2">
        <v>1</v>
      </c>
      <c r="G2007" s="3" t="s">
        <v>234</v>
      </c>
      <c r="L2007">
        <v>27.967147000000011</v>
      </c>
      <c r="P2007">
        <v>2</v>
      </c>
      <c r="Q2007" t="str">
        <f t="shared" si="32"/>
        <v>13D</v>
      </c>
    </row>
    <row r="2008" spans="1:17" x14ac:dyDescent="0.25">
      <c r="A2008">
        <v>2007</v>
      </c>
      <c r="B2008">
        <v>41.885124000000012</v>
      </c>
      <c r="C2008" s="2">
        <v>1</v>
      </c>
      <c r="G2008" s="3" t="s">
        <v>234</v>
      </c>
      <c r="L2008">
        <v>27.967147000000011</v>
      </c>
      <c r="P2008">
        <v>2</v>
      </c>
      <c r="Q2008" t="str">
        <f t="shared" si="32"/>
        <v>13D</v>
      </c>
    </row>
    <row r="2009" spans="1:17" x14ac:dyDescent="0.25">
      <c r="A2009">
        <v>2008</v>
      </c>
      <c r="B2009">
        <v>41.885124000000012</v>
      </c>
      <c r="C2009" s="2">
        <v>1</v>
      </c>
      <c r="G2009" s="3" t="s">
        <v>234</v>
      </c>
      <c r="L2009">
        <v>27.967147000000011</v>
      </c>
      <c r="P2009">
        <v>2</v>
      </c>
      <c r="Q2009" t="str">
        <f t="shared" si="32"/>
        <v>13D</v>
      </c>
    </row>
    <row r="2010" spans="1:17" x14ac:dyDescent="0.25">
      <c r="A2010">
        <v>2009</v>
      </c>
      <c r="B2010">
        <v>41.885124000000012</v>
      </c>
      <c r="C2010" s="2">
        <v>1</v>
      </c>
      <c r="G2010" s="3" t="s">
        <v>234</v>
      </c>
      <c r="L2010">
        <v>27.967147000000011</v>
      </c>
      <c r="P2010">
        <v>2</v>
      </c>
      <c r="Q2010" t="str">
        <f t="shared" si="32"/>
        <v>13D</v>
      </c>
    </row>
    <row r="2011" spans="1:17" x14ac:dyDescent="0.25">
      <c r="A2011">
        <v>2010</v>
      </c>
      <c r="B2011">
        <v>41.885124000000012</v>
      </c>
      <c r="C2011" s="2">
        <v>1</v>
      </c>
      <c r="G2011" s="3" t="s">
        <v>234</v>
      </c>
      <c r="L2011">
        <v>27.967147000000011</v>
      </c>
      <c r="P2011">
        <v>2</v>
      </c>
      <c r="Q2011" t="str">
        <f t="shared" si="32"/>
        <v>13D</v>
      </c>
    </row>
    <row r="2012" spans="1:17" x14ac:dyDescent="0.25">
      <c r="A2012">
        <v>2011</v>
      </c>
      <c r="B2012">
        <v>41.885124000000012</v>
      </c>
      <c r="C2012" s="2">
        <v>1</v>
      </c>
      <c r="G2012" s="3" t="s">
        <v>234</v>
      </c>
      <c r="L2012">
        <v>27.967147000000011</v>
      </c>
      <c r="P2012">
        <v>2</v>
      </c>
      <c r="Q2012" t="str">
        <f t="shared" si="32"/>
        <v>13D</v>
      </c>
    </row>
    <row r="2013" spans="1:17" x14ac:dyDescent="0.25">
      <c r="A2013">
        <v>2012</v>
      </c>
      <c r="B2013">
        <v>41.885124000000012</v>
      </c>
      <c r="C2013" s="2">
        <v>1</v>
      </c>
      <c r="G2013" s="3" t="s">
        <v>234</v>
      </c>
      <c r="L2013">
        <v>27.967147000000011</v>
      </c>
      <c r="P2013">
        <v>2</v>
      </c>
      <c r="Q2013" t="str">
        <f t="shared" si="32"/>
        <v>13D</v>
      </c>
    </row>
    <row r="2014" spans="1:17" x14ac:dyDescent="0.25">
      <c r="A2014">
        <v>2013</v>
      </c>
      <c r="B2014">
        <v>41.885124000000012</v>
      </c>
      <c r="C2014" s="2">
        <v>1</v>
      </c>
      <c r="D2014">
        <v>44.567432000000011</v>
      </c>
      <c r="E2014" s="4">
        <v>2</v>
      </c>
      <c r="G2014" s="3" t="s">
        <v>234</v>
      </c>
      <c r="L2014">
        <v>27.967147000000011</v>
      </c>
      <c r="P2014">
        <v>3</v>
      </c>
      <c r="Q2014" t="str">
        <f t="shared" si="32"/>
        <v>123D</v>
      </c>
    </row>
    <row r="2015" spans="1:17" x14ac:dyDescent="0.25">
      <c r="A2015">
        <v>2014</v>
      </c>
      <c r="B2015">
        <v>41.885124000000012</v>
      </c>
      <c r="C2015" s="2">
        <v>1</v>
      </c>
      <c r="D2015">
        <v>44.567432000000011</v>
      </c>
      <c r="E2015" s="4">
        <v>2</v>
      </c>
      <c r="G2015" s="3" t="s">
        <v>234</v>
      </c>
      <c r="I2015" s="5" t="s">
        <v>233</v>
      </c>
      <c r="L2015">
        <v>27.967147000000011</v>
      </c>
      <c r="N2015">
        <v>28.623453000000012</v>
      </c>
      <c r="O2015">
        <v>2014</v>
      </c>
      <c r="P2015">
        <v>4</v>
      </c>
      <c r="Q2015" t="str">
        <f t="shared" si="32"/>
        <v>123D4D</v>
      </c>
    </row>
    <row r="2016" spans="1:17" x14ac:dyDescent="0.25">
      <c r="A2016">
        <v>2015</v>
      </c>
      <c r="B2016">
        <v>41.885124000000012</v>
      </c>
      <c r="C2016" s="2">
        <v>1</v>
      </c>
      <c r="D2016">
        <v>44.860301000000014</v>
      </c>
      <c r="E2016" s="4">
        <v>2</v>
      </c>
      <c r="G2016" s="3" t="s">
        <v>234</v>
      </c>
      <c r="I2016" s="5" t="s">
        <v>233</v>
      </c>
      <c r="L2016">
        <v>27.967147000000011</v>
      </c>
      <c r="N2016">
        <v>28.622724000000012</v>
      </c>
      <c r="P2016">
        <v>4</v>
      </c>
      <c r="Q2016" t="str">
        <f t="shared" si="32"/>
        <v>123D4D</v>
      </c>
    </row>
    <row r="2017" spans="1:17" x14ac:dyDescent="0.25">
      <c r="A2017">
        <v>2016</v>
      </c>
      <c r="B2017">
        <v>41.885124000000012</v>
      </c>
      <c r="C2017" s="2">
        <v>1</v>
      </c>
      <c r="D2017">
        <v>44.860301000000014</v>
      </c>
      <c r="E2017" s="4">
        <v>2</v>
      </c>
      <c r="G2017" s="3" t="s">
        <v>234</v>
      </c>
      <c r="I2017" s="5" t="s">
        <v>233</v>
      </c>
      <c r="L2017">
        <v>27.967147000000011</v>
      </c>
      <c r="N2017">
        <v>28.622724000000012</v>
      </c>
      <c r="P2017">
        <v>4</v>
      </c>
      <c r="Q2017" t="str">
        <f t="shared" si="32"/>
        <v>123D4D</v>
      </c>
    </row>
    <row r="2018" spans="1:17" x14ac:dyDescent="0.25">
      <c r="A2018">
        <v>2017</v>
      </c>
      <c r="B2018">
        <v>41.885124000000012</v>
      </c>
      <c r="C2018" s="2">
        <v>1</v>
      </c>
      <c r="D2018">
        <v>44.860301000000014</v>
      </c>
      <c r="E2018" s="4">
        <v>2</v>
      </c>
      <c r="G2018" s="3" t="s">
        <v>234</v>
      </c>
      <c r="I2018" s="5" t="s">
        <v>233</v>
      </c>
      <c r="L2018">
        <v>27.967147000000011</v>
      </c>
      <c r="N2018">
        <v>28.622724000000012</v>
      </c>
      <c r="P2018">
        <v>4</v>
      </c>
      <c r="Q2018" t="str">
        <f t="shared" si="32"/>
        <v>123D4D</v>
      </c>
    </row>
    <row r="2019" spans="1:17" x14ac:dyDescent="0.25">
      <c r="A2019">
        <v>2018</v>
      </c>
      <c r="B2019">
        <v>41.885124000000012</v>
      </c>
      <c r="C2019" s="2">
        <v>1</v>
      </c>
      <c r="D2019">
        <v>44.860301000000014</v>
      </c>
      <c r="E2019" s="4">
        <v>2</v>
      </c>
      <c r="G2019" s="3" t="s">
        <v>234</v>
      </c>
      <c r="I2019" s="5" t="s">
        <v>233</v>
      </c>
      <c r="L2019">
        <v>27.967147000000011</v>
      </c>
      <c r="N2019">
        <v>28.622724000000012</v>
      </c>
      <c r="P2019">
        <v>4</v>
      </c>
      <c r="Q2019" t="str">
        <f t="shared" si="32"/>
        <v>123D4D</v>
      </c>
    </row>
    <row r="2020" spans="1:17" x14ac:dyDescent="0.25">
      <c r="A2020">
        <v>2019</v>
      </c>
      <c r="B2020">
        <v>41.885124000000012</v>
      </c>
      <c r="C2020" s="2">
        <v>1</v>
      </c>
      <c r="D2020">
        <v>44.860301000000014</v>
      </c>
      <c r="E2020" s="4">
        <v>2</v>
      </c>
      <c r="G2020" s="3" t="s">
        <v>234</v>
      </c>
      <c r="I2020" s="5" t="s">
        <v>233</v>
      </c>
      <c r="L2020">
        <v>27.967147000000011</v>
      </c>
      <c r="N2020">
        <v>28.622724000000012</v>
      </c>
      <c r="P2020">
        <v>4</v>
      </c>
      <c r="Q2020" t="str">
        <f t="shared" si="32"/>
        <v>123D4D</v>
      </c>
    </row>
    <row r="2021" spans="1:17" x14ac:dyDescent="0.25">
      <c r="A2021">
        <v>2020</v>
      </c>
      <c r="B2021">
        <v>41.885124000000012</v>
      </c>
      <c r="C2021" s="2">
        <v>1</v>
      </c>
      <c r="D2021">
        <v>44.860301000000014</v>
      </c>
      <c r="E2021" s="4">
        <v>2</v>
      </c>
      <c r="G2021" s="3" t="s">
        <v>234</v>
      </c>
      <c r="I2021" s="5" t="s">
        <v>233</v>
      </c>
      <c r="L2021">
        <v>27.967147000000011</v>
      </c>
      <c r="N2021">
        <v>28.622724000000012</v>
      </c>
      <c r="P2021">
        <v>4</v>
      </c>
      <c r="Q2021" t="str">
        <f t="shared" si="32"/>
        <v>123D4D</v>
      </c>
    </row>
    <row r="2022" spans="1:17" x14ac:dyDescent="0.25">
      <c r="A2022">
        <v>2021</v>
      </c>
      <c r="B2022">
        <v>41.885124000000012</v>
      </c>
      <c r="C2022" s="2">
        <v>1</v>
      </c>
      <c r="D2022">
        <v>44.860301000000014</v>
      </c>
      <c r="E2022" s="4">
        <v>2</v>
      </c>
      <c r="G2022" s="3" t="s">
        <v>234</v>
      </c>
      <c r="I2022" s="5" t="s">
        <v>233</v>
      </c>
      <c r="L2022">
        <v>27.967147000000011</v>
      </c>
      <c r="N2022">
        <v>28.622724000000012</v>
      </c>
      <c r="P2022">
        <v>4</v>
      </c>
      <c r="Q2022" t="str">
        <f t="shared" si="32"/>
        <v>123D4D</v>
      </c>
    </row>
    <row r="2023" spans="1:17" x14ac:dyDescent="0.25">
      <c r="A2023">
        <v>2022</v>
      </c>
      <c r="B2023">
        <v>41.885124000000012</v>
      </c>
      <c r="C2023" s="2">
        <v>1</v>
      </c>
      <c r="D2023">
        <v>44.860301000000014</v>
      </c>
      <c r="E2023" s="4">
        <v>2</v>
      </c>
      <c r="G2023" s="3" t="s">
        <v>234</v>
      </c>
      <c r="I2023" s="5" t="s">
        <v>233</v>
      </c>
      <c r="L2023">
        <v>27.967147000000011</v>
      </c>
      <c r="N2023">
        <v>28.622724000000012</v>
      </c>
      <c r="P2023">
        <v>4</v>
      </c>
      <c r="Q2023" t="str">
        <f t="shared" si="32"/>
        <v>123D4D</v>
      </c>
    </row>
    <row r="2024" spans="1:17" x14ac:dyDescent="0.25">
      <c r="A2024">
        <v>2023</v>
      </c>
      <c r="B2024">
        <v>41.885124000000012</v>
      </c>
      <c r="C2024" s="2">
        <v>1</v>
      </c>
      <c r="D2024">
        <v>44.860301000000014</v>
      </c>
      <c r="E2024" s="4">
        <v>2</v>
      </c>
      <c r="G2024" s="3" t="s">
        <v>234</v>
      </c>
      <c r="I2024" s="5" t="s">
        <v>233</v>
      </c>
      <c r="L2024">
        <v>27.967147000000011</v>
      </c>
      <c r="N2024">
        <v>28.622724000000012</v>
      </c>
      <c r="P2024">
        <v>4</v>
      </c>
      <c r="Q2024" t="str">
        <f t="shared" si="32"/>
        <v>123D4D</v>
      </c>
    </row>
    <row r="2025" spans="1:17" x14ac:dyDescent="0.25">
      <c r="A2025">
        <v>2024</v>
      </c>
      <c r="B2025">
        <v>41.885124000000012</v>
      </c>
      <c r="C2025" s="2">
        <v>1</v>
      </c>
      <c r="D2025">
        <v>44.860301000000014</v>
      </c>
      <c r="E2025" s="4">
        <v>2</v>
      </c>
      <c r="G2025" s="3" t="s">
        <v>234</v>
      </c>
      <c r="I2025" s="5" t="s">
        <v>233</v>
      </c>
      <c r="L2025">
        <v>27.967147000000011</v>
      </c>
      <c r="N2025">
        <v>28.622724000000012</v>
      </c>
      <c r="P2025">
        <v>4</v>
      </c>
      <c r="Q2025" t="str">
        <f t="shared" si="32"/>
        <v>123D4D</v>
      </c>
    </row>
    <row r="2026" spans="1:17" x14ac:dyDescent="0.25">
      <c r="A2026">
        <v>2025</v>
      </c>
      <c r="B2026">
        <v>41.885124000000012</v>
      </c>
      <c r="C2026" s="2">
        <v>1</v>
      </c>
      <c r="D2026">
        <v>44.860301000000014</v>
      </c>
      <c r="E2026" s="4">
        <v>2</v>
      </c>
      <c r="G2026" s="3" t="s">
        <v>234</v>
      </c>
      <c r="I2026" s="5" t="s">
        <v>233</v>
      </c>
      <c r="L2026">
        <v>27.967147000000011</v>
      </c>
      <c r="N2026">
        <v>28.622724000000012</v>
      </c>
      <c r="P2026">
        <v>4</v>
      </c>
      <c r="Q2026" t="str">
        <f t="shared" si="32"/>
        <v>123D4D</v>
      </c>
    </row>
    <row r="2027" spans="1:17" x14ac:dyDescent="0.25">
      <c r="A2027">
        <v>2026</v>
      </c>
      <c r="B2027">
        <v>41.885124000000012</v>
      </c>
      <c r="C2027" s="2">
        <v>1</v>
      </c>
      <c r="D2027">
        <v>44.860301000000014</v>
      </c>
      <c r="E2027" s="4">
        <v>2</v>
      </c>
      <c r="G2027" s="3" t="s">
        <v>234</v>
      </c>
      <c r="I2027" s="5" t="s">
        <v>233</v>
      </c>
      <c r="L2027">
        <v>27.955335000000012</v>
      </c>
      <c r="M2027">
        <v>2026</v>
      </c>
      <c r="N2027">
        <v>28.622724000000012</v>
      </c>
      <c r="P2027">
        <v>4</v>
      </c>
      <c r="Q2027" t="str">
        <f t="shared" si="32"/>
        <v>123D4D</v>
      </c>
    </row>
    <row r="2028" spans="1:17" x14ac:dyDescent="0.25">
      <c r="A2028">
        <v>2027</v>
      </c>
      <c r="B2028">
        <v>41.885124000000012</v>
      </c>
      <c r="C2028" s="2">
        <v>1</v>
      </c>
      <c r="D2028">
        <v>44.860301000000014</v>
      </c>
      <c r="E2028" s="4">
        <v>2</v>
      </c>
      <c r="I2028" s="5" t="s">
        <v>233</v>
      </c>
      <c r="N2028">
        <v>28.622724000000012</v>
      </c>
      <c r="P2028">
        <v>3</v>
      </c>
      <c r="Q2028" t="str">
        <f t="shared" si="32"/>
        <v>124D</v>
      </c>
    </row>
    <row r="2029" spans="1:17" x14ac:dyDescent="0.25">
      <c r="A2029">
        <v>2028</v>
      </c>
      <c r="B2029">
        <v>41.755702000000014</v>
      </c>
      <c r="C2029" s="2">
        <v>1</v>
      </c>
      <c r="D2029">
        <v>44.860301000000014</v>
      </c>
      <c r="E2029" s="4">
        <v>2</v>
      </c>
      <c r="I2029" s="5" t="s">
        <v>233</v>
      </c>
      <c r="N2029">
        <v>28.622724000000012</v>
      </c>
      <c r="P2029">
        <v>3</v>
      </c>
      <c r="Q2029" t="str">
        <f t="shared" si="32"/>
        <v>124D</v>
      </c>
    </row>
    <row r="2030" spans="1:17" x14ac:dyDescent="0.25">
      <c r="A2030">
        <v>2029</v>
      </c>
      <c r="D2030">
        <v>44.860301000000014</v>
      </c>
      <c r="E2030" s="4">
        <v>2</v>
      </c>
      <c r="I2030" s="5" t="s">
        <v>233</v>
      </c>
      <c r="N2030">
        <v>28.622724000000012</v>
      </c>
      <c r="P2030">
        <v>2</v>
      </c>
      <c r="Q2030" t="str">
        <f t="shared" si="32"/>
        <v>24D</v>
      </c>
    </row>
    <row r="2031" spans="1:17" x14ac:dyDescent="0.25">
      <c r="A2031">
        <v>2030</v>
      </c>
      <c r="D2031">
        <v>44.860301000000014</v>
      </c>
      <c r="E2031" s="4">
        <v>2</v>
      </c>
      <c r="I2031" s="5" t="s">
        <v>233</v>
      </c>
      <c r="N2031">
        <v>28.580053000000007</v>
      </c>
      <c r="O2031">
        <v>2030</v>
      </c>
      <c r="P2031">
        <v>2</v>
      </c>
      <c r="Q2031" t="str">
        <f t="shared" si="32"/>
        <v>24D</v>
      </c>
    </row>
    <row r="2032" spans="1:17" x14ac:dyDescent="0.25">
      <c r="A2032">
        <v>2031</v>
      </c>
      <c r="D2032">
        <v>44.860301000000014</v>
      </c>
      <c r="E2032" s="4">
        <v>2</v>
      </c>
      <c r="P2032">
        <v>1</v>
      </c>
      <c r="Q2032" t="str">
        <f t="shared" si="32"/>
        <v>2</v>
      </c>
    </row>
    <row r="2033" spans="1:17" x14ac:dyDescent="0.25">
      <c r="A2033">
        <v>2032</v>
      </c>
      <c r="D2033">
        <v>44.860301000000014</v>
      </c>
      <c r="E2033" s="4">
        <v>2</v>
      </c>
      <c r="P2033">
        <v>1</v>
      </c>
      <c r="Q2033" t="str">
        <f t="shared" si="32"/>
        <v>2</v>
      </c>
    </row>
    <row r="2034" spans="1:17" x14ac:dyDescent="0.25">
      <c r="A2034">
        <v>2033</v>
      </c>
      <c r="D2034">
        <v>44.860301000000014</v>
      </c>
      <c r="E2034" s="4">
        <v>2</v>
      </c>
      <c r="P2034">
        <v>1</v>
      </c>
      <c r="Q2034" t="str">
        <f t="shared" si="32"/>
        <v>2</v>
      </c>
    </row>
    <row r="2035" spans="1:17" x14ac:dyDescent="0.25">
      <c r="A2035">
        <v>2034</v>
      </c>
      <c r="D2035">
        <v>44.860301000000014</v>
      </c>
      <c r="E2035" s="4">
        <v>2</v>
      </c>
      <c r="G2035" s="3" t="s">
        <v>234</v>
      </c>
      <c r="L2035">
        <v>35.62977200000001</v>
      </c>
      <c r="M2035">
        <v>2034</v>
      </c>
      <c r="P2035">
        <v>2</v>
      </c>
      <c r="Q2035" t="str">
        <f t="shared" si="32"/>
        <v>23D</v>
      </c>
    </row>
    <row r="2036" spans="1:17" x14ac:dyDescent="0.25">
      <c r="A2036">
        <v>2035</v>
      </c>
      <c r="D2036">
        <v>44.860301000000014</v>
      </c>
      <c r="E2036" s="4">
        <v>2</v>
      </c>
      <c r="G2036" s="3" t="s">
        <v>234</v>
      </c>
      <c r="L2036">
        <v>35.73296100000001</v>
      </c>
      <c r="P2036">
        <v>2</v>
      </c>
      <c r="Q2036" t="str">
        <f t="shared" si="32"/>
        <v>23D</v>
      </c>
    </row>
    <row r="2037" spans="1:17" x14ac:dyDescent="0.25">
      <c r="A2037">
        <v>2036</v>
      </c>
      <c r="B2037">
        <v>52.52235000000001</v>
      </c>
      <c r="C2037" s="2">
        <v>1</v>
      </c>
      <c r="D2037">
        <v>44.860301000000014</v>
      </c>
      <c r="E2037" s="4">
        <v>2</v>
      </c>
      <c r="G2037" s="3" t="s">
        <v>234</v>
      </c>
      <c r="L2037">
        <v>35.73296100000001</v>
      </c>
      <c r="P2037">
        <v>3</v>
      </c>
      <c r="Q2037" t="str">
        <f t="shared" si="32"/>
        <v>123D</v>
      </c>
    </row>
    <row r="2038" spans="1:17" x14ac:dyDescent="0.25">
      <c r="A2038">
        <v>2037</v>
      </c>
      <c r="B2038">
        <v>52.67654000000001</v>
      </c>
      <c r="C2038" s="2">
        <v>1</v>
      </c>
      <c r="D2038">
        <v>44.860301000000014</v>
      </c>
      <c r="E2038" s="4">
        <v>2</v>
      </c>
      <c r="G2038" s="3" t="s">
        <v>234</v>
      </c>
      <c r="L2038">
        <v>35.73296100000001</v>
      </c>
      <c r="P2038">
        <v>3</v>
      </c>
      <c r="Q2038" t="str">
        <f t="shared" si="32"/>
        <v>123D</v>
      </c>
    </row>
    <row r="2039" spans="1:17" x14ac:dyDescent="0.25">
      <c r="A2039">
        <v>2038</v>
      </c>
      <c r="B2039">
        <v>52.67654000000001</v>
      </c>
      <c r="C2039" s="2">
        <v>1</v>
      </c>
      <c r="D2039">
        <v>44.860301000000014</v>
      </c>
      <c r="E2039" s="4">
        <v>2</v>
      </c>
      <c r="G2039" s="3" t="s">
        <v>234</v>
      </c>
      <c r="L2039">
        <v>35.73296100000001</v>
      </c>
      <c r="P2039">
        <v>3</v>
      </c>
      <c r="Q2039" t="str">
        <f t="shared" si="32"/>
        <v>123D</v>
      </c>
    </row>
    <row r="2040" spans="1:17" x14ac:dyDescent="0.25">
      <c r="A2040">
        <v>2039</v>
      </c>
      <c r="B2040">
        <v>52.67654000000001</v>
      </c>
      <c r="C2040" s="2">
        <v>1</v>
      </c>
      <c r="D2040">
        <v>44.860301000000014</v>
      </c>
      <c r="E2040" s="4">
        <v>2</v>
      </c>
      <c r="G2040" s="3" t="s">
        <v>234</v>
      </c>
      <c r="L2040">
        <v>35.73296100000001</v>
      </c>
      <c r="P2040">
        <v>3</v>
      </c>
      <c r="Q2040" t="str">
        <f t="shared" si="32"/>
        <v>123D</v>
      </c>
    </row>
    <row r="2041" spans="1:17" x14ac:dyDescent="0.25">
      <c r="A2041">
        <v>2040</v>
      </c>
      <c r="B2041">
        <v>52.67654000000001</v>
      </c>
      <c r="C2041" s="2">
        <v>1</v>
      </c>
      <c r="D2041">
        <v>44.860301000000014</v>
      </c>
      <c r="E2041" s="4">
        <v>2</v>
      </c>
      <c r="G2041" s="3" t="s">
        <v>234</v>
      </c>
      <c r="L2041">
        <v>35.73296100000001</v>
      </c>
      <c r="P2041">
        <v>3</v>
      </c>
      <c r="Q2041" t="str">
        <f t="shared" si="32"/>
        <v>123D</v>
      </c>
    </row>
    <row r="2042" spans="1:17" x14ac:dyDescent="0.25">
      <c r="A2042">
        <v>2041</v>
      </c>
      <c r="B2042">
        <v>52.67654000000001</v>
      </c>
      <c r="C2042" s="2">
        <v>1</v>
      </c>
      <c r="D2042">
        <v>44.860301000000014</v>
      </c>
      <c r="E2042" s="4">
        <v>2</v>
      </c>
      <c r="G2042" s="3" t="s">
        <v>234</v>
      </c>
      <c r="L2042">
        <v>35.73296100000001</v>
      </c>
      <c r="P2042">
        <v>3</v>
      </c>
      <c r="Q2042" t="str">
        <f t="shared" si="32"/>
        <v>123D</v>
      </c>
    </row>
    <row r="2043" spans="1:17" x14ac:dyDescent="0.25">
      <c r="A2043">
        <v>2042</v>
      </c>
      <c r="B2043">
        <v>52.67654000000001</v>
      </c>
      <c r="C2043" s="2">
        <v>1</v>
      </c>
      <c r="D2043">
        <v>44.567432000000011</v>
      </c>
      <c r="E2043" s="4">
        <v>2</v>
      </c>
      <c r="G2043" s="3" t="s">
        <v>234</v>
      </c>
      <c r="L2043">
        <v>35.73296100000001</v>
      </c>
      <c r="P2043">
        <v>3</v>
      </c>
      <c r="Q2043" t="str">
        <f t="shared" si="32"/>
        <v>123D</v>
      </c>
    </row>
    <row r="2044" spans="1:17" x14ac:dyDescent="0.25">
      <c r="A2044">
        <v>2043</v>
      </c>
      <c r="B2044">
        <v>52.67654000000001</v>
      </c>
      <c r="C2044" s="2">
        <v>1</v>
      </c>
      <c r="D2044">
        <v>44.567432000000011</v>
      </c>
      <c r="E2044" s="4">
        <v>2</v>
      </c>
      <c r="G2044" s="3" t="s">
        <v>234</v>
      </c>
      <c r="L2044">
        <v>35.73296100000001</v>
      </c>
      <c r="P2044">
        <v>3</v>
      </c>
      <c r="Q2044" t="str">
        <f t="shared" si="32"/>
        <v>123D</v>
      </c>
    </row>
    <row r="2045" spans="1:17" x14ac:dyDescent="0.25">
      <c r="A2045">
        <v>2044</v>
      </c>
      <c r="B2045">
        <v>52.67654000000001</v>
      </c>
      <c r="C2045" s="2">
        <v>1</v>
      </c>
      <c r="G2045" s="3" t="s">
        <v>234</v>
      </c>
      <c r="L2045">
        <v>35.73296100000001</v>
      </c>
      <c r="P2045">
        <v>2</v>
      </c>
      <c r="Q2045" t="str">
        <f t="shared" si="32"/>
        <v>13D</v>
      </c>
    </row>
    <row r="2046" spans="1:17" x14ac:dyDescent="0.25">
      <c r="A2046">
        <v>2045</v>
      </c>
      <c r="B2046">
        <v>52.67654000000001</v>
      </c>
      <c r="C2046" s="2">
        <v>1</v>
      </c>
      <c r="G2046" s="3" t="s">
        <v>234</v>
      </c>
      <c r="L2046">
        <v>35.73296100000001</v>
      </c>
      <c r="P2046">
        <v>2</v>
      </c>
      <c r="Q2046" t="str">
        <f t="shared" si="32"/>
        <v>13D</v>
      </c>
    </row>
    <row r="2047" spans="1:17" x14ac:dyDescent="0.25">
      <c r="A2047">
        <v>2046</v>
      </c>
      <c r="B2047">
        <v>52.67654000000001</v>
      </c>
      <c r="C2047" s="2">
        <v>1</v>
      </c>
      <c r="G2047" s="3" t="s">
        <v>234</v>
      </c>
      <c r="L2047">
        <v>35.73296100000001</v>
      </c>
      <c r="P2047">
        <v>2</v>
      </c>
      <c r="Q2047" t="str">
        <f t="shared" si="32"/>
        <v>13D</v>
      </c>
    </row>
    <row r="2048" spans="1:17" x14ac:dyDescent="0.25">
      <c r="A2048">
        <v>2047</v>
      </c>
      <c r="B2048">
        <v>52.67654000000001</v>
      </c>
      <c r="C2048" s="2">
        <v>1</v>
      </c>
      <c r="G2048" s="3" t="s">
        <v>234</v>
      </c>
      <c r="I2048" s="5" t="s">
        <v>233</v>
      </c>
      <c r="L2048">
        <v>35.73296100000001</v>
      </c>
      <c r="N2048">
        <v>40.258930000000014</v>
      </c>
      <c r="O2048">
        <v>2047</v>
      </c>
      <c r="P2048">
        <v>3</v>
      </c>
      <c r="Q2048" t="str">
        <f t="shared" si="32"/>
        <v>13D4D</v>
      </c>
    </row>
    <row r="2049" spans="1:17" x14ac:dyDescent="0.25">
      <c r="A2049">
        <v>2048</v>
      </c>
      <c r="B2049">
        <v>52.67654000000001</v>
      </c>
      <c r="C2049" s="2">
        <v>1</v>
      </c>
      <c r="G2049" s="3" t="s">
        <v>234</v>
      </c>
      <c r="I2049" s="5" t="s">
        <v>233</v>
      </c>
      <c r="L2049">
        <v>35.73296100000001</v>
      </c>
      <c r="N2049">
        <v>40.258930000000014</v>
      </c>
      <c r="P2049">
        <v>3</v>
      </c>
      <c r="Q2049" t="str">
        <f t="shared" si="32"/>
        <v>13D4D</v>
      </c>
    </row>
    <row r="2050" spans="1:17" x14ac:dyDescent="0.25">
      <c r="A2050">
        <v>2049</v>
      </c>
      <c r="B2050">
        <v>52.67654000000001</v>
      </c>
      <c r="C2050" s="2">
        <v>1</v>
      </c>
      <c r="G2050" s="3" t="s">
        <v>234</v>
      </c>
      <c r="I2050" s="5" t="s">
        <v>233</v>
      </c>
      <c r="L2050">
        <v>35.73296100000001</v>
      </c>
      <c r="N2050">
        <v>40.258930000000014</v>
      </c>
      <c r="P2050">
        <v>3</v>
      </c>
      <c r="Q2050" t="str">
        <f t="shared" ref="Q2050:Q2113" si="33">CONCATENATE(C2050,E2050,G2050,I2050)</f>
        <v>13D4D</v>
      </c>
    </row>
    <row r="2051" spans="1:17" x14ac:dyDescent="0.25">
      <c r="A2051">
        <v>2050</v>
      </c>
      <c r="B2051">
        <v>52.67654000000001</v>
      </c>
      <c r="C2051" s="2">
        <v>1</v>
      </c>
      <c r="G2051" s="3" t="s">
        <v>234</v>
      </c>
      <c r="I2051" s="5" t="s">
        <v>233</v>
      </c>
      <c r="L2051">
        <v>35.73296100000001</v>
      </c>
      <c r="N2051">
        <v>40.258930000000014</v>
      </c>
      <c r="P2051">
        <v>3</v>
      </c>
      <c r="Q2051" t="str">
        <f t="shared" si="33"/>
        <v>13D4D</v>
      </c>
    </row>
    <row r="2052" spans="1:17" x14ac:dyDescent="0.25">
      <c r="A2052">
        <v>2051</v>
      </c>
      <c r="B2052">
        <v>52.67654000000001</v>
      </c>
      <c r="C2052" s="2">
        <v>1</v>
      </c>
      <c r="G2052" s="3" t="s">
        <v>234</v>
      </c>
      <c r="I2052" s="5" t="s">
        <v>233</v>
      </c>
      <c r="L2052">
        <v>35.73296100000001</v>
      </c>
      <c r="N2052">
        <v>40.258930000000014</v>
      </c>
      <c r="P2052">
        <v>3</v>
      </c>
      <c r="Q2052" t="str">
        <f t="shared" si="33"/>
        <v>13D4D</v>
      </c>
    </row>
    <row r="2053" spans="1:17" x14ac:dyDescent="0.25">
      <c r="A2053">
        <v>2052</v>
      </c>
      <c r="B2053">
        <v>52.67654000000001</v>
      </c>
      <c r="C2053" s="2">
        <v>1</v>
      </c>
      <c r="G2053" s="3" t="s">
        <v>234</v>
      </c>
      <c r="I2053" s="5" t="s">
        <v>233</v>
      </c>
      <c r="L2053">
        <v>35.73296100000001</v>
      </c>
      <c r="N2053">
        <v>40.258930000000014</v>
      </c>
      <c r="P2053">
        <v>3</v>
      </c>
      <c r="Q2053" t="str">
        <f t="shared" si="33"/>
        <v>13D4D</v>
      </c>
    </row>
    <row r="2054" spans="1:17" x14ac:dyDescent="0.25">
      <c r="A2054">
        <v>2053</v>
      </c>
      <c r="B2054">
        <v>52.67654000000001</v>
      </c>
      <c r="C2054" s="2">
        <v>1</v>
      </c>
      <c r="G2054" s="3" t="s">
        <v>234</v>
      </c>
      <c r="I2054" s="5" t="s">
        <v>233</v>
      </c>
      <c r="L2054">
        <v>35.73296100000001</v>
      </c>
      <c r="N2054">
        <v>40.258930000000014</v>
      </c>
      <c r="P2054">
        <v>3</v>
      </c>
      <c r="Q2054" t="str">
        <f t="shared" si="33"/>
        <v>13D4D</v>
      </c>
    </row>
    <row r="2055" spans="1:17" x14ac:dyDescent="0.25">
      <c r="A2055">
        <v>2054</v>
      </c>
      <c r="B2055">
        <v>52.67654000000001</v>
      </c>
      <c r="C2055" s="2">
        <v>1</v>
      </c>
      <c r="G2055" s="3" t="s">
        <v>234</v>
      </c>
      <c r="I2055" s="5" t="s">
        <v>233</v>
      </c>
      <c r="L2055">
        <v>35.73296100000001</v>
      </c>
      <c r="N2055">
        <v>40.258930000000014</v>
      </c>
      <c r="P2055">
        <v>3</v>
      </c>
      <c r="Q2055" t="str">
        <f t="shared" si="33"/>
        <v>13D4D</v>
      </c>
    </row>
    <row r="2056" spans="1:17" x14ac:dyDescent="0.25">
      <c r="A2056">
        <v>2055</v>
      </c>
      <c r="B2056">
        <v>52.67654000000001</v>
      </c>
      <c r="C2056" s="2">
        <v>1</v>
      </c>
      <c r="G2056" s="3" t="s">
        <v>234</v>
      </c>
      <c r="I2056" s="5" t="s">
        <v>233</v>
      </c>
      <c r="L2056">
        <v>35.73296100000001</v>
      </c>
      <c r="N2056">
        <v>40.258930000000014</v>
      </c>
      <c r="P2056">
        <v>3</v>
      </c>
      <c r="Q2056" t="str">
        <f t="shared" si="33"/>
        <v>13D4D</v>
      </c>
    </row>
    <row r="2057" spans="1:17" x14ac:dyDescent="0.25">
      <c r="A2057">
        <v>2056</v>
      </c>
      <c r="B2057">
        <v>52.67654000000001</v>
      </c>
      <c r="C2057" s="2">
        <v>1</v>
      </c>
      <c r="G2057" s="3" t="s">
        <v>234</v>
      </c>
      <c r="I2057" s="5" t="s">
        <v>233</v>
      </c>
      <c r="L2057">
        <v>35.62977200000001</v>
      </c>
      <c r="M2057">
        <v>2056</v>
      </c>
      <c r="N2057">
        <v>40.258930000000014</v>
      </c>
      <c r="P2057">
        <v>3</v>
      </c>
      <c r="Q2057" t="str">
        <f t="shared" si="33"/>
        <v>13D4D</v>
      </c>
    </row>
    <row r="2058" spans="1:17" x14ac:dyDescent="0.25">
      <c r="A2058">
        <v>2057</v>
      </c>
      <c r="B2058">
        <v>52.67654000000001</v>
      </c>
      <c r="C2058" s="2">
        <v>1</v>
      </c>
      <c r="D2058">
        <v>59.023067000000012</v>
      </c>
      <c r="E2058" s="4">
        <v>2</v>
      </c>
      <c r="I2058" s="5" t="s">
        <v>233</v>
      </c>
      <c r="N2058">
        <v>40.258930000000014</v>
      </c>
      <c r="P2058">
        <v>3</v>
      </c>
      <c r="Q2058" t="str">
        <f t="shared" si="33"/>
        <v>124D</v>
      </c>
    </row>
    <row r="2059" spans="1:17" x14ac:dyDescent="0.25">
      <c r="A2059">
        <v>2058</v>
      </c>
      <c r="B2059">
        <v>52.67654000000001</v>
      </c>
      <c r="C2059" s="2">
        <v>1</v>
      </c>
      <c r="D2059">
        <v>59.080829000000008</v>
      </c>
      <c r="E2059" s="4">
        <v>2</v>
      </c>
      <c r="I2059" s="5" t="s">
        <v>233</v>
      </c>
      <c r="N2059">
        <v>40.258930000000014</v>
      </c>
      <c r="P2059">
        <v>3</v>
      </c>
      <c r="Q2059" t="str">
        <f t="shared" si="33"/>
        <v>124D</v>
      </c>
    </row>
    <row r="2060" spans="1:17" x14ac:dyDescent="0.25">
      <c r="A2060">
        <v>2059</v>
      </c>
      <c r="B2060">
        <v>52.67654000000001</v>
      </c>
      <c r="C2060" s="2">
        <v>1</v>
      </c>
      <c r="D2060">
        <v>59.080829000000008</v>
      </c>
      <c r="E2060" s="4">
        <v>2</v>
      </c>
      <c r="I2060" s="5" t="s">
        <v>233</v>
      </c>
      <c r="N2060">
        <v>40.258930000000014</v>
      </c>
      <c r="P2060">
        <v>3</v>
      </c>
      <c r="Q2060" t="str">
        <f t="shared" si="33"/>
        <v>124D</v>
      </c>
    </row>
    <row r="2061" spans="1:17" x14ac:dyDescent="0.25">
      <c r="A2061">
        <v>2060</v>
      </c>
      <c r="B2061">
        <v>52.67654000000001</v>
      </c>
      <c r="C2061" s="2">
        <v>1</v>
      </c>
      <c r="D2061">
        <v>59.080829000000008</v>
      </c>
      <c r="E2061" s="4">
        <v>2</v>
      </c>
      <c r="I2061" s="5" t="s">
        <v>233</v>
      </c>
      <c r="N2061">
        <v>40.258930000000014</v>
      </c>
      <c r="P2061">
        <v>3</v>
      </c>
      <c r="Q2061" t="str">
        <f t="shared" si="33"/>
        <v>124D</v>
      </c>
    </row>
    <row r="2062" spans="1:17" x14ac:dyDescent="0.25">
      <c r="A2062">
        <v>2061</v>
      </c>
      <c r="B2062">
        <v>52.67654000000001</v>
      </c>
      <c r="C2062" s="2">
        <v>1</v>
      </c>
      <c r="D2062">
        <v>59.080829000000008</v>
      </c>
      <c r="E2062" s="4">
        <v>2</v>
      </c>
      <c r="I2062" s="5" t="s">
        <v>233</v>
      </c>
      <c r="N2062">
        <v>40.258930000000014</v>
      </c>
      <c r="P2062">
        <v>3</v>
      </c>
      <c r="Q2062" t="str">
        <f t="shared" si="33"/>
        <v>124D</v>
      </c>
    </row>
    <row r="2063" spans="1:17" x14ac:dyDescent="0.25">
      <c r="A2063">
        <v>2062</v>
      </c>
      <c r="B2063">
        <v>52.67654000000001</v>
      </c>
      <c r="C2063" s="2">
        <v>1</v>
      </c>
      <c r="D2063">
        <v>59.080829000000008</v>
      </c>
      <c r="E2063" s="4">
        <v>2</v>
      </c>
      <c r="I2063" s="5" t="s">
        <v>233</v>
      </c>
      <c r="N2063">
        <v>40.258930000000014</v>
      </c>
      <c r="P2063">
        <v>3</v>
      </c>
      <c r="Q2063" t="str">
        <f t="shared" si="33"/>
        <v>124D</v>
      </c>
    </row>
    <row r="2064" spans="1:17" x14ac:dyDescent="0.25">
      <c r="A2064">
        <v>2063</v>
      </c>
      <c r="B2064">
        <v>52.52235000000001</v>
      </c>
      <c r="C2064" s="2">
        <v>1</v>
      </c>
      <c r="D2064">
        <v>59.080829000000008</v>
      </c>
      <c r="E2064" s="4">
        <v>2</v>
      </c>
      <c r="I2064" s="5" t="s">
        <v>233</v>
      </c>
      <c r="N2064">
        <v>40.258930000000014</v>
      </c>
      <c r="P2064">
        <v>3</v>
      </c>
      <c r="Q2064" t="str">
        <f t="shared" si="33"/>
        <v>124D</v>
      </c>
    </row>
    <row r="2065" spans="1:17" x14ac:dyDescent="0.25">
      <c r="A2065">
        <v>2064</v>
      </c>
      <c r="D2065">
        <v>59.080829000000008</v>
      </c>
      <c r="E2065" s="4">
        <v>2</v>
      </c>
      <c r="I2065" s="5" t="s">
        <v>233</v>
      </c>
      <c r="N2065">
        <v>40.258930000000014</v>
      </c>
      <c r="P2065">
        <v>2</v>
      </c>
      <c r="Q2065" t="str">
        <f t="shared" si="33"/>
        <v>24D</v>
      </c>
    </row>
    <row r="2066" spans="1:17" x14ac:dyDescent="0.25">
      <c r="A2066">
        <v>2065</v>
      </c>
      <c r="D2066">
        <v>59.080829000000008</v>
      </c>
      <c r="E2066" s="4">
        <v>2</v>
      </c>
      <c r="I2066" s="5" t="s">
        <v>233</v>
      </c>
      <c r="N2066">
        <v>40.258930000000014</v>
      </c>
      <c r="P2066">
        <v>2</v>
      </c>
      <c r="Q2066" t="str">
        <f t="shared" si="33"/>
        <v>24D</v>
      </c>
    </row>
    <row r="2067" spans="1:17" x14ac:dyDescent="0.25">
      <c r="A2067">
        <v>2066</v>
      </c>
      <c r="D2067">
        <v>59.080829000000008</v>
      </c>
      <c r="E2067" s="4">
        <v>2</v>
      </c>
      <c r="I2067" s="5" t="s">
        <v>233</v>
      </c>
      <c r="N2067">
        <v>40.258930000000014</v>
      </c>
      <c r="P2067">
        <v>2</v>
      </c>
      <c r="Q2067" t="str">
        <f t="shared" si="33"/>
        <v>24D</v>
      </c>
    </row>
    <row r="2068" spans="1:17" x14ac:dyDescent="0.25">
      <c r="A2068">
        <v>2067</v>
      </c>
      <c r="D2068">
        <v>59.080829000000008</v>
      </c>
      <c r="E2068" s="4">
        <v>2</v>
      </c>
      <c r="I2068" s="5" t="s">
        <v>233</v>
      </c>
      <c r="N2068">
        <v>40.258930000000014</v>
      </c>
      <c r="P2068">
        <v>2</v>
      </c>
      <c r="Q2068" t="str">
        <f t="shared" si="33"/>
        <v>24D</v>
      </c>
    </row>
    <row r="2069" spans="1:17" x14ac:dyDescent="0.25">
      <c r="A2069">
        <v>2068</v>
      </c>
      <c r="D2069">
        <v>59.080829000000008</v>
      </c>
      <c r="E2069" s="4">
        <v>2</v>
      </c>
      <c r="F2069">
        <v>49.612846000000012</v>
      </c>
      <c r="G2069" s="3">
        <v>3</v>
      </c>
      <c r="I2069" s="5" t="s">
        <v>233</v>
      </c>
      <c r="N2069">
        <v>40.258930000000014</v>
      </c>
      <c r="O2069">
        <v>2068</v>
      </c>
      <c r="P2069">
        <v>3</v>
      </c>
      <c r="Q2069" t="str">
        <f t="shared" si="33"/>
        <v>234D</v>
      </c>
    </row>
    <row r="2070" spans="1:17" x14ac:dyDescent="0.25">
      <c r="A2070">
        <v>2069</v>
      </c>
      <c r="D2070">
        <v>59.080829000000008</v>
      </c>
      <c r="E2070" s="4">
        <v>2</v>
      </c>
      <c r="F2070">
        <v>49.600459000000008</v>
      </c>
      <c r="G2070" s="3">
        <v>3</v>
      </c>
      <c r="P2070">
        <v>2</v>
      </c>
      <c r="Q2070" t="str">
        <f t="shared" si="33"/>
        <v>23</v>
      </c>
    </row>
    <row r="2071" spans="1:17" x14ac:dyDescent="0.25">
      <c r="A2071">
        <v>2070</v>
      </c>
      <c r="D2071">
        <v>59.080829000000008</v>
      </c>
      <c r="E2071" s="4">
        <v>2</v>
      </c>
      <c r="F2071">
        <v>49.600459000000008</v>
      </c>
      <c r="G2071" s="3">
        <v>3</v>
      </c>
      <c r="P2071">
        <v>2</v>
      </c>
      <c r="Q2071" t="str">
        <f t="shared" si="33"/>
        <v>23</v>
      </c>
    </row>
    <row r="2072" spans="1:17" x14ac:dyDescent="0.25">
      <c r="A2072">
        <v>2071</v>
      </c>
      <c r="D2072">
        <v>59.080829000000008</v>
      </c>
      <c r="E2072" s="4">
        <v>2</v>
      </c>
      <c r="F2072">
        <v>49.600459000000008</v>
      </c>
      <c r="G2072" s="3">
        <v>3</v>
      </c>
      <c r="P2072">
        <v>2</v>
      </c>
      <c r="Q2072" t="str">
        <f t="shared" si="33"/>
        <v>23</v>
      </c>
    </row>
    <row r="2073" spans="1:17" x14ac:dyDescent="0.25">
      <c r="A2073">
        <v>2072</v>
      </c>
      <c r="D2073">
        <v>59.080829000000008</v>
      </c>
      <c r="E2073" s="4">
        <v>2</v>
      </c>
      <c r="F2073">
        <v>49.600459000000008</v>
      </c>
      <c r="G2073" s="3">
        <v>3</v>
      </c>
      <c r="P2073">
        <v>2</v>
      </c>
      <c r="Q2073" t="str">
        <f t="shared" si="33"/>
        <v>23</v>
      </c>
    </row>
    <row r="2074" spans="1:17" x14ac:dyDescent="0.25">
      <c r="A2074">
        <v>2073</v>
      </c>
      <c r="D2074">
        <v>59.080829000000008</v>
      </c>
      <c r="E2074" s="4">
        <v>2</v>
      </c>
      <c r="F2074">
        <v>49.600459000000008</v>
      </c>
      <c r="G2074" s="3">
        <v>3</v>
      </c>
      <c r="P2074">
        <v>2</v>
      </c>
      <c r="Q2074" t="str">
        <f t="shared" si="33"/>
        <v>23</v>
      </c>
    </row>
    <row r="2075" spans="1:17" x14ac:dyDescent="0.25">
      <c r="A2075">
        <v>2074</v>
      </c>
      <c r="D2075">
        <v>59.080829000000008</v>
      </c>
      <c r="E2075" s="4">
        <v>2</v>
      </c>
      <c r="F2075">
        <v>49.600459000000008</v>
      </c>
      <c r="G2075" s="3">
        <v>3</v>
      </c>
      <c r="P2075">
        <v>2</v>
      </c>
      <c r="Q2075" t="str">
        <f t="shared" si="33"/>
        <v>23</v>
      </c>
    </row>
    <row r="2076" spans="1:17" x14ac:dyDescent="0.25">
      <c r="A2076">
        <v>2075</v>
      </c>
      <c r="D2076">
        <v>59.080829000000008</v>
      </c>
      <c r="E2076" s="4">
        <v>2</v>
      </c>
      <c r="F2076">
        <v>49.600459000000008</v>
      </c>
      <c r="G2076" s="3">
        <v>3</v>
      </c>
      <c r="P2076">
        <v>2</v>
      </c>
      <c r="Q2076" t="str">
        <f t="shared" si="33"/>
        <v>23</v>
      </c>
    </row>
    <row r="2077" spans="1:17" x14ac:dyDescent="0.25">
      <c r="A2077">
        <v>2076</v>
      </c>
      <c r="B2077">
        <v>69.035816000000011</v>
      </c>
      <c r="C2077" s="2">
        <v>1</v>
      </c>
      <c r="D2077">
        <v>59.080829000000008</v>
      </c>
      <c r="E2077" s="4">
        <v>2</v>
      </c>
      <c r="F2077">
        <v>49.600459000000008</v>
      </c>
      <c r="G2077" s="3">
        <v>3</v>
      </c>
      <c r="P2077">
        <v>3</v>
      </c>
      <c r="Q2077" t="str">
        <f t="shared" si="33"/>
        <v>123</v>
      </c>
    </row>
    <row r="2078" spans="1:17" x14ac:dyDescent="0.25">
      <c r="A2078">
        <v>2077</v>
      </c>
      <c r="B2078">
        <v>69.048724000000007</v>
      </c>
      <c r="C2078" s="2">
        <v>1</v>
      </c>
      <c r="D2078">
        <v>59.080829000000008</v>
      </c>
      <c r="E2078" s="4">
        <v>2</v>
      </c>
      <c r="F2078">
        <v>49.600459000000008</v>
      </c>
      <c r="G2078" s="3">
        <v>3</v>
      </c>
      <c r="P2078">
        <v>3</v>
      </c>
      <c r="Q2078" t="str">
        <f t="shared" si="33"/>
        <v>123</v>
      </c>
    </row>
    <row r="2079" spans="1:17" x14ac:dyDescent="0.25">
      <c r="A2079">
        <v>2078</v>
      </c>
      <c r="B2079">
        <v>69.048724000000007</v>
      </c>
      <c r="C2079" s="2">
        <v>1</v>
      </c>
      <c r="D2079">
        <v>59.080829000000008</v>
      </c>
      <c r="E2079" s="4">
        <v>2</v>
      </c>
      <c r="F2079">
        <v>49.600459000000008</v>
      </c>
      <c r="G2079" s="3">
        <v>3</v>
      </c>
      <c r="P2079">
        <v>3</v>
      </c>
      <c r="Q2079" t="str">
        <f t="shared" si="33"/>
        <v>123</v>
      </c>
    </row>
    <row r="2080" spans="1:17" x14ac:dyDescent="0.25">
      <c r="A2080">
        <v>2079</v>
      </c>
      <c r="B2080">
        <v>69.048724000000007</v>
      </c>
      <c r="C2080" s="2">
        <v>1</v>
      </c>
      <c r="D2080">
        <v>59.023067000000012</v>
      </c>
      <c r="E2080" s="4">
        <v>2</v>
      </c>
      <c r="F2080">
        <v>49.600459000000008</v>
      </c>
      <c r="G2080" s="3">
        <v>3</v>
      </c>
      <c r="P2080">
        <v>3</v>
      </c>
      <c r="Q2080" t="str">
        <f t="shared" si="33"/>
        <v>123</v>
      </c>
    </row>
    <row r="2081" spans="1:17" x14ac:dyDescent="0.25">
      <c r="A2081">
        <v>2080</v>
      </c>
      <c r="B2081">
        <v>69.048724000000007</v>
      </c>
      <c r="C2081" s="2">
        <v>1</v>
      </c>
      <c r="F2081">
        <v>49.600459000000008</v>
      </c>
      <c r="G2081" s="3">
        <v>3</v>
      </c>
      <c r="P2081">
        <v>2</v>
      </c>
      <c r="Q2081" t="str">
        <f t="shared" si="33"/>
        <v>13</v>
      </c>
    </row>
    <row r="2082" spans="1:17" x14ac:dyDescent="0.25">
      <c r="A2082">
        <v>2081</v>
      </c>
      <c r="B2082">
        <v>69.048724000000007</v>
      </c>
      <c r="C2082" s="2">
        <v>1</v>
      </c>
      <c r="F2082">
        <v>49.600459000000008</v>
      </c>
      <c r="G2082" s="3">
        <v>3</v>
      </c>
      <c r="P2082">
        <v>2</v>
      </c>
      <c r="Q2082" t="str">
        <f t="shared" si="33"/>
        <v>13</v>
      </c>
    </row>
    <row r="2083" spans="1:17" x14ac:dyDescent="0.25">
      <c r="A2083">
        <v>2082</v>
      </c>
      <c r="B2083">
        <v>69.048724000000007</v>
      </c>
      <c r="C2083" s="2">
        <v>1</v>
      </c>
      <c r="F2083">
        <v>49.600459000000008</v>
      </c>
      <c r="G2083" s="3">
        <v>3</v>
      </c>
      <c r="P2083">
        <v>2</v>
      </c>
      <c r="Q2083" t="str">
        <f t="shared" si="33"/>
        <v>13</v>
      </c>
    </row>
    <row r="2084" spans="1:17" x14ac:dyDescent="0.25">
      <c r="A2084">
        <v>2083</v>
      </c>
      <c r="B2084">
        <v>69.048724000000007</v>
      </c>
      <c r="C2084" s="2">
        <v>1</v>
      </c>
      <c r="F2084">
        <v>49.600459000000008</v>
      </c>
      <c r="G2084" s="3">
        <v>3</v>
      </c>
      <c r="P2084">
        <v>2</v>
      </c>
      <c r="Q2084" t="str">
        <f t="shared" si="33"/>
        <v>13</v>
      </c>
    </row>
    <row r="2085" spans="1:17" x14ac:dyDescent="0.25">
      <c r="A2085">
        <v>2084</v>
      </c>
      <c r="B2085">
        <v>69.048724000000007</v>
      </c>
      <c r="C2085" s="2">
        <v>1</v>
      </c>
      <c r="F2085">
        <v>49.600459000000008</v>
      </c>
      <c r="G2085" s="3">
        <v>3</v>
      </c>
      <c r="P2085">
        <v>2</v>
      </c>
      <c r="Q2085" t="str">
        <f t="shared" si="33"/>
        <v>13</v>
      </c>
    </row>
    <row r="2086" spans="1:17" x14ac:dyDescent="0.25">
      <c r="A2086">
        <v>2085</v>
      </c>
      <c r="B2086">
        <v>69.048724000000007</v>
      </c>
      <c r="C2086" s="2">
        <v>1</v>
      </c>
      <c r="F2086">
        <v>49.600459000000008</v>
      </c>
      <c r="G2086" s="3">
        <v>3</v>
      </c>
      <c r="P2086">
        <v>2</v>
      </c>
      <c r="Q2086" t="str">
        <f t="shared" si="33"/>
        <v>13</v>
      </c>
    </row>
    <row r="2087" spans="1:17" x14ac:dyDescent="0.25">
      <c r="A2087">
        <v>2086</v>
      </c>
      <c r="B2087">
        <v>69.048724000000007</v>
      </c>
      <c r="C2087" s="2">
        <v>1</v>
      </c>
      <c r="F2087">
        <v>49.600459000000008</v>
      </c>
      <c r="G2087" s="3">
        <v>3</v>
      </c>
      <c r="H2087">
        <v>56.55088700000001</v>
      </c>
      <c r="I2087" s="5">
        <v>4</v>
      </c>
      <c r="P2087">
        <v>3</v>
      </c>
      <c r="Q2087" t="str">
        <f t="shared" si="33"/>
        <v>134</v>
      </c>
    </row>
    <row r="2088" spans="1:17" x14ac:dyDescent="0.25">
      <c r="A2088">
        <v>2087</v>
      </c>
      <c r="B2088">
        <v>69.048724000000007</v>
      </c>
      <c r="C2088" s="2">
        <v>1</v>
      </c>
      <c r="F2088">
        <v>49.600459000000008</v>
      </c>
      <c r="G2088" s="3">
        <v>3</v>
      </c>
      <c r="H2088">
        <v>56.508994000000008</v>
      </c>
      <c r="I2088" s="5">
        <v>4</v>
      </c>
      <c r="P2088">
        <v>3</v>
      </c>
      <c r="Q2088" t="str">
        <f t="shared" si="33"/>
        <v>134</v>
      </c>
    </row>
    <row r="2089" spans="1:17" x14ac:dyDescent="0.25">
      <c r="A2089">
        <v>2088</v>
      </c>
      <c r="B2089">
        <v>69.048724000000007</v>
      </c>
      <c r="C2089" s="2">
        <v>1</v>
      </c>
      <c r="F2089">
        <v>49.600459000000008</v>
      </c>
      <c r="G2089" s="3">
        <v>3</v>
      </c>
      <c r="H2089">
        <v>56.508994000000008</v>
      </c>
      <c r="I2089" s="5">
        <v>4</v>
      </c>
      <c r="P2089">
        <v>3</v>
      </c>
      <c r="Q2089" t="str">
        <f t="shared" si="33"/>
        <v>134</v>
      </c>
    </row>
    <row r="2090" spans="1:17" x14ac:dyDescent="0.25">
      <c r="A2090">
        <v>2089</v>
      </c>
      <c r="B2090">
        <v>69.048724000000007</v>
      </c>
      <c r="C2090" s="2">
        <v>1</v>
      </c>
      <c r="F2090">
        <v>49.600459000000008</v>
      </c>
      <c r="G2090" s="3">
        <v>3</v>
      </c>
      <c r="H2090">
        <v>56.508994000000008</v>
      </c>
      <c r="I2090" s="5">
        <v>4</v>
      </c>
      <c r="P2090">
        <v>3</v>
      </c>
      <c r="Q2090" t="str">
        <f t="shared" si="33"/>
        <v>134</v>
      </c>
    </row>
    <row r="2091" spans="1:17" x14ac:dyDescent="0.25">
      <c r="A2091">
        <v>2090</v>
      </c>
      <c r="B2091">
        <v>69.048724000000007</v>
      </c>
      <c r="C2091" s="2">
        <v>1</v>
      </c>
      <c r="F2091">
        <v>49.600459000000008</v>
      </c>
      <c r="G2091" s="3">
        <v>3</v>
      </c>
      <c r="H2091">
        <v>56.508994000000008</v>
      </c>
      <c r="I2091" s="5">
        <v>4</v>
      </c>
      <c r="P2091">
        <v>3</v>
      </c>
      <c r="Q2091" t="str">
        <f t="shared" si="33"/>
        <v>134</v>
      </c>
    </row>
    <row r="2092" spans="1:17" x14ac:dyDescent="0.25">
      <c r="A2092">
        <v>2091</v>
      </c>
      <c r="B2092">
        <v>69.048724000000007</v>
      </c>
      <c r="C2092" s="2">
        <v>1</v>
      </c>
      <c r="F2092">
        <v>49.600459000000008</v>
      </c>
      <c r="G2092" s="3">
        <v>3</v>
      </c>
      <c r="H2092">
        <v>56.508994000000008</v>
      </c>
      <c r="I2092" s="5">
        <v>4</v>
      </c>
      <c r="P2092">
        <v>3</v>
      </c>
      <c r="Q2092" t="str">
        <f t="shared" si="33"/>
        <v>134</v>
      </c>
    </row>
    <row r="2093" spans="1:17" x14ac:dyDescent="0.25">
      <c r="A2093">
        <v>2092</v>
      </c>
      <c r="B2093">
        <v>69.048724000000007</v>
      </c>
      <c r="C2093" s="2">
        <v>1</v>
      </c>
      <c r="D2093">
        <v>72.565765000000013</v>
      </c>
      <c r="E2093" s="4">
        <v>2</v>
      </c>
      <c r="F2093">
        <v>49.612846000000012</v>
      </c>
      <c r="G2093" s="3">
        <v>3</v>
      </c>
      <c r="H2093">
        <v>56.508994000000008</v>
      </c>
      <c r="I2093" s="5">
        <v>4</v>
      </c>
      <c r="P2093">
        <v>4</v>
      </c>
      <c r="Q2093" t="str">
        <f t="shared" si="33"/>
        <v>1234</v>
      </c>
    </row>
    <row r="2094" spans="1:17" x14ac:dyDescent="0.25">
      <c r="A2094">
        <v>2093</v>
      </c>
      <c r="B2094">
        <v>69.048724000000007</v>
      </c>
      <c r="C2094" s="2">
        <v>1</v>
      </c>
      <c r="D2094">
        <v>72.608469000000014</v>
      </c>
      <c r="E2094" s="4">
        <v>2</v>
      </c>
      <c r="H2094">
        <v>56.508994000000008</v>
      </c>
      <c r="I2094" s="5">
        <v>4</v>
      </c>
      <c r="P2094">
        <v>3</v>
      </c>
      <c r="Q2094" t="str">
        <f t="shared" si="33"/>
        <v>124</v>
      </c>
    </row>
    <row r="2095" spans="1:17" x14ac:dyDescent="0.25">
      <c r="A2095">
        <v>2094</v>
      </c>
      <c r="B2095">
        <v>69.048724000000007</v>
      </c>
      <c r="C2095" s="2">
        <v>1</v>
      </c>
      <c r="D2095">
        <v>72.608469000000014</v>
      </c>
      <c r="E2095" s="4">
        <v>2</v>
      </c>
      <c r="H2095">
        <v>56.508994000000008</v>
      </c>
      <c r="I2095" s="5">
        <v>4</v>
      </c>
      <c r="P2095">
        <v>3</v>
      </c>
      <c r="Q2095" t="str">
        <f t="shared" si="33"/>
        <v>124</v>
      </c>
    </row>
    <row r="2096" spans="1:17" x14ac:dyDescent="0.25">
      <c r="A2096">
        <v>2095</v>
      </c>
      <c r="B2096">
        <v>69.048724000000007</v>
      </c>
      <c r="C2096" s="2">
        <v>1</v>
      </c>
      <c r="D2096">
        <v>72.608469000000014</v>
      </c>
      <c r="E2096" s="4">
        <v>2</v>
      </c>
      <c r="H2096">
        <v>56.508994000000008</v>
      </c>
      <c r="I2096" s="5">
        <v>4</v>
      </c>
      <c r="P2096">
        <v>3</v>
      </c>
      <c r="Q2096" t="str">
        <f t="shared" si="33"/>
        <v>124</v>
      </c>
    </row>
    <row r="2097" spans="1:17" x14ac:dyDescent="0.25">
      <c r="A2097">
        <v>2096</v>
      </c>
      <c r="B2097">
        <v>69.048724000000007</v>
      </c>
      <c r="C2097" s="2">
        <v>1</v>
      </c>
      <c r="D2097">
        <v>72.608469000000014</v>
      </c>
      <c r="E2097" s="4">
        <v>2</v>
      </c>
      <c r="H2097">
        <v>56.508994000000008</v>
      </c>
      <c r="I2097" s="5">
        <v>4</v>
      </c>
      <c r="P2097">
        <v>3</v>
      </c>
      <c r="Q2097" t="str">
        <f t="shared" si="33"/>
        <v>124</v>
      </c>
    </row>
    <row r="2098" spans="1:17" x14ac:dyDescent="0.25">
      <c r="A2098">
        <v>2097</v>
      </c>
      <c r="B2098">
        <v>69.048724000000007</v>
      </c>
      <c r="C2098" s="2">
        <v>1</v>
      </c>
      <c r="D2098">
        <v>72.608469000000014</v>
      </c>
      <c r="E2098" s="4">
        <v>2</v>
      </c>
      <c r="H2098">
        <v>56.508994000000008</v>
      </c>
      <c r="I2098" s="5">
        <v>4</v>
      </c>
      <c r="P2098">
        <v>3</v>
      </c>
      <c r="Q2098" t="str">
        <f t="shared" si="33"/>
        <v>124</v>
      </c>
    </row>
    <row r="2099" spans="1:17" x14ac:dyDescent="0.25">
      <c r="A2099">
        <v>2098</v>
      </c>
      <c r="B2099">
        <v>69.048724000000007</v>
      </c>
      <c r="C2099" s="2">
        <v>1</v>
      </c>
      <c r="D2099">
        <v>72.608469000000014</v>
      </c>
      <c r="E2099" s="4">
        <v>2</v>
      </c>
      <c r="H2099">
        <v>56.508994000000008</v>
      </c>
      <c r="I2099" s="5">
        <v>4</v>
      </c>
      <c r="P2099">
        <v>3</v>
      </c>
      <c r="Q2099" t="str">
        <f t="shared" si="33"/>
        <v>124</v>
      </c>
    </row>
    <row r="2100" spans="1:17" x14ac:dyDescent="0.25">
      <c r="A2100">
        <v>2099</v>
      </c>
      <c r="B2100">
        <v>69.035816000000011</v>
      </c>
      <c r="C2100" s="2">
        <v>1</v>
      </c>
      <c r="D2100">
        <v>72.608469000000014</v>
      </c>
      <c r="E2100" s="4">
        <v>2</v>
      </c>
      <c r="H2100">
        <v>56.508994000000008</v>
      </c>
      <c r="I2100" s="5">
        <v>4</v>
      </c>
      <c r="P2100">
        <v>3</v>
      </c>
      <c r="Q2100" t="str">
        <f t="shared" si="33"/>
        <v>124</v>
      </c>
    </row>
    <row r="2101" spans="1:17" x14ac:dyDescent="0.25">
      <c r="A2101">
        <v>2100</v>
      </c>
      <c r="D2101">
        <v>72.608469000000014</v>
      </c>
      <c r="E2101" s="4">
        <v>2</v>
      </c>
      <c r="H2101">
        <v>56.508994000000008</v>
      </c>
      <c r="I2101" s="5">
        <v>4</v>
      </c>
      <c r="P2101">
        <v>2</v>
      </c>
      <c r="Q2101" t="str">
        <f t="shared" si="33"/>
        <v>24</v>
      </c>
    </row>
    <row r="2102" spans="1:17" x14ac:dyDescent="0.25">
      <c r="A2102">
        <v>2101</v>
      </c>
      <c r="D2102">
        <v>72.608469000000014</v>
      </c>
      <c r="E2102" s="4">
        <v>2</v>
      </c>
      <c r="H2102">
        <v>56.508994000000008</v>
      </c>
      <c r="I2102" s="5">
        <v>4</v>
      </c>
      <c r="P2102">
        <v>2</v>
      </c>
      <c r="Q2102" t="str">
        <f t="shared" si="33"/>
        <v>24</v>
      </c>
    </row>
    <row r="2103" spans="1:17" x14ac:dyDescent="0.25">
      <c r="A2103">
        <v>2102</v>
      </c>
      <c r="D2103">
        <v>72.608469000000014</v>
      </c>
      <c r="E2103" s="4">
        <v>2</v>
      </c>
      <c r="H2103">
        <v>56.508994000000008</v>
      </c>
      <c r="I2103" s="5">
        <v>4</v>
      </c>
      <c r="P2103">
        <v>2</v>
      </c>
      <c r="Q2103" t="str">
        <f t="shared" si="33"/>
        <v>24</v>
      </c>
    </row>
    <row r="2104" spans="1:17" x14ac:dyDescent="0.25">
      <c r="A2104">
        <v>2103</v>
      </c>
      <c r="D2104">
        <v>72.608469000000014</v>
      </c>
      <c r="E2104" s="4">
        <v>2</v>
      </c>
      <c r="H2104">
        <v>56.508994000000008</v>
      </c>
      <c r="I2104" s="5">
        <v>4</v>
      </c>
      <c r="P2104">
        <v>2</v>
      </c>
      <c r="Q2104" t="str">
        <f t="shared" si="33"/>
        <v>24</v>
      </c>
    </row>
    <row r="2105" spans="1:17" x14ac:dyDescent="0.25">
      <c r="A2105">
        <v>2104</v>
      </c>
      <c r="D2105">
        <v>72.608469000000014</v>
      </c>
      <c r="E2105" s="4">
        <v>2</v>
      </c>
      <c r="H2105">
        <v>56.508994000000008</v>
      </c>
      <c r="I2105" s="5">
        <v>4</v>
      </c>
      <c r="P2105">
        <v>2</v>
      </c>
      <c r="Q2105" t="str">
        <f t="shared" si="33"/>
        <v>24</v>
      </c>
    </row>
    <row r="2106" spans="1:17" x14ac:dyDescent="0.25">
      <c r="A2106">
        <v>2105</v>
      </c>
      <c r="D2106">
        <v>72.608469000000014</v>
      </c>
      <c r="E2106" s="4">
        <v>2</v>
      </c>
      <c r="H2106">
        <v>56.508994000000008</v>
      </c>
      <c r="I2106" s="5">
        <v>4</v>
      </c>
      <c r="P2106">
        <v>2</v>
      </c>
      <c r="Q2106" t="str">
        <f t="shared" si="33"/>
        <v>24</v>
      </c>
    </row>
    <row r="2107" spans="1:17" x14ac:dyDescent="0.25">
      <c r="A2107">
        <v>2106</v>
      </c>
      <c r="D2107">
        <v>72.608469000000014</v>
      </c>
      <c r="E2107" s="4">
        <v>2</v>
      </c>
      <c r="F2107">
        <v>64.87616300000002</v>
      </c>
      <c r="G2107" s="3">
        <v>3</v>
      </c>
      <c r="H2107">
        <v>56.55088700000001</v>
      </c>
      <c r="I2107" s="5">
        <v>4</v>
      </c>
      <c r="P2107">
        <v>3</v>
      </c>
      <c r="Q2107" t="str">
        <f t="shared" si="33"/>
        <v>234</v>
      </c>
    </row>
    <row r="2108" spans="1:17" x14ac:dyDescent="0.25">
      <c r="A2108">
        <v>2107</v>
      </c>
      <c r="D2108">
        <v>72.608469000000014</v>
      </c>
      <c r="E2108" s="4">
        <v>2</v>
      </c>
      <c r="F2108">
        <v>65.081661000000011</v>
      </c>
      <c r="G2108" s="3">
        <v>3</v>
      </c>
      <c r="P2108">
        <v>2</v>
      </c>
      <c r="Q2108" t="str">
        <f t="shared" si="33"/>
        <v>23</v>
      </c>
    </row>
    <row r="2109" spans="1:17" x14ac:dyDescent="0.25">
      <c r="A2109">
        <v>2108</v>
      </c>
      <c r="D2109">
        <v>72.608469000000014</v>
      </c>
      <c r="E2109" s="4">
        <v>2</v>
      </c>
      <c r="F2109">
        <v>65.081661000000011</v>
      </c>
      <c r="G2109" s="3">
        <v>3</v>
      </c>
      <c r="P2109">
        <v>2</v>
      </c>
      <c r="Q2109" t="str">
        <f t="shared" si="33"/>
        <v>23</v>
      </c>
    </row>
    <row r="2110" spans="1:17" x14ac:dyDescent="0.25">
      <c r="A2110">
        <v>2109</v>
      </c>
      <c r="B2110">
        <v>78.18219400000001</v>
      </c>
      <c r="C2110" s="2">
        <v>1</v>
      </c>
      <c r="D2110">
        <v>72.608469000000014</v>
      </c>
      <c r="E2110" s="4">
        <v>2</v>
      </c>
      <c r="F2110">
        <v>65.081661000000011</v>
      </c>
      <c r="G2110" s="3">
        <v>3</v>
      </c>
      <c r="P2110">
        <v>3</v>
      </c>
      <c r="Q2110" t="str">
        <f t="shared" si="33"/>
        <v>123</v>
      </c>
    </row>
    <row r="2111" spans="1:17" x14ac:dyDescent="0.25">
      <c r="A2111">
        <v>2110</v>
      </c>
      <c r="B2111">
        <v>78.294184000000001</v>
      </c>
      <c r="C2111" s="2">
        <v>1</v>
      </c>
      <c r="D2111">
        <v>72.608469000000014</v>
      </c>
      <c r="E2111" s="4">
        <v>2</v>
      </c>
      <c r="F2111">
        <v>65.081661000000011</v>
      </c>
      <c r="G2111" s="3">
        <v>3</v>
      </c>
      <c r="P2111">
        <v>3</v>
      </c>
      <c r="Q2111" t="str">
        <f t="shared" si="33"/>
        <v>123</v>
      </c>
    </row>
    <row r="2112" spans="1:17" x14ac:dyDescent="0.25">
      <c r="A2112">
        <v>2111</v>
      </c>
      <c r="B2112">
        <v>78.294184000000001</v>
      </c>
      <c r="C2112" s="2">
        <v>1</v>
      </c>
      <c r="D2112">
        <v>72.608469000000014</v>
      </c>
      <c r="E2112" s="4">
        <v>2</v>
      </c>
      <c r="F2112">
        <v>65.081661000000011</v>
      </c>
      <c r="G2112" s="3">
        <v>3</v>
      </c>
      <c r="P2112">
        <v>3</v>
      </c>
      <c r="Q2112" t="str">
        <f t="shared" si="33"/>
        <v>123</v>
      </c>
    </row>
    <row r="2113" spans="1:17" x14ac:dyDescent="0.25">
      <c r="A2113">
        <v>2112</v>
      </c>
      <c r="B2113">
        <v>78.294184000000001</v>
      </c>
      <c r="C2113" s="2">
        <v>1</v>
      </c>
      <c r="D2113">
        <v>72.565765000000013</v>
      </c>
      <c r="E2113" s="4">
        <v>2</v>
      </c>
      <c r="F2113">
        <v>65.081661000000011</v>
      </c>
      <c r="G2113" s="3">
        <v>3</v>
      </c>
      <c r="P2113">
        <v>3</v>
      </c>
      <c r="Q2113" t="str">
        <f t="shared" si="33"/>
        <v>123</v>
      </c>
    </row>
    <row r="2114" spans="1:17" x14ac:dyDescent="0.25">
      <c r="A2114">
        <v>2113</v>
      </c>
      <c r="B2114">
        <v>78.294184000000001</v>
      </c>
      <c r="C2114" s="2">
        <v>1</v>
      </c>
      <c r="F2114">
        <v>65.081661000000011</v>
      </c>
      <c r="G2114" s="3">
        <v>3</v>
      </c>
      <c r="P2114">
        <v>2</v>
      </c>
      <c r="Q2114" t="str">
        <f t="shared" ref="Q2114:Q2177" si="34">CONCATENATE(C2114,E2114,G2114,I2114)</f>
        <v>13</v>
      </c>
    </row>
    <row r="2115" spans="1:17" x14ac:dyDescent="0.25">
      <c r="A2115">
        <v>2114</v>
      </c>
      <c r="B2115">
        <v>78.294184000000001</v>
      </c>
      <c r="C2115" s="2">
        <v>1</v>
      </c>
      <c r="F2115">
        <v>65.081661000000011</v>
      </c>
      <c r="G2115" s="3">
        <v>3</v>
      </c>
      <c r="P2115">
        <v>2</v>
      </c>
      <c r="Q2115" t="str">
        <f t="shared" si="34"/>
        <v>13</v>
      </c>
    </row>
    <row r="2116" spans="1:17" x14ac:dyDescent="0.25">
      <c r="A2116">
        <v>2115</v>
      </c>
      <c r="B2116">
        <v>78.294184000000001</v>
      </c>
      <c r="C2116" s="2">
        <v>1</v>
      </c>
      <c r="F2116">
        <v>65.081661000000011</v>
      </c>
      <c r="G2116" s="3">
        <v>3</v>
      </c>
      <c r="P2116">
        <v>2</v>
      </c>
      <c r="Q2116" t="str">
        <f t="shared" si="34"/>
        <v>13</v>
      </c>
    </row>
    <row r="2117" spans="1:17" x14ac:dyDescent="0.25">
      <c r="A2117">
        <v>2116</v>
      </c>
      <c r="B2117">
        <v>78.294184000000001</v>
      </c>
      <c r="C2117" s="2">
        <v>1</v>
      </c>
      <c r="F2117">
        <v>65.081661000000011</v>
      </c>
      <c r="G2117" s="3">
        <v>3</v>
      </c>
      <c r="P2117">
        <v>2</v>
      </c>
      <c r="Q2117" t="str">
        <f t="shared" si="34"/>
        <v>13</v>
      </c>
    </row>
    <row r="2118" spans="1:17" x14ac:dyDescent="0.25">
      <c r="A2118">
        <v>2117</v>
      </c>
      <c r="B2118">
        <v>78.294184000000001</v>
      </c>
      <c r="C2118" s="2">
        <v>1</v>
      </c>
      <c r="F2118">
        <v>65.081661000000011</v>
      </c>
      <c r="G2118" s="3">
        <v>3</v>
      </c>
      <c r="P2118">
        <v>2</v>
      </c>
      <c r="Q2118" t="str">
        <f t="shared" si="34"/>
        <v>13</v>
      </c>
    </row>
    <row r="2119" spans="1:17" x14ac:dyDescent="0.25">
      <c r="A2119">
        <v>2118</v>
      </c>
      <c r="B2119">
        <v>78.294184000000001</v>
      </c>
      <c r="C2119" s="2">
        <v>1</v>
      </c>
      <c r="F2119">
        <v>65.081661000000011</v>
      </c>
      <c r="G2119" s="3">
        <v>3</v>
      </c>
      <c r="P2119">
        <v>2</v>
      </c>
      <c r="Q2119" t="str">
        <f t="shared" si="34"/>
        <v>13</v>
      </c>
    </row>
    <row r="2120" spans="1:17" x14ac:dyDescent="0.25">
      <c r="A2120">
        <v>2119</v>
      </c>
      <c r="B2120">
        <v>78.294184000000001</v>
      </c>
      <c r="C2120" s="2">
        <v>1</v>
      </c>
      <c r="F2120">
        <v>65.081661000000011</v>
      </c>
      <c r="G2120" s="3">
        <v>3</v>
      </c>
      <c r="P2120">
        <v>2</v>
      </c>
      <c r="Q2120" t="str">
        <f t="shared" si="34"/>
        <v>13</v>
      </c>
    </row>
    <row r="2121" spans="1:17" x14ac:dyDescent="0.25">
      <c r="A2121">
        <v>2120</v>
      </c>
      <c r="B2121">
        <v>78.294184000000001</v>
      </c>
      <c r="C2121" s="2">
        <v>1</v>
      </c>
      <c r="F2121">
        <v>65.081661000000011</v>
      </c>
      <c r="G2121" s="3">
        <v>3</v>
      </c>
      <c r="P2121">
        <v>2</v>
      </c>
      <c r="Q2121" t="str">
        <f t="shared" si="34"/>
        <v>13</v>
      </c>
    </row>
    <row r="2122" spans="1:17" x14ac:dyDescent="0.25">
      <c r="A2122">
        <v>2121</v>
      </c>
      <c r="B2122">
        <v>78.294184000000001</v>
      </c>
      <c r="C2122" s="2">
        <v>1</v>
      </c>
      <c r="F2122">
        <v>65.081661000000011</v>
      </c>
      <c r="G2122" s="3">
        <v>3</v>
      </c>
      <c r="P2122">
        <v>2</v>
      </c>
      <c r="Q2122" t="str">
        <f t="shared" si="34"/>
        <v>13</v>
      </c>
    </row>
    <row r="2123" spans="1:17" x14ac:dyDescent="0.25">
      <c r="A2123">
        <v>2122</v>
      </c>
      <c r="B2123">
        <v>78.294184000000001</v>
      </c>
      <c r="C2123" s="2">
        <v>1</v>
      </c>
      <c r="F2123">
        <v>65.081661000000011</v>
      </c>
      <c r="G2123" s="3">
        <v>3</v>
      </c>
      <c r="P2123">
        <v>2</v>
      </c>
      <c r="Q2123" t="str">
        <f t="shared" si="34"/>
        <v>13</v>
      </c>
    </row>
    <row r="2124" spans="1:17" x14ac:dyDescent="0.25">
      <c r="A2124">
        <v>2123</v>
      </c>
      <c r="B2124">
        <v>78.294184000000001</v>
      </c>
      <c r="C2124" s="2">
        <v>1</v>
      </c>
      <c r="D2124">
        <v>81.719236000000009</v>
      </c>
      <c r="E2124" s="4">
        <v>2</v>
      </c>
      <c r="F2124">
        <v>65.081661000000011</v>
      </c>
      <c r="G2124" s="3">
        <v>3</v>
      </c>
      <c r="P2124">
        <v>3</v>
      </c>
      <c r="Q2124" t="str">
        <f t="shared" si="34"/>
        <v>123</v>
      </c>
    </row>
    <row r="2125" spans="1:17" x14ac:dyDescent="0.25">
      <c r="A2125">
        <v>2124</v>
      </c>
      <c r="B2125">
        <v>78.294184000000001</v>
      </c>
      <c r="C2125" s="2">
        <v>1</v>
      </c>
      <c r="D2125">
        <v>81.853929000000008</v>
      </c>
      <c r="E2125" s="4">
        <v>2</v>
      </c>
      <c r="F2125">
        <v>65.081661000000011</v>
      </c>
      <c r="G2125" s="3">
        <v>3</v>
      </c>
      <c r="P2125">
        <v>3</v>
      </c>
      <c r="Q2125" t="str">
        <f t="shared" si="34"/>
        <v>123</v>
      </c>
    </row>
    <row r="2126" spans="1:17" x14ac:dyDescent="0.25">
      <c r="A2126">
        <v>2125</v>
      </c>
      <c r="B2126">
        <v>78.294184000000001</v>
      </c>
      <c r="C2126" s="2">
        <v>1</v>
      </c>
      <c r="D2126">
        <v>81.853929000000008</v>
      </c>
      <c r="E2126" s="4">
        <v>2</v>
      </c>
      <c r="F2126">
        <v>65.081661000000011</v>
      </c>
      <c r="G2126" s="3">
        <v>3</v>
      </c>
      <c r="P2126">
        <v>3</v>
      </c>
      <c r="Q2126" t="str">
        <f t="shared" si="34"/>
        <v>123</v>
      </c>
    </row>
    <row r="2127" spans="1:17" x14ac:dyDescent="0.25">
      <c r="A2127">
        <v>2126</v>
      </c>
      <c r="B2127">
        <v>78.294184000000001</v>
      </c>
      <c r="C2127" s="2">
        <v>1</v>
      </c>
      <c r="D2127">
        <v>81.853929000000008</v>
      </c>
      <c r="E2127" s="4">
        <v>2</v>
      </c>
      <c r="F2127">
        <v>65.081661000000011</v>
      </c>
      <c r="G2127" s="3">
        <v>3</v>
      </c>
      <c r="P2127">
        <v>3</v>
      </c>
      <c r="Q2127" t="str">
        <f t="shared" si="34"/>
        <v>123</v>
      </c>
    </row>
    <row r="2128" spans="1:17" x14ac:dyDescent="0.25">
      <c r="A2128">
        <v>2127</v>
      </c>
      <c r="B2128">
        <v>78.294184000000001</v>
      </c>
      <c r="C2128" s="2">
        <v>1</v>
      </c>
      <c r="D2128">
        <v>81.853929000000008</v>
      </c>
      <c r="E2128" s="4">
        <v>2</v>
      </c>
      <c r="F2128">
        <v>65.081661000000011</v>
      </c>
      <c r="G2128" s="3">
        <v>3</v>
      </c>
      <c r="P2128">
        <v>3</v>
      </c>
      <c r="Q2128" t="str">
        <f t="shared" si="34"/>
        <v>123</v>
      </c>
    </row>
    <row r="2129" spans="1:17" x14ac:dyDescent="0.25">
      <c r="A2129">
        <v>2128</v>
      </c>
      <c r="B2129">
        <v>78.294184000000001</v>
      </c>
      <c r="C2129" s="2">
        <v>1</v>
      </c>
      <c r="D2129">
        <v>81.853929000000008</v>
      </c>
      <c r="E2129" s="4">
        <v>2</v>
      </c>
      <c r="F2129">
        <v>65.081661000000011</v>
      </c>
      <c r="G2129" s="3">
        <v>3</v>
      </c>
      <c r="P2129">
        <v>3</v>
      </c>
      <c r="Q2129" t="str">
        <f t="shared" si="34"/>
        <v>123</v>
      </c>
    </row>
    <row r="2130" spans="1:17" x14ac:dyDescent="0.25">
      <c r="A2130">
        <v>2129</v>
      </c>
      <c r="B2130">
        <v>78.294184000000001</v>
      </c>
      <c r="C2130" s="2">
        <v>1</v>
      </c>
      <c r="D2130">
        <v>81.853929000000008</v>
      </c>
      <c r="E2130" s="4">
        <v>2</v>
      </c>
      <c r="F2130">
        <v>65.081661000000011</v>
      </c>
      <c r="G2130" s="3">
        <v>3</v>
      </c>
      <c r="P2130">
        <v>3</v>
      </c>
      <c r="Q2130" t="str">
        <f t="shared" si="34"/>
        <v>123</v>
      </c>
    </row>
    <row r="2131" spans="1:17" x14ac:dyDescent="0.25">
      <c r="A2131">
        <v>2130</v>
      </c>
      <c r="B2131">
        <v>78.18219400000001</v>
      </c>
      <c r="C2131" s="2">
        <v>1</v>
      </c>
      <c r="D2131">
        <v>81.853929000000008</v>
      </c>
      <c r="E2131" s="4">
        <v>2</v>
      </c>
      <c r="F2131">
        <v>64.87616300000002</v>
      </c>
      <c r="G2131" s="3">
        <v>3</v>
      </c>
      <c r="P2131">
        <v>3</v>
      </c>
      <c r="Q2131" t="str">
        <f t="shared" si="34"/>
        <v>123</v>
      </c>
    </row>
    <row r="2132" spans="1:17" x14ac:dyDescent="0.25">
      <c r="A2132">
        <v>2131</v>
      </c>
      <c r="D2132">
        <v>81.853929000000008</v>
      </c>
      <c r="E2132" s="4">
        <v>2</v>
      </c>
      <c r="I2132" s="5" t="s">
        <v>233</v>
      </c>
      <c r="N2132">
        <v>72.831174000000004</v>
      </c>
      <c r="O2132">
        <v>2131</v>
      </c>
      <c r="P2132">
        <v>2</v>
      </c>
      <c r="Q2132" t="str">
        <f t="shared" si="34"/>
        <v>24D</v>
      </c>
    </row>
    <row r="2133" spans="1:17" x14ac:dyDescent="0.25">
      <c r="A2133">
        <v>2132</v>
      </c>
      <c r="D2133">
        <v>81.853929000000008</v>
      </c>
      <c r="E2133" s="4">
        <v>2</v>
      </c>
      <c r="I2133" s="5" t="s">
        <v>233</v>
      </c>
      <c r="N2133">
        <v>72.831174000000004</v>
      </c>
      <c r="P2133">
        <v>2</v>
      </c>
      <c r="Q2133" t="str">
        <f t="shared" si="34"/>
        <v>24D</v>
      </c>
    </row>
    <row r="2134" spans="1:17" x14ac:dyDescent="0.25">
      <c r="A2134">
        <v>2133</v>
      </c>
      <c r="D2134">
        <v>81.853929000000008</v>
      </c>
      <c r="E2134" s="4">
        <v>2</v>
      </c>
      <c r="I2134" s="5" t="s">
        <v>233</v>
      </c>
      <c r="N2134">
        <v>72.831174000000004</v>
      </c>
      <c r="P2134">
        <v>2</v>
      </c>
      <c r="Q2134" t="str">
        <f t="shared" si="34"/>
        <v>24D</v>
      </c>
    </row>
    <row r="2135" spans="1:17" x14ac:dyDescent="0.25">
      <c r="A2135">
        <v>2134</v>
      </c>
      <c r="D2135">
        <v>81.853929000000008</v>
      </c>
      <c r="E2135" s="4">
        <v>2</v>
      </c>
      <c r="I2135" s="5" t="s">
        <v>233</v>
      </c>
      <c r="N2135">
        <v>72.831174000000004</v>
      </c>
      <c r="P2135">
        <v>2</v>
      </c>
      <c r="Q2135" t="str">
        <f t="shared" si="34"/>
        <v>24D</v>
      </c>
    </row>
    <row r="2136" spans="1:17" x14ac:dyDescent="0.25">
      <c r="A2136">
        <v>2135</v>
      </c>
      <c r="D2136">
        <v>81.853929000000008</v>
      </c>
      <c r="E2136" s="4">
        <v>2</v>
      </c>
      <c r="I2136" s="5" t="s">
        <v>233</v>
      </c>
      <c r="N2136">
        <v>72.831174000000004</v>
      </c>
      <c r="P2136">
        <v>2</v>
      </c>
      <c r="Q2136" t="str">
        <f t="shared" si="34"/>
        <v>24D</v>
      </c>
    </row>
    <row r="2137" spans="1:17" x14ac:dyDescent="0.25">
      <c r="A2137">
        <v>2136</v>
      </c>
      <c r="D2137">
        <v>81.853929000000008</v>
      </c>
      <c r="E2137" s="4">
        <v>2</v>
      </c>
      <c r="I2137" s="5" t="s">
        <v>233</v>
      </c>
      <c r="N2137">
        <v>72.831174000000004</v>
      </c>
      <c r="P2137">
        <v>2</v>
      </c>
      <c r="Q2137" t="str">
        <f t="shared" si="34"/>
        <v>24D</v>
      </c>
    </row>
    <row r="2138" spans="1:17" x14ac:dyDescent="0.25">
      <c r="A2138">
        <v>2137</v>
      </c>
      <c r="D2138">
        <v>81.853929000000008</v>
      </c>
      <c r="E2138" s="4">
        <v>2</v>
      </c>
      <c r="I2138" s="5" t="s">
        <v>233</v>
      </c>
      <c r="N2138">
        <v>72.831174000000004</v>
      </c>
      <c r="P2138">
        <v>2</v>
      </c>
      <c r="Q2138" t="str">
        <f t="shared" si="34"/>
        <v>24D</v>
      </c>
    </row>
    <row r="2139" spans="1:17" x14ac:dyDescent="0.25">
      <c r="A2139">
        <v>2138</v>
      </c>
      <c r="D2139">
        <v>81.853929000000008</v>
      </c>
      <c r="E2139" s="4">
        <v>2</v>
      </c>
      <c r="I2139" s="5" t="s">
        <v>233</v>
      </c>
      <c r="N2139">
        <v>72.831174000000004</v>
      </c>
      <c r="P2139">
        <v>2</v>
      </c>
      <c r="Q2139" t="str">
        <f t="shared" si="34"/>
        <v>24D</v>
      </c>
    </row>
    <row r="2140" spans="1:17" x14ac:dyDescent="0.25">
      <c r="A2140">
        <v>2139</v>
      </c>
      <c r="B2140">
        <v>87.737910000000014</v>
      </c>
      <c r="C2140" s="2">
        <v>1</v>
      </c>
      <c r="D2140">
        <v>81.853929000000008</v>
      </c>
      <c r="E2140" s="4">
        <v>2</v>
      </c>
      <c r="I2140" s="5" t="s">
        <v>233</v>
      </c>
      <c r="N2140">
        <v>72.831174000000004</v>
      </c>
      <c r="P2140">
        <v>3</v>
      </c>
      <c r="Q2140" t="str">
        <f t="shared" si="34"/>
        <v>124D</v>
      </c>
    </row>
    <row r="2141" spans="1:17" x14ac:dyDescent="0.25">
      <c r="A2141">
        <v>2140</v>
      </c>
      <c r="B2141">
        <v>87.836327000000011</v>
      </c>
      <c r="C2141" s="2">
        <v>1</v>
      </c>
      <c r="D2141">
        <v>81.853929000000008</v>
      </c>
      <c r="E2141" s="4">
        <v>2</v>
      </c>
      <c r="I2141" s="5" t="s">
        <v>233</v>
      </c>
      <c r="N2141">
        <v>72.831174000000004</v>
      </c>
      <c r="P2141">
        <v>3</v>
      </c>
      <c r="Q2141" t="str">
        <f t="shared" si="34"/>
        <v>124D</v>
      </c>
    </row>
    <row r="2142" spans="1:17" x14ac:dyDescent="0.25">
      <c r="A2142">
        <v>2141</v>
      </c>
      <c r="B2142">
        <v>87.836327000000011</v>
      </c>
      <c r="C2142" s="2">
        <v>1</v>
      </c>
      <c r="D2142">
        <v>81.853929000000008</v>
      </c>
      <c r="E2142" s="4">
        <v>2</v>
      </c>
      <c r="I2142" s="5" t="s">
        <v>233</v>
      </c>
      <c r="N2142">
        <v>72.831174000000004</v>
      </c>
      <c r="P2142">
        <v>3</v>
      </c>
      <c r="Q2142" t="str">
        <f t="shared" si="34"/>
        <v>124D</v>
      </c>
    </row>
    <row r="2143" spans="1:17" x14ac:dyDescent="0.25">
      <c r="A2143">
        <v>2142</v>
      </c>
      <c r="B2143">
        <v>87.836327000000011</v>
      </c>
      <c r="C2143" s="2">
        <v>1</v>
      </c>
      <c r="D2143">
        <v>81.853929000000008</v>
      </c>
      <c r="E2143" s="4">
        <v>2</v>
      </c>
      <c r="I2143" s="5" t="s">
        <v>233</v>
      </c>
      <c r="N2143">
        <v>72.831174000000004</v>
      </c>
      <c r="P2143">
        <v>3</v>
      </c>
      <c r="Q2143" t="str">
        <f t="shared" si="34"/>
        <v>124D</v>
      </c>
    </row>
    <row r="2144" spans="1:17" x14ac:dyDescent="0.25">
      <c r="A2144">
        <v>2143</v>
      </c>
      <c r="B2144">
        <v>87.836327000000011</v>
      </c>
      <c r="C2144" s="2">
        <v>1</v>
      </c>
      <c r="D2144">
        <v>81.853929000000008</v>
      </c>
      <c r="E2144" s="4">
        <v>2</v>
      </c>
      <c r="I2144" s="5" t="s">
        <v>233</v>
      </c>
      <c r="N2144">
        <v>72.831174000000004</v>
      </c>
      <c r="P2144">
        <v>3</v>
      </c>
      <c r="Q2144" t="str">
        <f t="shared" si="34"/>
        <v>124D</v>
      </c>
    </row>
    <row r="2145" spans="1:17" x14ac:dyDescent="0.25">
      <c r="A2145">
        <v>2144</v>
      </c>
      <c r="B2145">
        <v>87.836327000000011</v>
      </c>
      <c r="C2145" s="2">
        <v>1</v>
      </c>
      <c r="D2145">
        <v>81.853929000000008</v>
      </c>
      <c r="E2145" s="4">
        <v>2</v>
      </c>
      <c r="I2145" s="5" t="s">
        <v>233</v>
      </c>
      <c r="N2145">
        <v>72.831174000000004</v>
      </c>
      <c r="P2145">
        <v>3</v>
      </c>
      <c r="Q2145" t="str">
        <f t="shared" si="34"/>
        <v>124D</v>
      </c>
    </row>
    <row r="2146" spans="1:17" x14ac:dyDescent="0.25">
      <c r="A2146">
        <v>2145</v>
      </c>
      <c r="B2146">
        <v>87.836327000000011</v>
      </c>
      <c r="C2146" s="2">
        <v>1</v>
      </c>
      <c r="D2146">
        <v>81.853929000000008</v>
      </c>
      <c r="E2146" s="4">
        <v>2</v>
      </c>
      <c r="I2146" s="5" t="s">
        <v>233</v>
      </c>
      <c r="N2146">
        <v>72.831174000000004</v>
      </c>
      <c r="P2146">
        <v>3</v>
      </c>
      <c r="Q2146" t="str">
        <f t="shared" si="34"/>
        <v>124D</v>
      </c>
    </row>
    <row r="2147" spans="1:17" x14ac:dyDescent="0.25">
      <c r="A2147">
        <v>2146</v>
      </c>
      <c r="B2147">
        <v>87.836327000000011</v>
      </c>
      <c r="C2147" s="2">
        <v>1</v>
      </c>
      <c r="D2147">
        <v>81.853929000000008</v>
      </c>
      <c r="E2147" s="4">
        <v>2</v>
      </c>
      <c r="G2147" s="3" t="s">
        <v>234</v>
      </c>
      <c r="I2147" s="5" t="s">
        <v>233</v>
      </c>
      <c r="L2147">
        <v>77.095051000000012</v>
      </c>
      <c r="M2147">
        <v>2146</v>
      </c>
      <c r="N2147">
        <v>72.831174000000004</v>
      </c>
      <c r="P2147">
        <v>4</v>
      </c>
      <c r="Q2147" t="str">
        <f t="shared" si="34"/>
        <v>123D4D</v>
      </c>
    </row>
    <row r="2148" spans="1:17" x14ac:dyDescent="0.25">
      <c r="A2148">
        <v>2147</v>
      </c>
      <c r="B2148">
        <v>87.836327000000011</v>
      </c>
      <c r="C2148" s="2">
        <v>1</v>
      </c>
      <c r="D2148">
        <v>81.853929000000008</v>
      </c>
      <c r="E2148" s="4">
        <v>2</v>
      </c>
      <c r="G2148" s="3" t="s">
        <v>234</v>
      </c>
      <c r="I2148" s="5" t="s">
        <v>233</v>
      </c>
      <c r="L2148">
        <v>77.107601000000003</v>
      </c>
      <c r="N2148">
        <v>72.831174000000004</v>
      </c>
      <c r="P2148">
        <v>4</v>
      </c>
      <c r="Q2148" t="str">
        <f t="shared" si="34"/>
        <v>123D4D</v>
      </c>
    </row>
    <row r="2149" spans="1:17" x14ac:dyDescent="0.25">
      <c r="A2149">
        <v>2148</v>
      </c>
      <c r="B2149">
        <v>87.836327000000011</v>
      </c>
      <c r="C2149" s="2">
        <v>1</v>
      </c>
      <c r="D2149">
        <v>81.719236000000009</v>
      </c>
      <c r="E2149" s="4">
        <v>2</v>
      </c>
      <c r="G2149" s="3" t="s">
        <v>234</v>
      </c>
      <c r="I2149" s="5" t="s">
        <v>233</v>
      </c>
      <c r="L2149">
        <v>77.107601000000003</v>
      </c>
      <c r="N2149">
        <v>72.831174000000004</v>
      </c>
      <c r="O2149">
        <v>2148</v>
      </c>
      <c r="P2149">
        <v>4</v>
      </c>
      <c r="Q2149" t="str">
        <f t="shared" si="34"/>
        <v>123D4D</v>
      </c>
    </row>
    <row r="2150" spans="1:17" x14ac:dyDescent="0.25">
      <c r="A2150">
        <v>2149</v>
      </c>
      <c r="B2150">
        <v>87.836327000000011</v>
      </c>
      <c r="C2150" s="2">
        <v>1</v>
      </c>
      <c r="D2150">
        <v>81.719236000000009</v>
      </c>
      <c r="E2150" s="4">
        <v>2</v>
      </c>
      <c r="G2150" s="3" t="s">
        <v>234</v>
      </c>
      <c r="L2150">
        <v>77.107601000000003</v>
      </c>
      <c r="P2150">
        <v>3</v>
      </c>
      <c r="Q2150" t="str">
        <f t="shared" si="34"/>
        <v>123D</v>
      </c>
    </row>
    <row r="2151" spans="1:17" x14ac:dyDescent="0.25">
      <c r="A2151">
        <v>2150</v>
      </c>
      <c r="B2151">
        <v>87.836327000000011</v>
      </c>
      <c r="C2151" s="2">
        <v>1</v>
      </c>
      <c r="G2151" s="3" t="s">
        <v>234</v>
      </c>
      <c r="L2151">
        <v>77.107601000000003</v>
      </c>
      <c r="P2151">
        <v>2</v>
      </c>
      <c r="Q2151" t="str">
        <f t="shared" si="34"/>
        <v>13D</v>
      </c>
    </row>
    <row r="2152" spans="1:17" x14ac:dyDescent="0.25">
      <c r="A2152">
        <v>2151</v>
      </c>
      <c r="B2152">
        <v>87.836327000000011</v>
      </c>
      <c r="C2152" s="2">
        <v>1</v>
      </c>
      <c r="G2152" s="3" t="s">
        <v>234</v>
      </c>
      <c r="L2152">
        <v>77.107601000000003</v>
      </c>
      <c r="P2152">
        <v>2</v>
      </c>
      <c r="Q2152" t="str">
        <f t="shared" si="34"/>
        <v>13D</v>
      </c>
    </row>
    <row r="2153" spans="1:17" x14ac:dyDescent="0.25">
      <c r="A2153">
        <v>2152</v>
      </c>
      <c r="B2153">
        <v>87.836327000000011</v>
      </c>
      <c r="C2153" s="2">
        <v>1</v>
      </c>
      <c r="G2153" s="3" t="s">
        <v>234</v>
      </c>
      <c r="L2153">
        <v>77.107601000000003</v>
      </c>
      <c r="P2153">
        <v>2</v>
      </c>
      <c r="Q2153" t="str">
        <f t="shared" si="34"/>
        <v>13D</v>
      </c>
    </row>
    <row r="2154" spans="1:17" x14ac:dyDescent="0.25">
      <c r="A2154">
        <v>2153</v>
      </c>
      <c r="B2154">
        <v>87.836327000000011</v>
      </c>
      <c r="C2154" s="2">
        <v>1</v>
      </c>
      <c r="G2154" s="3" t="s">
        <v>234</v>
      </c>
      <c r="L2154">
        <v>77.107601000000003</v>
      </c>
      <c r="P2154">
        <v>2</v>
      </c>
      <c r="Q2154" t="str">
        <f t="shared" si="34"/>
        <v>13D</v>
      </c>
    </row>
    <row r="2155" spans="1:17" x14ac:dyDescent="0.25">
      <c r="A2155">
        <v>2154</v>
      </c>
      <c r="B2155">
        <v>87.836327000000011</v>
      </c>
      <c r="C2155" s="2">
        <v>1</v>
      </c>
      <c r="G2155" s="3" t="s">
        <v>234</v>
      </c>
      <c r="L2155">
        <v>77.107601000000003</v>
      </c>
      <c r="P2155">
        <v>2</v>
      </c>
      <c r="Q2155" t="str">
        <f t="shared" si="34"/>
        <v>13D</v>
      </c>
    </row>
    <row r="2156" spans="1:17" x14ac:dyDescent="0.25">
      <c r="A2156">
        <v>2155</v>
      </c>
      <c r="B2156">
        <v>87.836327000000011</v>
      </c>
      <c r="C2156" s="2">
        <v>1</v>
      </c>
      <c r="G2156" s="3" t="s">
        <v>234</v>
      </c>
      <c r="L2156">
        <v>77.107601000000003</v>
      </c>
      <c r="P2156">
        <v>2</v>
      </c>
      <c r="Q2156" t="str">
        <f t="shared" si="34"/>
        <v>13D</v>
      </c>
    </row>
    <row r="2157" spans="1:17" x14ac:dyDescent="0.25">
      <c r="A2157">
        <v>2156</v>
      </c>
      <c r="B2157">
        <v>87.836327000000011</v>
      </c>
      <c r="C2157" s="2">
        <v>1</v>
      </c>
      <c r="G2157" s="3" t="s">
        <v>234</v>
      </c>
      <c r="L2157">
        <v>77.107601000000003</v>
      </c>
      <c r="P2157">
        <v>2</v>
      </c>
      <c r="Q2157" t="str">
        <f t="shared" si="34"/>
        <v>13D</v>
      </c>
    </row>
    <row r="2158" spans="1:17" x14ac:dyDescent="0.25">
      <c r="A2158">
        <v>2157</v>
      </c>
      <c r="B2158">
        <v>87.836327000000011</v>
      </c>
      <c r="C2158" s="2">
        <v>1</v>
      </c>
      <c r="G2158" s="3" t="s">
        <v>234</v>
      </c>
      <c r="L2158">
        <v>77.107601000000003</v>
      </c>
      <c r="P2158">
        <v>2</v>
      </c>
      <c r="Q2158" t="str">
        <f t="shared" si="34"/>
        <v>13D</v>
      </c>
    </row>
    <row r="2159" spans="1:17" x14ac:dyDescent="0.25">
      <c r="A2159">
        <v>2158</v>
      </c>
      <c r="B2159">
        <v>87.836327000000011</v>
      </c>
      <c r="C2159" s="2">
        <v>1</v>
      </c>
      <c r="G2159" s="3" t="s">
        <v>234</v>
      </c>
      <c r="L2159">
        <v>77.107601000000003</v>
      </c>
      <c r="P2159">
        <v>2</v>
      </c>
      <c r="Q2159" t="str">
        <f t="shared" si="34"/>
        <v>13D</v>
      </c>
    </row>
    <row r="2160" spans="1:17" x14ac:dyDescent="0.25">
      <c r="A2160">
        <v>2159</v>
      </c>
      <c r="B2160">
        <v>87.836327000000011</v>
      </c>
      <c r="C2160" s="2">
        <v>1</v>
      </c>
      <c r="G2160" s="3" t="s">
        <v>234</v>
      </c>
      <c r="L2160">
        <v>77.107601000000003</v>
      </c>
      <c r="P2160">
        <v>2</v>
      </c>
      <c r="Q2160" t="str">
        <f t="shared" si="34"/>
        <v>13D</v>
      </c>
    </row>
    <row r="2161" spans="1:17" x14ac:dyDescent="0.25">
      <c r="A2161">
        <v>2160</v>
      </c>
      <c r="B2161">
        <v>87.836327000000011</v>
      </c>
      <c r="C2161" s="2">
        <v>1</v>
      </c>
      <c r="G2161" s="3" t="s">
        <v>234</v>
      </c>
      <c r="L2161">
        <v>77.107601000000003</v>
      </c>
      <c r="P2161">
        <v>2</v>
      </c>
      <c r="Q2161" t="str">
        <f t="shared" si="34"/>
        <v>13D</v>
      </c>
    </row>
    <row r="2162" spans="1:17" x14ac:dyDescent="0.25">
      <c r="A2162">
        <v>2161</v>
      </c>
      <c r="B2162">
        <v>87.836327000000011</v>
      </c>
      <c r="C2162" s="2">
        <v>1</v>
      </c>
      <c r="D2162">
        <v>92.67632900000001</v>
      </c>
      <c r="E2162" s="4">
        <v>2</v>
      </c>
      <c r="G2162" s="3" t="s">
        <v>234</v>
      </c>
      <c r="L2162">
        <v>77.107601000000003</v>
      </c>
      <c r="P2162">
        <v>3</v>
      </c>
      <c r="Q2162" t="str">
        <f t="shared" si="34"/>
        <v>123D</v>
      </c>
    </row>
    <row r="2163" spans="1:17" x14ac:dyDescent="0.25">
      <c r="A2163">
        <v>2162</v>
      </c>
      <c r="B2163">
        <v>87.836327000000011</v>
      </c>
      <c r="C2163" s="2">
        <v>1</v>
      </c>
      <c r="D2163">
        <v>92.67632900000001</v>
      </c>
      <c r="E2163" s="4">
        <v>2</v>
      </c>
      <c r="G2163" s="3" t="s">
        <v>234</v>
      </c>
      <c r="L2163">
        <v>77.107601000000003</v>
      </c>
      <c r="P2163">
        <v>3</v>
      </c>
      <c r="Q2163" t="str">
        <f t="shared" si="34"/>
        <v>123D</v>
      </c>
    </row>
    <row r="2164" spans="1:17" x14ac:dyDescent="0.25">
      <c r="A2164">
        <v>2163</v>
      </c>
      <c r="B2164">
        <v>87.836327000000011</v>
      </c>
      <c r="C2164" s="2">
        <v>1</v>
      </c>
      <c r="D2164">
        <v>92.730971000000011</v>
      </c>
      <c r="E2164" s="4">
        <v>2</v>
      </c>
      <c r="G2164" s="3" t="s">
        <v>234</v>
      </c>
      <c r="L2164">
        <v>77.107601000000003</v>
      </c>
      <c r="P2164">
        <v>3</v>
      </c>
      <c r="Q2164" t="str">
        <f t="shared" si="34"/>
        <v>123D</v>
      </c>
    </row>
    <row r="2165" spans="1:17" x14ac:dyDescent="0.25">
      <c r="A2165">
        <v>2164</v>
      </c>
      <c r="B2165">
        <v>87.836327000000011</v>
      </c>
      <c r="C2165" s="2">
        <v>1</v>
      </c>
      <c r="D2165">
        <v>92.730971000000011</v>
      </c>
      <c r="E2165" s="4">
        <v>2</v>
      </c>
      <c r="G2165" s="3" t="s">
        <v>234</v>
      </c>
      <c r="L2165">
        <v>77.107601000000003</v>
      </c>
      <c r="P2165">
        <v>3</v>
      </c>
      <c r="Q2165" t="str">
        <f t="shared" si="34"/>
        <v>123D</v>
      </c>
    </row>
    <row r="2166" spans="1:17" x14ac:dyDescent="0.25">
      <c r="A2166">
        <v>2165</v>
      </c>
      <c r="B2166">
        <v>87.836327000000011</v>
      </c>
      <c r="C2166" s="2">
        <v>1</v>
      </c>
      <c r="D2166">
        <v>92.730971000000011</v>
      </c>
      <c r="E2166" s="4">
        <v>2</v>
      </c>
      <c r="G2166" s="3" t="s">
        <v>234</v>
      </c>
      <c r="L2166">
        <v>77.107601000000003</v>
      </c>
      <c r="P2166">
        <v>3</v>
      </c>
      <c r="Q2166" t="str">
        <f t="shared" si="34"/>
        <v>123D</v>
      </c>
    </row>
    <row r="2167" spans="1:17" x14ac:dyDescent="0.25">
      <c r="A2167">
        <v>2166</v>
      </c>
      <c r="B2167">
        <v>87.836327000000011</v>
      </c>
      <c r="C2167" s="2">
        <v>1</v>
      </c>
      <c r="D2167">
        <v>92.730971000000011</v>
      </c>
      <c r="E2167" s="4">
        <v>2</v>
      </c>
      <c r="G2167" s="3" t="s">
        <v>234</v>
      </c>
      <c r="L2167">
        <v>77.107601000000003</v>
      </c>
      <c r="P2167">
        <v>3</v>
      </c>
      <c r="Q2167" t="str">
        <f t="shared" si="34"/>
        <v>123D</v>
      </c>
    </row>
    <row r="2168" spans="1:17" x14ac:dyDescent="0.25">
      <c r="A2168">
        <v>2167</v>
      </c>
      <c r="B2168">
        <v>87.836327000000011</v>
      </c>
      <c r="C2168" s="2">
        <v>1</v>
      </c>
      <c r="D2168">
        <v>92.730971000000011</v>
      </c>
      <c r="E2168" s="4">
        <v>2</v>
      </c>
      <c r="G2168" s="3" t="s">
        <v>234</v>
      </c>
      <c r="L2168">
        <v>77.107601000000003</v>
      </c>
      <c r="P2168">
        <v>3</v>
      </c>
      <c r="Q2168" t="str">
        <f t="shared" si="34"/>
        <v>123D</v>
      </c>
    </row>
    <row r="2169" spans="1:17" x14ac:dyDescent="0.25">
      <c r="A2169">
        <v>2168</v>
      </c>
      <c r="B2169">
        <v>87.836327000000011</v>
      </c>
      <c r="C2169" s="2">
        <v>1</v>
      </c>
      <c r="D2169">
        <v>92.730971000000011</v>
      </c>
      <c r="E2169" s="4">
        <v>2</v>
      </c>
      <c r="G2169" s="3" t="s">
        <v>234</v>
      </c>
      <c r="L2169">
        <v>77.107601000000003</v>
      </c>
      <c r="P2169">
        <v>3</v>
      </c>
      <c r="Q2169" t="str">
        <f t="shared" si="34"/>
        <v>123D</v>
      </c>
    </row>
    <row r="2170" spans="1:17" x14ac:dyDescent="0.25">
      <c r="A2170">
        <v>2169</v>
      </c>
      <c r="B2170">
        <v>87.836327000000011</v>
      </c>
      <c r="C2170" s="2">
        <v>1</v>
      </c>
      <c r="D2170">
        <v>92.730971000000011</v>
      </c>
      <c r="E2170" s="4">
        <v>2</v>
      </c>
      <c r="G2170" s="3" t="s">
        <v>234</v>
      </c>
      <c r="I2170" s="5" t="s">
        <v>233</v>
      </c>
      <c r="L2170">
        <v>77.132602000000006</v>
      </c>
      <c r="N2170">
        <v>81.433469000000002</v>
      </c>
      <c r="O2170">
        <v>2169</v>
      </c>
      <c r="P2170">
        <v>4</v>
      </c>
      <c r="Q2170" t="str">
        <f t="shared" si="34"/>
        <v>123D4D</v>
      </c>
    </row>
    <row r="2171" spans="1:17" x14ac:dyDescent="0.25">
      <c r="A2171">
        <v>2170</v>
      </c>
      <c r="B2171">
        <v>87.836327000000011</v>
      </c>
      <c r="C2171" s="2">
        <v>1</v>
      </c>
      <c r="D2171">
        <v>92.730971000000011</v>
      </c>
      <c r="E2171" s="4">
        <v>2</v>
      </c>
      <c r="G2171" s="3" t="s">
        <v>234</v>
      </c>
      <c r="I2171" s="5" t="s">
        <v>233</v>
      </c>
      <c r="L2171">
        <v>77.132602000000006</v>
      </c>
      <c r="N2171">
        <v>81.433469000000002</v>
      </c>
      <c r="P2171">
        <v>4</v>
      </c>
      <c r="Q2171" t="str">
        <f t="shared" si="34"/>
        <v>123D4D</v>
      </c>
    </row>
    <row r="2172" spans="1:17" x14ac:dyDescent="0.25">
      <c r="A2172">
        <v>2171</v>
      </c>
      <c r="B2172">
        <v>87.836327000000011</v>
      </c>
      <c r="C2172" s="2">
        <v>1</v>
      </c>
      <c r="D2172">
        <v>92.730971000000011</v>
      </c>
      <c r="E2172" s="4">
        <v>2</v>
      </c>
      <c r="G2172" s="3" t="s">
        <v>234</v>
      </c>
      <c r="I2172" s="5" t="s">
        <v>233</v>
      </c>
      <c r="L2172">
        <v>77.095051000000012</v>
      </c>
      <c r="M2172">
        <v>2171</v>
      </c>
      <c r="N2172">
        <v>81.433469000000002</v>
      </c>
      <c r="P2172">
        <v>4</v>
      </c>
      <c r="Q2172" t="str">
        <f t="shared" si="34"/>
        <v>123D4D</v>
      </c>
    </row>
    <row r="2173" spans="1:17" x14ac:dyDescent="0.25">
      <c r="A2173">
        <v>2172</v>
      </c>
      <c r="B2173">
        <v>87.737910000000014</v>
      </c>
      <c r="C2173" s="2">
        <v>1</v>
      </c>
      <c r="D2173">
        <v>92.730971000000011</v>
      </c>
      <c r="E2173" s="4">
        <v>2</v>
      </c>
      <c r="I2173" s="5" t="s">
        <v>233</v>
      </c>
      <c r="N2173">
        <v>81.433469000000002</v>
      </c>
      <c r="P2173">
        <v>3</v>
      </c>
      <c r="Q2173" t="str">
        <f t="shared" si="34"/>
        <v>124D</v>
      </c>
    </row>
    <row r="2174" spans="1:17" x14ac:dyDescent="0.25">
      <c r="A2174">
        <v>2173</v>
      </c>
      <c r="D2174">
        <v>92.730971000000011</v>
      </c>
      <c r="E2174" s="4">
        <v>2</v>
      </c>
      <c r="I2174" s="5" t="s">
        <v>233</v>
      </c>
      <c r="N2174">
        <v>81.433469000000002</v>
      </c>
      <c r="P2174">
        <v>2</v>
      </c>
      <c r="Q2174" t="str">
        <f t="shared" si="34"/>
        <v>24D</v>
      </c>
    </row>
    <row r="2175" spans="1:17" x14ac:dyDescent="0.25">
      <c r="A2175">
        <v>2174</v>
      </c>
      <c r="D2175">
        <v>92.730971000000011</v>
      </c>
      <c r="E2175" s="4">
        <v>2</v>
      </c>
      <c r="I2175" s="5" t="s">
        <v>233</v>
      </c>
      <c r="N2175">
        <v>81.433469000000002</v>
      </c>
      <c r="P2175">
        <v>2</v>
      </c>
      <c r="Q2175" t="str">
        <f t="shared" si="34"/>
        <v>24D</v>
      </c>
    </row>
    <row r="2176" spans="1:17" x14ac:dyDescent="0.25">
      <c r="A2176">
        <v>2175</v>
      </c>
      <c r="D2176">
        <v>92.730971000000011</v>
      </c>
      <c r="E2176" s="4">
        <v>2</v>
      </c>
      <c r="I2176" s="5" t="s">
        <v>233</v>
      </c>
      <c r="N2176">
        <v>81.433469000000002</v>
      </c>
      <c r="P2176">
        <v>2</v>
      </c>
      <c r="Q2176" t="str">
        <f t="shared" si="34"/>
        <v>24D</v>
      </c>
    </row>
    <row r="2177" spans="1:17" x14ac:dyDescent="0.25">
      <c r="A2177">
        <v>2176</v>
      </c>
      <c r="D2177">
        <v>92.730971000000011</v>
      </c>
      <c r="E2177" s="4">
        <v>2</v>
      </c>
      <c r="I2177" s="5" t="s">
        <v>233</v>
      </c>
      <c r="N2177">
        <v>81.433469000000002</v>
      </c>
      <c r="P2177">
        <v>2</v>
      </c>
      <c r="Q2177" t="str">
        <f t="shared" si="34"/>
        <v>24D</v>
      </c>
    </row>
    <row r="2178" spans="1:17" x14ac:dyDescent="0.25">
      <c r="A2178">
        <v>2177</v>
      </c>
      <c r="D2178">
        <v>92.730971000000011</v>
      </c>
      <c r="E2178" s="4">
        <v>2</v>
      </c>
      <c r="I2178" s="5" t="s">
        <v>233</v>
      </c>
      <c r="N2178">
        <v>81.433469000000002</v>
      </c>
      <c r="P2178">
        <v>2</v>
      </c>
      <c r="Q2178" t="str">
        <f t="shared" ref="Q2178:Q2241" si="35">CONCATENATE(C2178,E2178,G2178,I2178)</f>
        <v>24D</v>
      </c>
    </row>
    <row r="2179" spans="1:17" x14ac:dyDescent="0.25">
      <c r="A2179">
        <v>2178</v>
      </c>
      <c r="D2179">
        <v>92.730971000000011</v>
      </c>
      <c r="E2179" s="4">
        <v>2</v>
      </c>
      <c r="I2179" s="5" t="s">
        <v>233</v>
      </c>
      <c r="N2179">
        <v>81.433469000000002</v>
      </c>
      <c r="P2179">
        <v>2</v>
      </c>
      <c r="Q2179" t="str">
        <f t="shared" si="35"/>
        <v>24D</v>
      </c>
    </row>
    <row r="2180" spans="1:17" x14ac:dyDescent="0.25">
      <c r="A2180">
        <v>2179</v>
      </c>
      <c r="D2180">
        <v>92.730971000000011</v>
      </c>
      <c r="E2180" s="4">
        <v>2</v>
      </c>
      <c r="I2180" s="5" t="s">
        <v>233</v>
      </c>
      <c r="N2180">
        <v>81.433469000000002</v>
      </c>
      <c r="P2180">
        <v>2</v>
      </c>
      <c r="Q2180" t="str">
        <f t="shared" si="35"/>
        <v>24D</v>
      </c>
    </row>
    <row r="2181" spans="1:17" x14ac:dyDescent="0.25">
      <c r="A2181">
        <v>2180</v>
      </c>
      <c r="D2181">
        <v>92.730971000000011</v>
      </c>
      <c r="E2181" s="4">
        <v>2</v>
      </c>
      <c r="I2181" s="5" t="s">
        <v>233</v>
      </c>
      <c r="N2181">
        <v>81.433469000000002</v>
      </c>
      <c r="P2181">
        <v>2</v>
      </c>
      <c r="Q2181" t="str">
        <f t="shared" si="35"/>
        <v>24D</v>
      </c>
    </row>
    <row r="2182" spans="1:17" x14ac:dyDescent="0.25">
      <c r="A2182">
        <v>2181</v>
      </c>
      <c r="D2182">
        <v>92.730971000000011</v>
      </c>
      <c r="E2182" s="4">
        <v>2</v>
      </c>
      <c r="I2182" s="5" t="s">
        <v>233</v>
      </c>
      <c r="N2182">
        <v>81.433469000000002</v>
      </c>
      <c r="P2182">
        <v>2</v>
      </c>
      <c r="Q2182" t="str">
        <f t="shared" si="35"/>
        <v>24D</v>
      </c>
    </row>
    <row r="2183" spans="1:17" x14ac:dyDescent="0.25">
      <c r="A2183">
        <v>2182</v>
      </c>
      <c r="B2183">
        <v>98.397501000000005</v>
      </c>
      <c r="C2183" s="2">
        <v>1</v>
      </c>
      <c r="D2183">
        <v>92.730971000000011</v>
      </c>
      <c r="E2183" s="4">
        <v>2</v>
      </c>
      <c r="I2183" s="5" t="s">
        <v>233</v>
      </c>
      <c r="N2183">
        <v>81.433469000000002</v>
      </c>
      <c r="P2183">
        <v>3</v>
      </c>
      <c r="Q2183" t="str">
        <f t="shared" si="35"/>
        <v>124D</v>
      </c>
    </row>
    <row r="2184" spans="1:17" x14ac:dyDescent="0.25">
      <c r="A2184">
        <v>2183</v>
      </c>
      <c r="B2184">
        <v>98.466124000000008</v>
      </c>
      <c r="C2184" s="2">
        <v>1</v>
      </c>
      <c r="D2184">
        <v>92.730971000000011</v>
      </c>
      <c r="E2184" s="4">
        <v>2</v>
      </c>
      <c r="I2184" s="5" t="s">
        <v>233</v>
      </c>
      <c r="N2184">
        <v>81.433469000000002</v>
      </c>
      <c r="P2184">
        <v>3</v>
      </c>
      <c r="Q2184" t="str">
        <f t="shared" si="35"/>
        <v>124D</v>
      </c>
    </row>
    <row r="2185" spans="1:17" x14ac:dyDescent="0.25">
      <c r="A2185">
        <v>2184</v>
      </c>
      <c r="B2185">
        <v>98.466124000000008</v>
      </c>
      <c r="C2185" s="2">
        <v>1</v>
      </c>
      <c r="D2185">
        <v>92.730971000000011</v>
      </c>
      <c r="E2185" s="4">
        <v>2</v>
      </c>
      <c r="I2185" s="5" t="s">
        <v>233</v>
      </c>
      <c r="N2185">
        <v>81.433469000000002</v>
      </c>
      <c r="P2185">
        <v>3</v>
      </c>
      <c r="Q2185" t="str">
        <f t="shared" si="35"/>
        <v>124D</v>
      </c>
    </row>
    <row r="2186" spans="1:17" x14ac:dyDescent="0.25">
      <c r="A2186">
        <v>2185</v>
      </c>
      <c r="B2186">
        <v>98.466124000000008</v>
      </c>
      <c r="C2186" s="2">
        <v>1</v>
      </c>
      <c r="D2186">
        <v>92.730971000000011</v>
      </c>
      <c r="E2186" s="4">
        <v>2</v>
      </c>
      <c r="F2186">
        <v>86.010357000000013</v>
      </c>
      <c r="G2186" s="3">
        <v>3</v>
      </c>
      <c r="I2186" s="5" t="s">
        <v>233</v>
      </c>
      <c r="N2186">
        <v>81.433469000000002</v>
      </c>
      <c r="P2186">
        <v>4</v>
      </c>
      <c r="Q2186" t="str">
        <f t="shared" si="35"/>
        <v>1234D</v>
      </c>
    </row>
    <row r="2187" spans="1:17" x14ac:dyDescent="0.25">
      <c r="A2187">
        <v>2186</v>
      </c>
      <c r="B2187">
        <v>98.466124000000008</v>
      </c>
      <c r="C2187" s="2">
        <v>1</v>
      </c>
      <c r="D2187">
        <v>92.730971000000011</v>
      </c>
      <c r="E2187" s="4">
        <v>2</v>
      </c>
      <c r="F2187">
        <v>86.105868000000001</v>
      </c>
      <c r="G2187" s="3">
        <v>3</v>
      </c>
      <c r="I2187" s="5" t="s">
        <v>233</v>
      </c>
      <c r="N2187">
        <v>81.433469000000002</v>
      </c>
      <c r="P2187">
        <v>4</v>
      </c>
      <c r="Q2187" t="str">
        <f t="shared" si="35"/>
        <v>1234D</v>
      </c>
    </row>
    <row r="2188" spans="1:17" x14ac:dyDescent="0.25">
      <c r="A2188">
        <v>2187</v>
      </c>
      <c r="B2188">
        <v>98.466124000000008</v>
      </c>
      <c r="C2188" s="2">
        <v>1</v>
      </c>
      <c r="D2188">
        <v>92.730971000000011</v>
      </c>
      <c r="E2188" s="4">
        <v>2</v>
      </c>
      <c r="F2188">
        <v>86.105868000000001</v>
      </c>
      <c r="G2188" s="3">
        <v>3</v>
      </c>
      <c r="I2188" s="5" t="s">
        <v>233</v>
      </c>
      <c r="N2188">
        <v>81.433469000000002</v>
      </c>
      <c r="P2188">
        <v>4</v>
      </c>
      <c r="Q2188" t="str">
        <f t="shared" si="35"/>
        <v>1234D</v>
      </c>
    </row>
    <row r="2189" spans="1:17" x14ac:dyDescent="0.25">
      <c r="A2189">
        <v>2188</v>
      </c>
      <c r="B2189">
        <v>98.466124000000008</v>
      </c>
      <c r="C2189" s="2">
        <v>1</v>
      </c>
      <c r="D2189">
        <v>92.730971000000011</v>
      </c>
      <c r="E2189" s="4">
        <v>2</v>
      </c>
      <c r="F2189">
        <v>86.105868000000001</v>
      </c>
      <c r="G2189" s="3">
        <v>3</v>
      </c>
      <c r="I2189" s="5" t="s">
        <v>233</v>
      </c>
      <c r="N2189">
        <v>81.433469000000002</v>
      </c>
      <c r="P2189">
        <v>4</v>
      </c>
      <c r="Q2189" t="str">
        <f t="shared" si="35"/>
        <v>1234D</v>
      </c>
    </row>
    <row r="2190" spans="1:17" x14ac:dyDescent="0.25">
      <c r="A2190">
        <v>2189</v>
      </c>
      <c r="B2190">
        <v>98.466124000000008</v>
      </c>
      <c r="C2190" s="2">
        <v>1</v>
      </c>
      <c r="D2190">
        <v>92.730971000000011</v>
      </c>
      <c r="E2190" s="4">
        <v>2</v>
      </c>
      <c r="F2190">
        <v>86.105868000000001</v>
      </c>
      <c r="G2190" s="3">
        <v>3</v>
      </c>
      <c r="I2190" s="5" t="s">
        <v>233</v>
      </c>
      <c r="N2190">
        <v>81.433469000000002</v>
      </c>
      <c r="P2190">
        <v>4</v>
      </c>
      <c r="Q2190" t="str">
        <f t="shared" si="35"/>
        <v>1234D</v>
      </c>
    </row>
    <row r="2191" spans="1:17" x14ac:dyDescent="0.25">
      <c r="A2191">
        <v>2190</v>
      </c>
      <c r="B2191">
        <v>98.466124000000008</v>
      </c>
      <c r="C2191" s="2">
        <v>1</v>
      </c>
      <c r="D2191">
        <v>92.730971000000011</v>
      </c>
      <c r="E2191" s="4">
        <v>2</v>
      </c>
      <c r="F2191">
        <v>86.105868000000001</v>
      </c>
      <c r="G2191" s="3">
        <v>3</v>
      </c>
      <c r="I2191" s="5" t="s">
        <v>233</v>
      </c>
      <c r="N2191">
        <v>81.433469000000002</v>
      </c>
      <c r="P2191">
        <v>4</v>
      </c>
      <c r="Q2191" t="str">
        <f t="shared" si="35"/>
        <v>1234D</v>
      </c>
    </row>
    <row r="2192" spans="1:17" x14ac:dyDescent="0.25">
      <c r="A2192">
        <v>2191</v>
      </c>
      <c r="B2192">
        <v>98.466124000000008</v>
      </c>
      <c r="C2192" s="2">
        <v>1</v>
      </c>
      <c r="D2192">
        <v>92.730971000000011</v>
      </c>
      <c r="E2192" s="4">
        <v>2</v>
      </c>
      <c r="F2192">
        <v>86.105868000000001</v>
      </c>
      <c r="G2192" s="3">
        <v>3</v>
      </c>
      <c r="I2192" s="5" t="s">
        <v>233</v>
      </c>
      <c r="N2192">
        <v>81.433469000000002</v>
      </c>
      <c r="O2192">
        <v>2191</v>
      </c>
      <c r="P2192">
        <v>4</v>
      </c>
      <c r="Q2192" t="str">
        <f t="shared" si="35"/>
        <v>1234D</v>
      </c>
    </row>
    <row r="2193" spans="1:17" x14ac:dyDescent="0.25">
      <c r="A2193">
        <v>2192</v>
      </c>
      <c r="B2193">
        <v>98.466124000000008</v>
      </c>
      <c r="C2193" s="2">
        <v>1</v>
      </c>
      <c r="D2193">
        <v>92.730971000000011</v>
      </c>
      <c r="E2193" s="4">
        <v>2</v>
      </c>
      <c r="F2193">
        <v>86.105868000000001</v>
      </c>
      <c r="G2193" s="3">
        <v>3</v>
      </c>
      <c r="P2193">
        <v>3</v>
      </c>
      <c r="Q2193" t="str">
        <f t="shared" si="35"/>
        <v>123</v>
      </c>
    </row>
    <row r="2194" spans="1:17" x14ac:dyDescent="0.25">
      <c r="A2194">
        <v>2193</v>
      </c>
      <c r="B2194">
        <v>98.466124000000008</v>
      </c>
      <c r="C2194" s="2">
        <v>1</v>
      </c>
      <c r="D2194">
        <v>92.67632900000001</v>
      </c>
      <c r="E2194" s="4">
        <v>2</v>
      </c>
      <c r="F2194">
        <v>86.105868000000001</v>
      </c>
      <c r="G2194" s="3">
        <v>3</v>
      </c>
      <c r="P2194">
        <v>3</v>
      </c>
      <c r="Q2194" t="str">
        <f t="shared" si="35"/>
        <v>123</v>
      </c>
    </row>
    <row r="2195" spans="1:17" x14ac:dyDescent="0.25">
      <c r="A2195">
        <v>2194</v>
      </c>
      <c r="B2195">
        <v>98.466124000000008</v>
      </c>
      <c r="C2195" s="2">
        <v>1</v>
      </c>
      <c r="F2195">
        <v>86.105868000000001</v>
      </c>
      <c r="G2195" s="3">
        <v>3</v>
      </c>
      <c r="P2195">
        <v>2</v>
      </c>
      <c r="Q2195" t="str">
        <f t="shared" si="35"/>
        <v>13</v>
      </c>
    </row>
    <row r="2196" spans="1:17" x14ac:dyDescent="0.25">
      <c r="A2196">
        <v>2195</v>
      </c>
      <c r="B2196">
        <v>98.466124000000008</v>
      </c>
      <c r="C2196" s="2">
        <v>1</v>
      </c>
      <c r="F2196">
        <v>86.105868000000001</v>
      </c>
      <c r="G2196" s="3">
        <v>3</v>
      </c>
      <c r="P2196">
        <v>2</v>
      </c>
      <c r="Q2196" t="str">
        <f t="shared" si="35"/>
        <v>13</v>
      </c>
    </row>
    <row r="2197" spans="1:17" x14ac:dyDescent="0.25">
      <c r="A2197">
        <v>2196</v>
      </c>
      <c r="B2197">
        <v>98.466124000000008</v>
      </c>
      <c r="C2197" s="2">
        <v>1</v>
      </c>
      <c r="F2197">
        <v>86.105868000000001</v>
      </c>
      <c r="G2197" s="3">
        <v>3</v>
      </c>
      <c r="P2197">
        <v>2</v>
      </c>
      <c r="Q2197" t="str">
        <f t="shared" si="35"/>
        <v>13</v>
      </c>
    </row>
    <row r="2198" spans="1:17" x14ac:dyDescent="0.25">
      <c r="A2198">
        <v>2197</v>
      </c>
      <c r="B2198">
        <v>98.466124000000008</v>
      </c>
      <c r="C2198" s="2">
        <v>1</v>
      </c>
      <c r="F2198">
        <v>86.105868000000001</v>
      </c>
      <c r="G2198" s="3">
        <v>3</v>
      </c>
      <c r="P2198">
        <v>2</v>
      </c>
      <c r="Q2198" t="str">
        <f t="shared" si="35"/>
        <v>13</v>
      </c>
    </row>
    <row r="2199" spans="1:17" x14ac:dyDescent="0.25">
      <c r="A2199">
        <v>2198</v>
      </c>
      <c r="B2199">
        <v>98.466124000000008</v>
      </c>
      <c r="C2199" s="2">
        <v>1</v>
      </c>
      <c r="F2199">
        <v>86.105868000000001</v>
      </c>
      <c r="G2199" s="3">
        <v>3</v>
      </c>
      <c r="P2199">
        <v>2</v>
      </c>
      <c r="Q2199" t="str">
        <f t="shared" si="35"/>
        <v>13</v>
      </c>
    </row>
    <row r="2200" spans="1:17" x14ac:dyDescent="0.25">
      <c r="A2200">
        <v>2199</v>
      </c>
      <c r="B2200">
        <v>98.466124000000008</v>
      </c>
      <c r="C2200" s="2">
        <v>1</v>
      </c>
      <c r="F2200">
        <v>86.105868000000001</v>
      </c>
      <c r="G2200" s="3">
        <v>3</v>
      </c>
      <c r="P2200">
        <v>2</v>
      </c>
      <c r="Q2200" t="str">
        <f t="shared" si="35"/>
        <v>13</v>
      </c>
    </row>
    <row r="2201" spans="1:17" x14ac:dyDescent="0.25">
      <c r="A2201">
        <v>2200</v>
      </c>
      <c r="B2201">
        <v>98.466124000000008</v>
      </c>
      <c r="C2201" s="2">
        <v>1</v>
      </c>
      <c r="F2201">
        <v>86.105868000000001</v>
      </c>
      <c r="G2201" s="3">
        <v>3</v>
      </c>
      <c r="P2201">
        <v>2</v>
      </c>
      <c r="Q2201" t="str">
        <f t="shared" si="35"/>
        <v>13</v>
      </c>
    </row>
    <row r="2202" spans="1:17" x14ac:dyDescent="0.25">
      <c r="A2202">
        <v>2201</v>
      </c>
      <c r="B2202">
        <v>98.466124000000008</v>
      </c>
      <c r="C2202" s="2">
        <v>1</v>
      </c>
      <c r="F2202">
        <v>86.105868000000001</v>
      </c>
      <c r="G2202" s="3">
        <v>3</v>
      </c>
      <c r="P2202">
        <v>2</v>
      </c>
      <c r="Q2202" t="str">
        <f t="shared" si="35"/>
        <v>13</v>
      </c>
    </row>
    <row r="2203" spans="1:17" x14ac:dyDescent="0.25">
      <c r="A2203">
        <v>2202</v>
      </c>
      <c r="B2203">
        <v>98.466124000000008</v>
      </c>
      <c r="C2203" s="2">
        <v>1</v>
      </c>
      <c r="F2203">
        <v>86.105868000000001</v>
      </c>
      <c r="G2203" s="3">
        <v>3</v>
      </c>
      <c r="P2203">
        <v>2</v>
      </c>
      <c r="Q2203" t="str">
        <f t="shared" si="35"/>
        <v>13</v>
      </c>
    </row>
    <row r="2204" spans="1:17" x14ac:dyDescent="0.25">
      <c r="A2204">
        <v>2203</v>
      </c>
      <c r="B2204">
        <v>98.466124000000008</v>
      </c>
      <c r="C2204" s="2">
        <v>1</v>
      </c>
      <c r="D2204">
        <v>104.01607200000001</v>
      </c>
      <c r="E2204" s="4">
        <v>2</v>
      </c>
      <c r="F2204">
        <v>86.105868000000001</v>
      </c>
      <c r="G2204" s="3">
        <v>3</v>
      </c>
      <c r="P2204">
        <v>3</v>
      </c>
      <c r="Q2204" t="str">
        <f t="shared" si="35"/>
        <v>123</v>
      </c>
    </row>
    <row r="2205" spans="1:17" x14ac:dyDescent="0.25">
      <c r="A2205">
        <v>2204</v>
      </c>
      <c r="B2205">
        <v>98.466124000000008</v>
      </c>
      <c r="C2205" s="2">
        <v>1</v>
      </c>
      <c r="D2205">
        <v>104.151837</v>
      </c>
      <c r="E2205" s="4">
        <v>2</v>
      </c>
      <c r="F2205">
        <v>86.105868000000001</v>
      </c>
      <c r="G2205" s="3">
        <v>3</v>
      </c>
      <c r="P2205">
        <v>3</v>
      </c>
      <c r="Q2205" t="str">
        <f t="shared" si="35"/>
        <v>123</v>
      </c>
    </row>
    <row r="2206" spans="1:17" x14ac:dyDescent="0.25">
      <c r="A2206">
        <v>2205</v>
      </c>
      <c r="B2206">
        <v>98.466124000000008</v>
      </c>
      <c r="C2206" s="2">
        <v>1</v>
      </c>
      <c r="D2206">
        <v>104.151837</v>
      </c>
      <c r="E2206" s="4">
        <v>2</v>
      </c>
      <c r="F2206">
        <v>86.105868000000001</v>
      </c>
      <c r="G2206" s="3">
        <v>3</v>
      </c>
      <c r="P2206">
        <v>3</v>
      </c>
      <c r="Q2206" t="str">
        <f t="shared" si="35"/>
        <v>123</v>
      </c>
    </row>
    <row r="2207" spans="1:17" x14ac:dyDescent="0.25">
      <c r="A2207">
        <v>2206</v>
      </c>
      <c r="B2207">
        <v>98.466124000000008</v>
      </c>
      <c r="C2207" s="2">
        <v>1</v>
      </c>
      <c r="D2207">
        <v>104.151837</v>
      </c>
      <c r="E2207" s="4">
        <v>2</v>
      </c>
      <c r="F2207">
        <v>86.105868000000001</v>
      </c>
      <c r="G2207" s="3">
        <v>3</v>
      </c>
      <c r="P2207">
        <v>3</v>
      </c>
      <c r="Q2207" t="str">
        <f t="shared" si="35"/>
        <v>123</v>
      </c>
    </row>
    <row r="2208" spans="1:17" x14ac:dyDescent="0.25">
      <c r="A2208">
        <v>2207</v>
      </c>
      <c r="B2208">
        <v>98.466124000000008</v>
      </c>
      <c r="C2208" s="2">
        <v>1</v>
      </c>
      <c r="D2208">
        <v>104.151837</v>
      </c>
      <c r="E2208" s="4">
        <v>2</v>
      </c>
      <c r="F2208">
        <v>86.105868000000001</v>
      </c>
      <c r="G2208" s="3">
        <v>3</v>
      </c>
      <c r="P2208">
        <v>3</v>
      </c>
      <c r="Q2208" t="str">
        <f t="shared" si="35"/>
        <v>123</v>
      </c>
    </row>
    <row r="2209" spans="1:17" x14ac:dyDescent="0.25">
      <c r="A2209">
        <v>2208</v>
      </c>
      <c r="B2209">
        <v>98.466124000000008</v>
      </c>
      <c r="C2209" s="2">
        <v>1</v>
      </c>
      <c r="D2209">
        <v>104.151837</v>
      </c>
      <c r="E2209" s="4">
        <v>2</v>
      </c>
      <c r="F2209">
        <v>86.105868000000001</v>
      </c>
      <c r="G2209" s="3">
        <v>3</v>
      </c>
      <c r="I2209" s="5" t="s">
        <v>233</v>
      </c>
      <c r="N2209">
        <v>91.772705000000002</v>
      </c>
      <c r="O2209">
        <v>2208</v>
      </c>
      <c r="P2209">
        <v>4</v>
      </c>
      <c r="Q2209" t="str">
        <f t="shared" si="35"/>
        <v>1234D</v>
      </c>
    </row>
    <row r="2210" spans="1:17" x14ac:dyDescent="0.25">
      <c r="A2210">
        <v>2209</v>
      </c>
      <c r="B2210">
        <v>98.466124000000008</v>
      </c>
      <c r="C2210" s="2">
        <v>1</v>
      </c>
      <c r="D2210">
        <v>104.151837</v>
      </c>
      <c r="E2210" s="4">
        <v>2</v>
      </c>
      <c r="F2210">
        <v>86.105868000000001</v>
      </c>
      <c r="G2210" s="3">
        <v>3</v>
      </c>
      <c r="I2210" s="5" t="s">
        <v>233</v>
      </c>
      <c r="N2210">
        <v>91.772705000000002</v>
      </c>
      <c r="P2210">
        <v>4</v>
      </c>
      <c r="Q2210" t="str">
        <f t="shared" si="35"/>
        <v>1234D</v>
      </c>
    </row>
    <row r="2211" spans="1:17" x14ac:dyDescent="0.25">
      <c r="A2211">
        <v>2210</v>
      </c>
      <c r="B2211">
        <v>98.397501000000005</v>
      </c>
      <c r="C2211" s="2">
        <v>1</v>
      </c>
      <c r="D2211">
        <v>104.151837</v>
      </c>
      <c r="E2211" s="4">
        <v>2</v>
      </c>
      <c r="F2211">
        <v>86.105868000000001</v>
      </c>
      <c r="G2211" s="3">
        <v>3</v>
      </c>
      <c r="I2211" s="5" t="s">
        <v>233</v>
      </c>
      <c r="N2211">
        <v>91.772705000000002</v>
      </c>
      <c r="P2211">
        <v>4</v>
      </c>
      <c r="Q2211" t="str">
        <f t="shared" si="35"/>
        <v>1234D</v>
      </c>
    </row>
    <row r="2212" spans="1:17" x14ac:dyDescent="0.25">
      <c r="A2212">
        <v>2211</v>
      </c>
      <c r="D2212">
        <v>104.151837</v>
      </c>
      <c r="E2212" s="4">
        <v>2</v>
      </c>
      <c r="F2212">
        <v>86.105868000000001</v>
      </c>
      <c r="G2212" s="3">
        <v>3</v>
      </c>
      <c r="I2212" s="5" t="s">
        <v>233</v>
      </c>
      <c r="N2212">
        <v>91.772705000000002</v>
      </c>
      <c r="P2212">
        <v>3</v>
      </c>
      <c r="Q2212" t="str">
        <f t="shared" si="35"/>
        <v>234D</v>
      </c>
    </row>
    <row r="2213" spans="1:17" x14ac:dyDescent="0.25">
      <c r="A2213">
        <v>2212</v>
      </c>
      <c r="D2213">
        <v>104.151837</v>
      </c>
      <c r="E2213" s="4">
        <v>2</v>
      </c>
      <c r="F2213">
        <v>86.105868000000001</v>
      </c>
      <c r="G2213" s="3">
        <v>3</v>
      </c>
      <c r="I2213" s="5" t="s">
        <v>233</v>
      </c>
      <c r="N2213">
        <v>91.772705000000002</v>
      </c>
      <c r="P2213">
        <v>3</v>
      </c>
      <c r="Q2213" t="str">
        <f t="shared" si="35"/>
        <v>234D</v>
      </c>
    </row>
    <row r="2214" spans="1:17" x14ac:dyDescent="0.25">
      <c r="A2214">
        <v>2213</v>
      </c>
      <c r="D2214">
        <v>104.151837</v>
      </c>
      <c r="E2214" s="4">
        <v>2</v>
      </c>
      <c r="F2214">
        <v>86.105868000000001</v>
      </c>
      <c r="G2214" s="3">
        <v>3</v>
      </c>
      <c r="I2214" s="5" t="s">
        <v>233</v>
      </c>
      <c r="N2214">
        <v>91.772705000000002</v>
      </c>
      <c r="P2214">
        <v>3</v>
      </c>
      <c r="Q2214" t="str">
        <f t="shared" si="35"/>
        <v>234D</v>
      </c>
    </row>
    <row r="2215" spans="1:17" x14ac:dyDescent="0.25">
      <c r="A2215">
        <v>2214</v>
      </c>
      <c r="D2215">
        <v>104.151837</v>
      </c>
      <c r="E2215" s="4">
        <v>2</v>
      </c>
      <c r="F2215">
        <v>86.105868000000001</v>
      </c>
      <c r="G2215" s="3">
        <v>3</v>
      </c>
      <c r="I2215" s="5" t="s">
        <v>233</v>
      </c>
      <c r="N2215">
        <v>91.772705000000002</v>
      </c>
      <c r="P2215">
        <v>3</v>
      </c>
      <c r="Q2215" t="str">
        <f t="shared" si="35"/>
        <v>234D</v>
      </c>
    </row>
    <row r="2216" spans="1:17" x14ac:dyDescent="0.25">
      <c r="A2216">
        <v>2215</v>
      </c>
      <c r="D2216">
        <v>104.151837</v>
      </c>
      <c r="E2216" s="4">
        <v>2</v>
      </c>
      <c r="F2216">
        <v>86.010357000000013</v>
      </c>
      <c r="G2216" s="3">
        <v>3</v>
      </c>
      <c r="I2216" s="5" t="s">
        <v>233</v>
      </c>
      <c r="N2216">
        <v>91.772705000000002</v>
      </c>
      <c r="P2216">
        <v>3</v>
      </c>
      <c r="Q2216" t="str">
        <f t="shared" si="35"/>
        <v>234D</v>
      </c>
    </row>
    <row r="2217" spans="1:17" x14ac:dyDescent="0.25">
      <c r="A2217">
        <v>2216</v>
      </c>
      <c r="D2217">
        <v>104.151837</v>
      </c>
      <c r="E2217" s="4">
        <v>2</v>
      </c>
      <c r="I2217" s="5" t="s">
        <v>233</v>
      </c>
      <c r="N2217">
        <v>91.772705000000002</v>
      </c>
      <c r="P2217">
        <v>2</v>
      </c>
      <c r="Q2217" t="str">
        <f t="shared" si="35"/>
        <v>24D</v>
      </c>
    </row>
    <row r="2218" spans="1:17" x14ac:dyDescent="0.25">
      <c r="A2218">
        <v>2217</v>
      </c>
      <c r="D2218">
        <v>104.151837</v>
      </c>
      <c r="E2218" s="4">
        <v>2</v>
      </c>
      <c r="I2218" s="5" t="s">
        <v>233</v>
      </c>
      <c r="N2218">
        <v>91.772705000000002</v>
      </c>
      <c r="P2218">
        <v>2</v>
      </c>
      <c r="Q2218" t="str">
        <f t="shared" si="35"/>
        <v>24D</v>
      </c>
    </row>
    <row r="2219" spans="1:17" x14ac:dyDescent="0.25">
      <c r="A2219">
        <v>2218</v>
      </c>
      <c r="D2219">
        <v>104.151837</v>
      </c>
      <c r="E2219" s="4">
        <v>2</v>
      </c>
      <c r="I2219" s="5" t="s">
        <v>233</v>
      </c>
      <c r="N2219">
        <v>91.772705000000002</v>
      </c>
      <c r="P2219">
        <v>2</v>
      </c>
      <c r="Q2219" t="str">
        <f t="shared" si="35"/>
        <v>24D</v>
      </c>
    </row>
    <row r="2220" spans="1:17" x14ac:dyDescent="0.25">
      <c r="A2220">
        <v>2219</v>
      </c>
      <c r="D2220">
        <v>104.151837</v>
      </c>
      <c r="E2220" s="4">
        <v>2</v>
      </c>
      <c r="I2220" s="5" t="s">
        <v>233</v>
      </c>
      <c r="N2220">
        <v>91.772705000000002</v>
      </c>
      <c r="P2220">
        <v>2</v>
      </c>
      <c r="Q2220" t="str">
        <f t="shared" si="35"/>
        <v>24D</v>
      </c>
    </row>
    <row r="2221" spans="1:17" x14ac:dyDescent="0.25">
      <c r="A2221">
        <v>2220</v>
      </c>
      <c r="D2221">
        <v>104.151837</v>
      </c>
      <c r="E2221" s="4">
        <v>2</v>
      </c>
      <c r="I2221" s="5" t="s">
        <v>233</v>
      </c>
      <c r="N2221">
        <v>91.772705000000002</v>
      </c>
      <c r="P2221">
        <v>2</v>
      </c>
      <c r="Q2221" t="str">
        <f t="shared" si="35"/>
        <v>24D</v>
      </c>
    </row>
    <row r="2222" spans="1:17" x14ac:dyDescent="0.25">
      <c r="A2222">
        <v>2221</v>
      </c>
      <c r="B2222">
        <v>111.85530500000002</v>
      </c>
      <c r="C2222" s="2">
        <v>1</v>
      </c>
      <c r="D2222">
        <v>104.151837</v>
      </c>
      <c r="E2222" s="4">
        <v>2</v>
      </c>
      <c r="I2222" s="5" t="s">
        <v>233</v>
      </c>
      <c r="N2222">
        <v>91.772705000000002</v>
      </c>
      <c r="P2222">
        <v>3</v>
      </c>
      <c r="Q2222" t="str">
        <f t="shared" si="35"/>
        <v>124D</v>
      </c>
    </row>
    <row r="2223" spans="1:17" x14ac:dyDescent="0.25">
      <c r="A2223">
        <v>2222</v>
      </c>
      <c r="B2223">
        <v>111.96352400000001</v>
      </c>
      <c r="C2223" s="2">
        <v>1</v>
      </c>
      <c r="D2223">
        <v>104.151837</v>
      </c>
      <c r="E2223" s="4">
        <v>2</v>
      </c>
      <c r="I2223" s="5" t="s">
        <v>233</v>
      </c>
      <c r="N2223">
        <v>91.772705000000002</v>
      </c>
      <c r="P2223">
        <v>3</v>
      </c>
      <c r="Q2223" t="str">
        <f t="shared" si="35"/>
        <v>124D</v>
      </c>
    </row>
    <row r="2224" spans="1:17" x14ac:dyDescent="0.25">
      <c r="A2224">
        <v>2223</v>
      </c>
      <c r="B2224">
        <v>111.96352400000001</v>
      </c>
      <c r="C2224" s="2">
        <v>1</v>
      </c>
      <c r="D2224">
        <v>104.151837</v>
      </c>
      <c r="E2224" s="4">
        <v>2</v>
      </c>
      <c r="I2224" s="5" t="s">
        <v>233</v>
      </c>
      <c r="N2224">
        <v>91.772705000000002</v>
      </c>
      <c r="P2224">
        <v>3</v>
      </c>
      <c r="Q2224" t="str">
        <f t="shared" si="35"/>
        <v>124D</v>
      </c>
    </row>
    <row r="2225" spans="1:17" x14ac:dyDescent="0.25">
      <c r="A2225">
        <v>2224</v>
      </c>
      <c r="B2225">
        <v>111.96352400000001</v>
      </c>
      <c r="C2225" s="2">
        <v>1</v>
      </c>
      <c r="D2225">
        <v>104.151837</v>
      </c>
      <c r="E2225" s="4">
        <v>2</v>
      </c>
      <c r="I2225" s="5" t="s">
        <v>233</v>
      </c>
      <c r="N2225">
        <v>91.772705000000002</v>
      </c>
      <c r="P2225">
        <v>3</v>
      </c>
      <c r="Q2225" t="str">
        <f t="shared" si="35"/>
        <v>124D</v>
      </c>
    </row>
    <row r="2226" spans="1:17" x14ac:dyDescent="0.25">
      <c r="A2226">
        <v>2225</v>
      </c>
      <c r="B2226">
        <v>111.96352400000001</v>
      </c>
      <c r="C2226" s="2">
        <v>1</v>
      </c>
      <c r="D2226">
        <v>104.151837</v>
      </c>
      <c r="E2226" s="4">
        <v>2</v>
      </c>
      <c r="I2226" s="5" t="s">
        <v>233</v>
      </c>
      <c r="N2226">
        <v>91.772705000000002</v>
      </c>
      <c r="P2226">
        <v>3</v>
      </c>
      <c r="Q2226" t="str">
        <f t="shared" si="35"/>
        <v>124D</v>
      </c>
    </row>
    <row r="2227" spans="1:17" x14ac:dyDescent="0.25">
      <c r="A2227">
        <v>2226</v>
      </c>
      <c r="B2227">
        <v>111.96352400000001</v>
      </c>
      <c r="C2227" s="2">
        <v>1</v>
      </c>
      <c r="D2227">
        <v>104.01607200000001</v>
      </c>
      <c r="E2227" s="4">
        <v>2</v>
      </c>
      <c r="I2227" s="5" t="s">
        <v>233</v>
      </c>
      <c r="N2227">
        <v>91.772705000000002</v>
      </c>
      <c r="P2227">
        <v>3</v>
      </c>
      <c r="Q2227" t="str">
        <f t="shared" si="35"/>
        <v>124D</v>
      </c>
    </row>
    <row r="2228" spans="1:17" x14ac:dyDescent="0.25">
      <c r="A2228">
        <v>2227</v>
      </c>
      <c r="B2228">
        <v>111.96352400000001</v>
      </c>
      <c r="C2228" s="2">
        <v>1</v>
      </c>
      <c r="I2228" s="5" t="s">
        <v>233</v>
      </c>
      <c r="N2228">
        <v>91.772705000000002</v>
      </c>
      <c r="P2228">
        <v>2</v>
      </c>
      <c r="Q2228" t="str">
        <f t="shared" si="35"/>
        <v>14D</v>
      </c>
    </row>
    <row r="2229" spans="1:17" x14ac:dyDescent="0.25">
      <c r="A2229">
        <v>2228</v>
      </c>
      <c r="B2229">
        <v>111.96352400000001</v>
      </c>
      <c r="C2229" s="2">
        <v>1</v>
      </c>
      <c r="I2229" s="5" t="s">
        <v>233</v>
      </c>
      <c r="N2229">
        <v>91.772705000000002</v>
      </c>
      <c r="P2229">
        <v>2</v>
      </c>
      <c r="Q2229" t="str">
        <f t="shared" si="35"/>
        <v>14D</v>
      </c>
    </row>
    <row r="2230" spans="1:17" x14ac:dyDescent="0.25">
      <c r="A2230">
        <v>2229</v>
      </c>
      <c r="B2230">
        <v>111.96352400000001</v>
      </c>
      <c r="C2230" s="2">
        <v>1</v>
      </c>
      <c r="I2230" s="5" t="s">
        <v>233</v>
      </c>
      <c r="N2230">
        <v>91.772705000000002</v>
      </c>
      <c r="P2230">
        <v>2</v>
      </c>
      <c r="Q2230" t="str">
        <f t="shared" si="35"/>
        <v>14D</v>
      </c>
    </row>
    <row r="2231" spans="1:17" x14ac:dyDescent="0.25">
      <c r="A2231">
        <v>2230</v>
      </c>
      <c r="B2231">
        <v>111.96352400000001</v>
      </c>
      <c r="C2231" s="2">
        <v>1</v>
      </c>
      <c r="F2231">
        <v>100.575157</v>
      </c>
      <c r="G2231" s="3">
        <v>3</v>
      </c>
      <c r="I2231" s="5" t="s">
        <v>233</v>
      </c>
      <c r="N2231">
        <v>91.772705000000002</v>
      </c>
      <c r="P2231">
        <v>3</v>
      </c>
      <c r="Q2231" t="str">
        <f t="shared" si="35"/>
        <v>134D</v>
      </c>
    </row>
    <row r="2232" spans="1:17" x14ac:dyDescent="0.25">
      <c r="A2232">
        <v>2231</v>
      </c>
      <c r="B2232">
        <v>111.96352400000001</v>
      </c>
      <c r="C2232" s="2">
        <v>1</v>
      </c>
      <c r="F2232">
        <v>100.690972</v>
      </c>
      <c r="G2232" s="3">
        <v>3</v>
      </c>
      <c r="I2232" s="5" t="s">
        <v>233</v>
      </c>
      <c r="N2232">
        <v>91.772705000000002</v>
      </c>
      <c r="O2232">
        <v>2231</v>
      </c>
      <c r="P2232">
        <v>3</v>
      </c>
      <c r="Q2232" t="str">
        <f t="shared" si="35"/>
        <v>134D</v>
      </c>
    </row>
    <row r="2233" spans="1:17" x14ac:dyDescent="0.25">
      <c r="A2233">
        <v>2232</v>
      </c>
      <c r="B2233">
        <v>111.96352400000001</v>
      </c>
      <c r="C2233" s="2">
        <v>1</v>
      </c>
      <c r="F2233">
        <v>100.690972</v>
      </c>
      <c r="G2233" s="3">
        <v>3</v>
      </c>
      <c r="P2233">
        <v>2</v>
      </c>
      <c r="Q2233" t="str">
        <f t="shared" si="35"/>
        <v>13</v>
      </c>
    </row>
    <row r="2234" spans="1:17" x14ac:dyDescent="0.25">
      <c r="A2234">
        <v>2233</v>
      </c>
      <c r="B2234">
        <v>111.96352400000001</v>
      </c>
      <c r="C2234" s="2">
        <v>1</v>
      </c>
      <c r="F2234">
        <v>100.690972</v>
      </c>
      <c r="G2234" s="3">
        <v>3</v>
      </c>
      <c r="P2234">
        <v>2</v>
      </c>
      <c r="Q2234" t="str">
        <f t="shared" si="35"/>
        <v>13</v>
      </c>
    </row>
    <row r="2235" spans="1:17" x14ac:dyDescent="0.25">
      <c r="A2235">
        <v>2234</v>
      </c>
      <c r="B2235">
        <v>111.96352400000001</v>
      </c>
      <c r="C2235" s="2">
        <v>1</v>
      </c>
      <c r="F2235">
        <v>100.690972</v>
      </c>
      <c r="G2235" s="3">
        <v>3</v>
      </c>
      <c r="P2235">
        <v>2</v>
      </c>
      <c r="Q2235" t="str">
        <f t="shared" si="35"/>
        <v>13</v>
      </c>
    </row>
    <row r="2236" spans="1:17" x14ac:dyDescent="0.25">
      <c r="A2236">
        <v>2235</v>
      </c>
      <c r="B2236">
        <v>111.96352400000001</v>
      </c>
      <c r="C2236" s="2">
        <v>1</v>
      </c>
      <c r="F2236">
        <v>100.690972</v>
      </c>
      <c r="G2236" s="3">
        <v>3</v>
      </c>
      <c r="P2236">
        <v>2</v>
      </c>
      <c r="Q2236" t="str">
        <f t="shared" si="35"/>
        <v>13</v>
      </c>
    </row>
    <row r="2237" spans="1:17" x14ac:dyDescent="0.25">
      <c r="A2237">
        <v>2236</v>
      </c>
      <c r="B2237">
        <v>111.96352400000001</v>
      </c>
      <c r="C2237" s="2">
        <v>1</v>
      </c>
      <c r="F2237">
        <v>100.690972</v>
      </c>
      <c r="G2237" s="3">
        <v>3</v>
      </c>
      <c r="P2237">
        <v>2</v>
      </c>
      <c r="Q2237" t="str">
        <f t="shared" si="35"/>
        <v>13</v>
      </c>
    </row>
    <row r="2238" spans="1:17" x14ac:dyDescent="0.25">
      <c r="A2238">
        <v>2237</v>
      </c>
      <c r="B2238">
        <v>111.96352400000001</v>
      </c>
      <c r="C2238" s="2">
        <v>1</v>
      </c>
      <c r="F2238">
        <v>100.690972</v>
      </c>
      <c r="G2238" s="3">
        <v>3</v>
      </c>
      <c r="P2238">
        <v>2</v>
      </c>
      <c r="Q2238" t="str">
        <f t="shared" si="35"/>
        <v>13</v>
      </c>
    </row>
    <row r="2239" spans="1:17" x14ac:dyDescent="0.25">
      <c r="A2239">
        <v>2238</v>
      </c>
      <c r="B2239">
        <v>111.96352400000001</v>
      </c>
      <c r="C2239" s="2">
        <v>1</v>
      </c>
      <c r="D2239">
        <v>118.52398300000002</v>
      </c>
      <c r="E2239" s="4">
        <v>2</v>
      </c>
      <c r="F2239">
        <v>100.690972</v>
      </c>
      <c r="G2239" s="3">
        <v>3</v>
      </c>
      <c r="P2239">
        <v>3</v>
      </c>
      <c r="Q2239" t="str">
        <f t="shared" si="35"/>
        <v>123</v>
      </c>
    </row>
    <row r="2240" spans="1:17" x14ac:dyDescent="0.25">
      <c r="A2240">
        <v>2239</v>
      </c>
      <c r="B2240">
        <v>111.96352400000001</v>
      </c>
      <c r="C2240" s="2">
        <v>1</v>
      </c>
      <c r="D2240">
        <v>118.58862300000001</v>
      </c>
      <c r="E2240" s="4">
        <v>2</v>
      </c>
      <c r="F2240">
        <v>100.690972</v>
      </c>
      <c r="G2240" s="3">
        <v>3</v>
      </c>
      <c r="P2240">
        <v>3</v>
      </c>
      <c r="Q2240" t="str">
        <f t="shared" si="35"/>
        <v>123</v>
      </c>
    </row>
    <row r="2241" spans="1:17" x14ac:dyDescent="0.25">
      <c r="A2241">
        <v>2240</v>
      </c>
      <c r="B2241">
        <v>111.96352400000001</v>
      </c>
      <c r="C2241" s="2">
        <v>1</v>
      </c>
      <c r="D2241">
        <v>118.58862300000001</v>
      </c>
      <c r="E2241" s="4">
        <v>2</v>
      </c>
      <c r="F2241">
        <v>100.690972</v>
      </c>
      <c r="G2241" s="3">
        <v>3</v>
      </c>
      <c r="P2241">
        <v>3</v>
      </c>
      <c r="Q2241" t="str">
        <f t="shared" si="35"/>
        <v>123</v>
      </c>
    </row>
    <row r="2242" spans="1:17" x14ac:dyDescent="0.25">
      <c r="A2242">
        <v>2241</v>
      </c>
      <c r="B2242">
        <v>111.96352400000001</v>
      </c>
      <c r="C2242" s="2">
        <v>1</v>
      </c>
      <c r="D2242">
        <v>118.58862300000001</v>
      </c>
      <c r="E2242" s="4">
        <v>2</v>
      </c>
      <c r="F2242">
        <v>100.690972</v>
      </c>
      <c r="G2242" s="3">
        <v>3</v>
      </c>
      <c r="P2242">
        <v>3</v>
      </c>
      <c r="Q2242" t="str">
        <f t="shared" ref="Q2242:Q2305" si="36">CONCATENATE(C2242,E2242,G2242,I2242)</f>
        <v>123</v>
      </c>
    </row>
    <row r="2243" spans="1:17" x14ac:dyDescent="0.25">
      <c r="A2243">
        <v>2242</v>
      </c>
      <c r="B2243">
        <v>111.96352400000001</v>
      </c>
      <c r="C2243" s="2">
        <v>1</v>
      </c>
      <c r="D2243">
        <v>118.58862300000001</v>
      </c>
      <c r="E2243" s="4">
        <v>2</v>
      </c>
      <c r="F2243">
        <v>100.690972</v>
      </c>
      <c r="G2243" s="3">
        <v>3</v>
      </c>
      <c r="P2243">
        <v>3</v>
      </c>
      <c r="Q2243" t="str">
        <f t="shared" si="36"/>
        <v>123</v>
      </c>
    </row>
    <row r="2244" spans="1:17" x14ac:dyDescent="0.25">
      <c r="A2244">
        <v>2243</v>
      </c>
      <c r="B2244">
        <v>111.96352400000001</v>
      </c>
      <c r="C2244" s="2">
        <v>1</v>
      </c>
      <c r="D2244">
        <v>118.58862300000001</v>
      </c>
      <c r="E2244" s="4">
        <v>2</v>
      </c>
      <c r="F2244">
        <v>100.690972</v>
      </c>
      <c r="G2244" s="3">
        <v>3</v>
      </c>
      <c r="P2244">
        <v>3</v>
      </c>
      <c r="Q2244" t="str">
        <f t="shared" si="36"/>
        <v>123</v>
      </c>
    </row>
    <row r="2245" spans="1:17" x14ac:dyDescent="0.25">
      <c r="A2245">
        <v>2244</v>
      </c>
      <c r="B2245">
        <v>111.85530500000002</v>
      </c>
      <c r="C2245" s="2">
        <v>1</v>
      </c>
      <c r="D2245">
        <v>118.58862300000001</v>
      </c>
      <c r="E2245" s="4">
        <v>2</v>
      </c>
      <c r="F2245">
        <v>100.690972</v>
      </c>
      <c r="G2245" s="3">
        <v>3</v>
      </c>
      <c r="P2245">
        <v>3</v>
      </c>
      <c r="Q2245" t="str">
        <f t="shared" si="36"/>
        <v>123</v>
      </c>
    </row>
    <row r="2246" spans="1:17" x14ac:dyDescent="0.25">
      <c r="A2246">
        <v>2245</v>
      </c>
      <c r="D2246">
        <v>118.58862300000001</v>
      </c>
      <c r="E2246" s="4">
        <v>2</v>
      </c>
      <c r="F2246">
        <v>100.690972</v>
      </c>
      <c r="G2246" s="3">
        <v>3</v>
      </c>
      <c r="P2246">
        <v>2</v>
      </c>
      <c r="Q2246" t="str">
        <f t="shared" si="36"/>
        <v>23</v>
      </c>
    </row>
    <row r="2247" spans="1:17" x14ac:dyDescent="0.25">
      <c r="A2247">
        <v>2246</v>
      </c>
      <c r="D2247">
        <v>118.58862300000001</v>
      </c>
      <c r="E2247" s="4">
        <v>2</v>
      </c>
      <c r="F2247">
        <v>100.690972</v>
      </c>
      <c r="G2247" s="3">
        <v>3</v>
      </c>
      <c r="P2247">
        <v>2</v>
      </c>
      <c r="Q2247" t="str">
        <f t="shared" si="36"/>
        <v>23</v>
      </c>
    </row>
    <row r="2248" spans="1:17" x14ac:dyDescent="0.25">
      <c r="A2248">
        <v>2247</v>
      </c>
      <c r="D2248">
        <v>118.58862300000001</v>
      </c>
      <c r="E2248" s="4">
        <v>2</v>
      </c>
      <c r="F2248">
        <v>100.690972</v>
      </c>
      <c r="G2248" s="3">
        <v>3</v>
      </c>
      <c r="P2248">
        <v>2</v>
      </c>
      <c r="Q2248" t="str">
        <f t="shared" si="36"/>
        <v>23</v>
      </c>
    </row>
    <row r="2249" spans="1:17" x14ac:dyDescent="0.25">
      <c r="A2249">
        <v>2248</v>
      </c>
      <c r="D2249">
        <v>118.58862300000001</v>
      </c>
      <c r="E2249" s="4">
        <v>2</v>
      </c>
      <c r="F2249">
        <v>100.690972</v>
      </c>
      <c r="G2249" s="3">
        <v>3</v>
      </c>
      <c r="P2249">
        <v>2</v>
      </c>
      <c r="Q2249" t="str">
        <f t="shared" si="36"/>
        <v>23</v>
      </c>
    </row>
    <row r="2250" spans="1:17" x14ac:dyDescent="0.25">
      <c r="A2250">
        <v>2249</v>
      </c>
      <c r="D2250">
        <v>118.58862300000001</v>
      </c>
      <c r="E2250" s="4">
        <v>2</v>
      </c>
      <c r="F2250">
        <v>100.690972</v>
      </c>
      <c r="G2250" s="3">
        <v>3</v>
      </c>
      <c r="P2250">
        <v>2</v>
      </c>
      <c r="Q2250" t="str">
        <f t="shared" si="36"/>
        <v>23</v>
      </c>
    </row>
    <row r="2251" spans="1:17" x14ac:dyDescent="0.25">
      <c r="A2251">
        <v>2250</v>
      </c>
      <c r="D2251">
        <v>118.58862300000001</v>
      </c>
      <c r="E2251" s="4">
        <v>2</v>
      </c>
      <c r="F2251">
        <v>100.690972</v>
      </c>
      <c r="G2251" s="3">
        <v>3</v>
      </c>
      <c r="P2251">
        <v>2</v>
      </c>
      <c r="Q2251" t="str">
        <f t="shared" si="36"/>
        <v>23</v>
      </c>
    </row>
    <row r="2252" spans="1:17" x14ac:dyDescent="0.25">
      <c r="A2252">
        <v>2251</v>
      </c>
      <c r="D2252">
        <v>118.58862300000001</v>
      </c>
      <c r="E2252" s="4">
        <v>2</v>
      </c>
      <c r="F2252">
        <v>100.690972</v>
      </c>
      <c r="G2252" s="3">
        <v>3</v>
      </c>
      <c r="P2252">
        <v>2</v>
      </c>
      <c r="Q2252" t="str">
        <f t="shared" si="36"/>
        <v>23</v>
      </c>
    </row>
    <row r="2253" spans="1:17" x14ac:dyDescent="0.25">
      <c r="A2253">
        <v>2252</v>
      </c>
      <c r="D2253">
        <v>118.58862300000001</v>
      </c>
      <c r="E2253" s="4">
        <v>2</v>
      </c>
      <c r="F2253">
        <v>100.690972</v>
      </c>
      <c r="G2253" s="3">
        <v>3</v>
      </c>
      <c r="P2253">
        <v>2</v>
      </c>
      <c r="Q2253" t="str">
        <f t="shared" si="36"/>
        <v>23</v>
      </c>
    </row>
    <row r="2254" spans="1:17" x14ac:dyDescent="0.25">
      <c r="A2254">
        <v>2253</v>
      </c>
      <c r="D2254">
        <v>118.58862300000001</v>
      </c>
      <c r="E2254" s="4">
        <v>2</v>
      </c>
      <c r="F2254">
        <v>100.690972</v>
      </c>
      <c r="G2254" s="3">
        <v>3</v>
      </c>
      <c r="P2254">
        <v>2</v>
      </c>
      <c r="Q2254" t="str">
        <f t="shared" si="36"/>
        <v>23</v>
      </c>
    </row>
    <row r="2255" spans="1:17" x14ac:dyDescent="0.25">
      <c r="A2255">
        <v>2254</v>
      </c>
      <c r="D2255">
        <v>118.58862300000001</v>
      </c>
      <c r="E2255" s="4">
        <v>2</v>
      </c>
      <c r="F2255">
        <v>100.690972</v>
      </c>
      <c r="G2255" s="3">
        <v>3</v>
      </c>
      <c r="P2255">
        <v>2</v>
      </c>
      <c r="Q2255" t="str">
        <f t="shared" si="36"/>
        <v>23</v>
      </c>
    </row>
    <row r="2256" spans="1:17" x14ac:dyDescent="0.25">
      <c r="A2256">
        <v>2255</v>
      </c>
      <c r="D2256">
        <v>118.58862300000001</v>
      </c>
      <c r="E2256" s="4">
        <v>2</v>
      </c>
      <c r="F2256">
        <v>100.690972</v>
      </c>
      <c r="G2256" s="3">
        <v>3</v>
      </c>
      <c r="P2256">
        <v>2</v>
      </c>
      <c r="Q2256" t="str">
        <f t="shared" si="36"/>
        <v>23</v>
      </c>
    </row>
    <row r="2257" spans="1:17" x14ac:dyDescent="0.25">
      <c r="A2257">
        <v>2256</v>
      </c>
      <c r="D2257">
        <v>118.58862300000001</v>
      </c>
      <c r="E2257" s="4">
        <v>2</v>
      </c>
      <c r="F2257">
        <v>100.690972</v>
      </c>
      <c r="G2257" s="3">
        <v>3</v>
      </c>
      <c r="P2257">
        <v>2</v>
      </c>
      <c r="Q2257" t="str">
        <f t="shared" si="36"/>
        <v>23</v>
      </c>
    </row>
    <row r="2258" spans="1:17" x14ac:dyDescent="0.25">
      <c r="A2258">
        <v>2257</v>
      </c>
      <c r="D2258">
        <v>118.58862300000001</v>
      </c>
      <c r="E2258" s="4">
        <v>2</v>
      </c>
      <c r="F2258">
        <v>100.575157</v>
      </c>
      <c r="G2258" s="3">
        <v>3</v>
      </c>
      <c r="P2258">
        <v>2</v>
      </c>
      <c r="Q2258" t="str">
        <f t="shared" si="36"/>
        <v>23</v>
      </c>
    </row>
    <row r="2259" spans="1:17" x14ac:dyDescent="0.25">
      <c r="A2259">
        <v>2258</v>
      </c>
      <c r="B2259">
        <v>125.177708</v>
      </c>
      <c r="C2259" s="2">
        <v>1</v>
      </c>
      <c r="D2259">
        <v>118.58862300000001</v>
      </c>
      <c r="E2259" s="4">
        <v>2</v>
      </c>
      <c r="P2259">
        <v>2</v>
      </c>
      <c r="Q2259" t="str">
        <f t="shared" si="36"/>
        <v>12</v>
      </c>
    </row>
    <row r="2260" spans="1:17" x14ac:dyDescent="0.25">
      <c r="A2260">
        <v>2259</v>
      </c>
      <c r="B2260">
        <v>125.26316500000001</v>
      </c>
      <c r="C2260" s="2">
        <v>1</v>
      </c>
      <c r="D2260">
        <v>118.58862300000001</v>
      </c>
      <c r="E2260" s="4">
        <v>2</v>
      </c>
      <c r="P2260">
        <v>2</v>
      </c>
      <c r="Q2260" t="str">
        <f t="shared" si="36"/>
        <v>12</v>
      </c>
    </row>
    <row r="2261" spans="1:17" x14ac:dyDescent="0.25">
      <c r="A2261">
        <v>2260</v>
      </c>
      <c r="B2261">
        <v>125.26316500000001</v>
      </c>
      <c r="C2261" s="2">
        <v>1</v>
      </c>
      <c r="D2261">
        <v>118.58862300000001</v>
      </c>
      <c r="E2261" s="4">
        <v>2</v>
      </c>
      <c r="P2261">
        <v>2</v>
      </c>
      <c r="Q2261" t="str">
        <f t="shared" si="36"/>
        <v>12</v>
      </c>
    </row>
    <row r="2262" spans="1:17" x14ac:dyDescent="0.25">
      <c r="A2262">
        <v>2261</v>
      </c>
      <c r="B2262">
        <v>125.26316500000001</v>
      </c>
      <c r="C2262" s="2">
        <v>1</v>
      </c>
      <c r="D2262">
        <v>118.58862300000001</v>
      </c>
      <c r="E2262" s="4">
        <v>2</v>
      </c>
      <c r="P2262">
        <v>2</v>
      </c>
      <c r="Q2262" t="str">
        <f t="shared" si="36"/>
        <v>12</v>
      </c>
    </row>
    <row r="2263" spans="1:17" x14ac:dyDescent="0.25">
      <c r="A2263">
        <v>2262</v>
      </c>
      <c r="B2263">
        <v>125.26316500000001</v>
      </c>
      <c r="C2263" s="2">
        <v>1</v>
      </c>
      <c r="D2263">
        <v>118.58862300000001</v>
      </c>
      <c r="E2263" s="4">
        <v>2</v>
      </c>
      <c r="P2263">
        <v>2</v>
      </c>
      <c r="Q2263" t="str">
        <f t="shared" si="36"/>
        <v>12</v>
      </c>
    </row>
    <row r="2264" spans="1:17" x14ac:dyDescent="0.25">
      <c r="A2264">
        <v>2263</v>
      </c>
      <c r="B2264">
        <v>125.26316500000001</v>
      </c>
      <c r="C2264" s="2">
        <v>1</v>
      </c>
      <c r="D2264">
        <v>118.58862300000001</v>
      </c>
      <c r="E2264" s="4">
        <v>2</v>
      </c>
      <c r="P2264">
        <v>2</v>
      </c>
      <c r="Q2264" t="str">
        <f t="shared" si="36"/>
        <v>12</v>
      </c>
    </row>
    <row r="2265" spans="1:17" x14ac:dyDescent="0.25">
      <c r="A2265">
        <v>2264</v>
      </c>
      <c r="B2265">
        <v>125.26316500000001</v>
      </c>
      <c r="C2265" s="2">
        <v>1</v>
      </c>
      <c r="D2265">
        <v>118.58862300000001</v>
      </c>
      <c r="E2265" s="4">
        <v>2</v>
      </c>
      <c r="P2265">
        <v>2</v>
      </c>
      <c r="Q2265" t="str">
        <f t="shared" si="36"/>
        <v>12</v>
      </c>
    </row>
    <row r="2266" spans="1:17" x14ac:dyDescent="0.25">
      <c r="A2266">
        <v>2265</v>
      </c>
      <c r="B2266">
        <v>125.26316500000001</v>
      </c>
      <c r="C2266" s="2">
        <v>1</v>
      </c>
      <c r="D2266">
        <v>118.58862300000001</v>
      </c>
      <c r="E2266" s="4">
        <v>2</v>
      </c>
      <c r="I2266" s="5" t="s">
        <v>233</v>
      </c>
      <c r="N2266">
        <v>111.833214</v>
      </c>
      <c r="O2266">
        <v>2265</v>
      </c>
      <c r="P2266">
        <v>3</v>
      </c>
      <c r="Q2266" t="str">
        <f t="shared" si="36"/>
        <v>124D</v>
      </c>
    </row>
    <row r="2267" spans="1:17" x14ac:dyDescent="0.25">
      <c r="A2267">
        <v>2266</v>
      </c>
      <c r="B2267">
        <v>125.26316500000001</v>
      </c>
      <c r="C2267" s="2">
        <v>1</v>
      </c>
      <c r="D2267">
        <v>118.58862300000001</v>
      </c>
      <c r="E2267" s="4">
        <v>2</v>
      </c>
      <c r="I2267" s="5" t="s">
        <v>233</v>
      </c>
      <c r="N2267">
        <v>111.81520900000001</v>
      </c>
      <c r="P2267">
        <v>3</v>
      </c>
      <c r="Q2267" t="str">
        <f t="shared" si="36"/>
        <v>124D</v>
      </c>
    </row>
    <row r="2268" spans="1:17" x14ac:dyDescent="0.25">
      <c r="A2268">
        <v>2267</v>
      </c>
      <c r="B2268">
        <v>125.26316500000001</v>
      </c>
      <c r="C2268" s="2">
        <v>1</v>
      </c>
      <c r="D2268">
        <v>118.48133100000001</v>
      </c>
      <c r="E2268" s="4">
        <v>2</v>
      </c>
      <c r="I2268" s="5" t="s">
        <v>233</v>
      </c>
      <c r="N2268">
        <v>111.81520900000001</v>
      </c>
      <c r="P2268">
        <v>3</v>
      </c>
      <c r="Q2268" t="str">
        <f t="shared" si="36"/>
        <v>124D</v>
      </c>
    </row>
    <row r="2269" spans="1:17" x14ac:dyDescent="0.25">
      <c r="A2269">
        <v>2268</v>
      </c>
      <c r="B2269">
        <v>125.26316500000001</v>
      </c>
      <c r="C2269" s="2">
        <v>1</v>
      </c>
      <c r="I2269" s="5" t="s">
        <v>233</v>
      </c>
      <c r="N2269">
        <v>111.81520900000001</v>
      </c>
      <c r="P2269">
        <v>2</v>
      </c>
      <c r="Q2269" t="str">
        <f t="shared" si="36"/>
        <v>14D</v>
      </c>
    </row>
    <row r="2270" spans="1:17" x14ac:dyDescent="0.25">
      <c r="A2270">
        <v>2269</v>
      </c>
      <c r="B2270">
        <v>125.26316500000001</v>
      </c>
      <c r="C2270" s="2">
        <v>1</v>
      </c>
      <c r="I2270" s="5" t="s">
        <v>233</v>
      </c>
      <c r="N2270">
        <v>111.81520900000001</v>
      </c>
      <c r="P2270">
        <v>2</v>
      </c>
      <c r="Q2270" t="str">
        <f t="shared" si="36"/>
        <v>14D</v>
      </c>
    </row>
    <row r="2271" spans="1:17" x14ac:dyDescent="0.25">
      <c r="A2271">
        <v>2270</v>
      </c>
      <c r="B2271">
        <v>125.26316500000001</v>
      </c>
      <c r="C2271" s="2">
        <v>1</v>
      </c>
      <c r="I2271" s="5" t="s">
        <v>233</v>
      </c>
      <c r="N2271">
        <v>111.81520900000001</v>
      </c>
      <c r="P2271">
        <v>2</v>
      </c>
      <c r="Q2271" t="str">
        <f t="shared" si="36"/>
        <v>14D</v>
      </c>
    </row>
    <row r="2272" spans="1:17" x14ac:dyDescent="0.25">
      <c r="A2272">
        <v>2271</v>
      </c>
      <c r="B2272">
        <v>125.26316500000001</v>
      </c>
      <c r="C2272" s="2">
        <v>1</v>
      </c>
      <c r="I2272" s="5" t="s">
        <v>233</v>
      </c>
      <c r="N2272">
        <v>111.81520900000001</v>
      </c>
      <c r="P2272">
        <v>2</v>
      </c>
      <c r="Q2272" t="str">
        <f t="shared" si="36"/>
        <v>14D</v>
      </c>
    </row>
    <row r="2273" spans="1:17" x14ac:dyDescent="0.25">
      <c r="A2273">
        <v>2272</v>
      </c>
      <c r="B2273">
        <v>125.26316500000001</v>
      </c>
      <c r="C2273" s="2">
        <v>1</v>
      </c>
      <c r="I2273" s="5" t="s">
        <v>233</v>
      </c>
      <c r="N2273">
        <v>111.81520900000001</v>
      </c>
      <c r="P2273">
        <v>2</v>
      </c>
      <c r="Q2273" t="str">
        <f t="shared" si="36"/>
        <v>14D</v>
      </c>
    </row>
    <row r="2274" spans="1:17" x14ac:dyDescent="0.25">
      <c r="A2274">
        <v>2273</v>
      </c>
      <c r="B2274">
        <v>125.26316500000001</v>
      </c>
      <c r="C2274" s="2">
        <v>1</v>
      </c>
      <c r="I2274" s="5" t="s">
        <v>233</v>
      </c>
      <c r="N2274">
        <v>111.81520900000001</v>
      </c>
      <c r="P2274">
        <v>2</v>
      </c>
      <c r="Q2274" t="str">
        <f t="shared" si="36"/>
        <v>14D</v>
      </c>
    </row>
    <row r="2275" spans="1:17" x14ac:dyDescent="0.25">
      <c r="A2275">
        <v>2274</v>
      </c>
      <c r="B2275">
        <v>125.26316500000001</v>
      </c>
      <c r="C2275" s="2">
        <v>1</v>
      </c>
      <c r="I2275" s="5" t="s">
        <v>233</v>
      </c>
      <c r="N2275">
        <v>111.81520900000001</v>
      </c>
      <c r="P2275">
        <v>2</v>
      </c>
      <c r="Q2275" t="str">
        <f t="shared" si="36"/>
        <v>14D</v>
      </c>
    </row>
    <row r="2276" spans="1:17" x14ac:dyDescent="0.25">
      <c r="A2276">
        <v>2275</v>
      </c>
      <c r="B2276">
        <v>125.26316500000001</v>
      </c>
      <c r="C2276" s="2">
        <v>1</v>
      </c>
      <c r="I2276" s="5" t="s">
        <v>233</v>
      </c>
      <c r="N2276">
        <v>111.81520900000001</v>
      </c>
      <c r="P2276">
        <v>2</v>
      </c>
      <c r="Q2276" t="str">
        <f t="shared" si="36"/>
        <v>14D</v>
      </c>
    </row>
    <row r="2277" spans="1:17" x14ac:dyDescent="0.25">
      <c r="A2277">
        <v>2276</v>
      </c>
      <c r="B2277">
        <v>125.26316500000001</v>
      </c>
      <c r="C2277" s="2">
        <v>1</v>
      </c>
      <c r="I2277" s="5" t="s">
        <v>233</v>
      </c>
      <c r="N2277">
        <v>111.81520900000001</v>
      </c>
      <c r="P2277">
        <v>2</v>
      </c>
      <c r="Q2277" t="str">
        <f t="shared" si="36"/>
        <v>14D</v>
      </c>
    </row>
    <row r="2278" spans="1:17" x14ac:dyDescent="0.25">
      <c r="A2278">
        <v>2277</v>
      </c>
      <c r="B2278">
        <v>125.26316500000001</v>
      </c>
      <c r="C2278" s="2">
        <v>1</v>
      </c>
      <c r="I2278" s="5" t="s">
        <v>233</v>
      </c>
      <c r="N2278">
        <v>111.81520900000001</v>
      </c>
      <c r="P2278">
        <v>2</v>
      </c>
      <c r="Q2278" t="str">
        <f t="shared" si="36"/>
        <v>14D</v>
      </c>
    </row>
    <row r="2279" spans="1:17" x14ac:dyDescent="0.25">
      <c r="A2279">
        <v>2278</v>
      </c>
      <c r="B2279">
        <v>125.26316500000001</v>
      </c>
      <c r="C2279" s="2">
        <v>1</v>
      </c>
      <c r="D2279">
        <v>129.12342100000001</v>
      </c>
      <c r="E2279" s="4">
        <v>2</v>
      </c>
      <c r="I2279" s="5" t="s">
        <v>233</v>
      </c>
      <c r="N2279">
        <v>111.81520900000001</v>
      </c>
      <c r="P2279">
        <v>3</v>
      </c>
      <c r="Q2279" t="str">
        <f t="shared" si="36"/>
        <v>124D</v>
      </c>
    </row>
    <row r="2280" spans="1:17" x14ac:dyDescent="0.25">
      <c r="A2280">
        <v>2279</v>
      </c>
      <c r="B2280">
        <v>125.26316500000001</v>
      </c>
      <c r="C2280" s="2">
        <v>1</v>
      </c>
      <c r="D2280">
        <v>129.21847200000002</v>
      </c>
      <c r="E2280" s="4">
        <v>2</v>
      </c>
      <c r="I2280" s="5" t="s">
        <v>233</v>
      </c>
      <c r="N2280">
        <v>111.81520900000001</v>
      </c>
      <c r="P2280">
        <v>3</v>
      </c>
      <c r="Q2280" t="str">
        <f t="shared" si="36"/>
        <v>124D</v>
      </c>
    </row>
    <row r="2281" spans="1:17" x14ac:dyDescent="0.25">
      <c r="A2281">
        <v>2280</v>
      </c>
      <c r="B2281">
        <v>125.26316500000001</v>
      </c>
      <c r="C2281" s="2">
        <v>1</v>
      </c>
      <c r="D2281">
        <v>129.21847200000002</v>
      </c>
      <c r="E2281" s="4">
        <v>2</v>
      </c>
      <c r="I2281" s="5" t="s">
        <v>233</v>
      </c>
      <c r="N2281">
        <v>111.81520900000001</v>
      </c>
      <c r="P2281">
        <v>3</v>
      </c>
      <c r="Q2281" t="str">
        <f t="shared" si="36"/>
        <v>124D</v>
      </c>
    </row>
    <row r="2282" spans="1:17" x14ac:dyDescent="0.25">
      <c r="A2282">
        <v>2281</v>
      </c>
      <c r="B2282">
        <v>125.26316500000001</v>
      </c>
      <c r="C2282" s="2">
        <v>1</v>
      </c>
      <c r="D2282">
        <v>129.21847200000002</v>
      </c>
      <c r="E2282" s="4">
        <v>2</v>
      </c>
      <c r="I2282" s="5" t="s">
        <v>233</v>
      </c>
      <c r="N2282">
        <v>111.81520900000001</v>
      </c>
      <c r="P2282">
        <v>3</v>
      </c>
      <c r="Q2282" t="str">
        <f t="shared" si="36"/>
        <v>124D</v>
      </c>
    </row>
    <row r="2283" spans="1:17" x14ac:dyDescent="0.25">
      <c r="A2283">
        <v>2282</v>
      </c>
      <c r="B2283">
        <v>125.26316500000001</v>
      </c>
      <c r="C2283" s="2">
        <v>1</v>
      </c>
      <c r="D2283">
        <v>129.21847200000002</v>
      </c>
      <c r="E2283" s="4">
        <v>2</v>
      </c>
      <c r="I2283" s="5" t="s">
        <v>233</v>
      </c>
      <c r="N2283">
        <v>111.81520900000001</v>
      </c>
      <c r="P2283">
        <v>3</v>
      </c>
      <c r="Q2283" t="str">
        <f t="shared" si="36"/>
        <v>124D</v>
      </c>
    </row>
    <row r="2284" spans="1:17" x14ac:dyDescent="0.25">
      <c r="A2284">
        <v>2283</v>
      </c>
      <c r="B2284">
        <v>125.26316500000001</v>
      </c>
      <c r="C2284" s="2">
        <v>1</v>
      </c>
      <c r="D2284">
        <v>129.21847200000002</v>
      </c>
      <c r="E2284" s="4">
        <v>2</v>
      </c>
      <c r="I2284" s="5" t="s">
        <v>233</v>
      </c>
      <c r="N2284">
        <v>111.81520900000001</v>
      </c>
      <c r="P2284">
        <v>3</v>
      </c>
      <c r="Q2284" t="str">
        <f t="shared" si="36"/>
        <v>124D</v>
      </c>
    </row>
    <row r="2285" spans="1:17" x14ac:dyDescent="0.25">
      <c r="A2285">
        <v>2284</v>
      </c>
      <c r="B2285">
        <v>125.26316500000001</v>
      </c>
      <c r="C2285" s="2">
        <v>1</v>
      </c>
      <c r="D2285">
        <v>129.21847200000002</v>
      </c>
      <c r="E2285" s="4">
        <v>2</v>
      </c>
      <c r="I2285" s="5" t="s">
        <v>233</v>
      </c>
      <c r="N2285">
        <v>111.81520900000001</v>
      </c>
      <c r="P2285">
        <v>3</v>
      </c>
      <c r="Q2285" t="str">
        <f t="shared" si="36"/>
        <v>124D</v>
      </c>
    </row>
    <row r="2286" spans="1:17" x14ac:dyDescent="0.25">
      <c r="A2286">
        <v>2285</v>
      </c>
      <c r="B2286">
        <v>125.26316500000001</v>
      </c>
      <c r="C2286" s="2">
        <v>1</v>
      </c>
      <c r="D2286">
        <v>129.21847200000002</v>
      </c>
      <c r="E2286" s="4">
        <v>2</v>
      </c>
      <c r="I2286" s="5" t="s">
        <v>233</v>
      </c>
      <c r="N2286">
        <v>111.81520900000001</v>
      </c>
      <c r="P2286">
        <v>3</v>
      </c>
      <c r="Q2286" t="str">
        <f t="shared" si="36"/>
        <v>124D</v>
      </c>
    </row>
    <row r="2287" spans="1:17" x14ac:dyDescent="0.25">
      <c r="A2287">
        <v>2286</v>
      </c>
      <c r="B2287">
        <v>125.26316500000001</v>
      </c>
      <c r="C2287" s="2">
        <v>1</v>
      </c>
      <c r="D2287">
        <v>129.21847200000002</v>
      </c>
      <c r="E2287" s="4">
        <v>2</v>
      </c>
      <c r="I2287" s="5" t="s">
        <v>233</v>
      </c>
      <c r="N2287">
        <v>111.81520900000001</v>
      </c>
      <c r="P2287">
        <v>3</v>
      </c>
      <c r="Q2287" t="str">
        <f t="shared" si="36"/>
        <v>124D</v>
      </c>
    </row>
    <row r="2288" spans="1:17" x14ac:dyDescent="0.25">
      <c r="A2288">
        <v>2287</v>
      </c>
      <c r="B2288">
        <v>125.26316500000001</v>
      </c>
      <c r="C2288" s="2">
        <v>1</v>
      </c>
      <c r="D2288">
        <v>129.21847200000002</v>
      </c>
      <c r="E2288" s="4">
        <v>2</v>
      </c>
      <c r="I2288" s="5" t="s">
        <v>233</v>
      </c>
      <c r="N2288">
        <v>111.81520900000001</v>
      </c>
      <c r="P2288">
        <v>3</v>
      </c>
      <c r="Q2288" t="str">
        <f t="shared" si="36"/>
        <v>124D</v>
      </c>
    </row>
    <row r="2289" spans="1:17" x14ac:dyDescent="0.25">
      <c r="A2289">
        <v>2288</v>
      </c>
      <c r="B2289">
        <v>125.26316500000001</v>
      </c>
      <c r="C2289" s="2">
        <v>1</v>
      </c>
      <c r="D2289">
        <v>129.21847200000002</v>
      </c>
      <c r="E2289" s="4">
        <v>2</v>
      </c>
      <c r="I2289" s="5" t="s">
        <v>233</v>
      </c>
      <c r="N2289">
        <v>111.81520900000001</v>
      </c>
      <c r="P2289">
        <v>3</v>
      </c>
      <c r="Q2289" t="str">
        <f t="shared" si="36"/>
        <v>124D</v>
      </c>
    </row>
    <row r="2290" spans="1:17" x14ac:dyDescent="0.25">
      <c r="A2290">
        <v>2289</v>
      </c>
      <c r="B2290">
        <v>125.26316500000001</v>
      </c>
      <c r="C2290" s="2">
        <v>1</v>
      </c>
      <c r="D2290">
        <v>129.21847200000002</v>
      </c>
      <c r="E2290" s="4">
        <v>2</v>
      </c>
      <c r="I2290" s="5" t="s">
        <v>233</v>
      </c>
      <c r="N2290">
        <v>111.81520900000001</v>
      </c>
      <c r="P2290">
        <v>3</v>
      </c>
      <c r="Q2290" t="str">
        <f t="shared" si="36"/>
        <v>124D</v>
      </c>
    </row>
    <row r="2291" spans="1:17" x14ac:dyDescent="0.25">
      <c r="A2291">
        <v>2290</v>
      </c>
      <c r="B2291">
        <v>125.26316500000001</v>
      </c>
      <c r="C2291" s="2">
        <v>1</v>
      </c>
      <c r="D2291">
        <v>129.21847200000002</v>
      </c>
      <c r="E2291" s="4">
        <v>2</v>
      </c>
      <c r="I2291" s="5" t="s">
        <v>233</v>
      </c>
      <c r="N2291">
        <v>111.81520900000001</v>
      </c>
      <c r="P2291">
        <v>3</v>
      </c>
      <c r="Q2291" t="str">
        <f t="shared" si="36"/>
        <v>124D</v>
      </c>
    </row>
    <row r="2292" spans="1:17" x14ac:dyDescent="0.25">
      <c r="A2292">
        <v>2291</v>
      </c>
      <c r="B2292">
        <v>125.26316500000001</v>
      </c>
      <c r="C2292" s="2">
        <v>1</v>
      </c>
      <c r="D2292">
        <v>129.21847200000002</v>
      </c>
      <c r="E2292" s="4">
        <v>2</v>
      </c>
      <c r="I2292" s="5" t="s">
        <v>233</v>
      </c>
      <c r="N2292">
        <v>111.81520900000001</v>
      </c>
      <c r="P2292">
        <v>3</v>
      </c>
      <c r="Q2292" t="str">
        <f t="shared" si="36"/>
        <v>124D</v>
      </c>
    </row>
    <row r="2293" spans="1:17" x14ac:dyDescent="0.25">
      <c r="A2293">
        <v>2292</v>
      </c>
      <c r="B2293">
        <v>125.26316500000001</v>
      </c>
      <c r="C2293" s="2">
        <v>1</v>
      </c>
      <c r="D2293">
        <v>129.21847200000002</v>
      </c>
      <c r="E2293" s="4">
        <v>2</v>
      </c>
      <c r="G2293" s="3" t="s">
        <v>234</v>
      </c>
      <c r="I2293" s="5" t="s">
        <v>233</v>
      </c>
      <c r="L2293">
        <v>118.68734800000001</v>
      </c>
      <c r="M2293">
        <v>2292</v>
      </c>
      <c r="N2293">
        <v>111.81520900000001</v>
      </c>
      <c r="P2293">
        <v>4</v>
      </c>
      <c r="Q2293" t="str">
        <f t="shared" si="36"/>
        <v>123D4D</v>
      </c>
    </row>
    <row r="2294" spans="1:17" x14ac:dyDescent="0.25">
      <c r="A2294">
        <v>2293</v>
      </c>
      <c r="B2294">
        <v>125.26316500000001</v>
      </c>
      <c r="C2294" s="2">
        <v>1</v>
      </c>
      <c r="D2294">
        <v>129.21847200000002</v>
      </c>
      <c r="E2294" s="4">
        <v>2</v>
      </c>
      <c r="G2294" s="3" t="s">
        <v>234</v>
      </c>
      <c r="I2294" s="5" t="s">
        <v>233</v>
      </c>
      <c r="L2294">
        <v>118.63806200000001</v>
      </c>
      <c r="N2294">
        <v>111.81520900000001</v>
      </c>
      <c r="P2294">
        <v>4</v>
      </c>
      <c r="Q2294" t="str">
        <f t="shared" si="36"/>
        <v>123D4D</v>
      </c>
    </row>
    <row r="2295" spans="1:17" x14ac:dyDescent="0.25">
      <c r="A2295">
        <v>2294</v>
      </c>
      <c r="B2295">
        <v>125.26316500000001</v>
      </c>
      <c r="C2295" s="2">
        <v>1</v>
      </c>
      <c r="D2295">
        <v>129.21847200000002</v>
      </c>
      <c r="E2295" s="4">
        <v>2</v>
      </c>
      <c r="G2295" s="3" t="s">
        <v>234</v>
      </c>
      <c r="I2295" s="5" t="s">
        <v>233</v>
      </c>
      <c r="L2295">
        <v>118.63806200000001</v>
      </c>
      <c r="N2295">
        <v>111.81520900000001</v>
      </c>
      <c r="P2295">
        <v>4</v>
      </c>
      <c r="Q2295" t="str">
        <f t="shared" si="36"/>
        <v>123D4D</v>
      </c>
    </row>
    <row r="2296" spans="1:17" x14ac:dyDescent="0.25">
      <c r="A2296">
        <v>2295</v>
      </c>
      <c r="B2296">
        <v>125.26316500000001</v>
      </c>
      <c r="C2296" s="2">
        <v>1</v>
      </c>
      <c r="D2296">
        <v>129.21847200000002</v>
      </c>
      <c r="E2296" s="4">
        <v>2</v>
      </c>
      <c r="G2296" s="3" t="s">
        <v>234</v>
      </c>
      <c r="I2296" s="5" t="s">
        <v>233</v>
      </c>
      <c r="L2296">
        <v>118.63806200000001</v>
      </c>
      <c r="N2296">
        <v>111.833214</v>
      </c>
      <c r="O2296">
        <v>2295</v>
      </c>
      <c r="P2296">
        <v>4</v>
      </c>
      <c r="Q2296" t="str">
        <f t="shared" si="36"/>
        <v>123D4D</v>
      </c>
    </row>
    <row r="2297" spans="1:17" x14ac:dyDescent="0.25">
      <c r="A2297">
        <v>2296</v>
      </c>
      <c r="B2297">
        <v>125.26112800000001</v>
      </c>
      <c r="C2297" s="2">
        <v>1</v>
      </c>
      <c r="D2297">
        <v>129.21847200000002</v>
      </c>
      <c r="E2297" s="4">
        <v>2</v>
      </c>
      <c r="G2297" s="3" t="s">
        <v>234</v>
      </c>
      <c r="L2297">
        <v>118.63806200000001</v>
      </c>
      <c r="P2297">
        <v>3</v>
      </c>
      <c r="Q2297" t="str">
        <f t="shared" si="36"/>
        <v>123D</v>
      </c>
    </row>
    <row r="2298" spans="1:17" x14ac:dyDescent="0.25">
      <c r="A2298">
        <v>2297</v>
      </c>
      <c r="B2298">
        <v>125.177708</v>
      </c>
      <c r="C2298" s="2">
        <v>1</v>
      </c>
      <c r="D2298">
        <v>129.21847200000002</v>
      </c>
      <c r="E2298" s="4">
        <v>2</v>
      </c>
      <c r="G2298" s="3" t="s">
        <v>234</v>
      </c>
      <c r="L2298">
        <v>118.63806200000001</v>
      </c>
      <c r="P2298">
        <v>3</v>
      </c>
      <c r="Q2298" t="str">
        <f t="shared" si="36"/>
        <v>123D</v>
      </c>
    </row>
    <row r="2299" spans="1:17" x14ac:dyDescent="0.25">
      <c r="A2299">
        <v>2298</v>
      </c>
      <c r="D2299">
        <v>129.21847200000002</v>
      </c>
      <c r="E2299" s="4">
        <v>2</v>
      </c>
      <c r="G2299" s="3" t="s">
        <v>234</v>
      </c>
      <c r="L2299">
        <v>118.63806200000001</v>
      </c>
      <c r="P2299">
        <v>2</v>
      </c>
      <c r="Q2299" t="str">
        <f t="shared" si="36"/>
        <v>23D</v>
      </c>
    </row>
    <row r="2300" spans="1:17" x14ac:dyDescent="0.25">
      <c r="A2300">
        <v>2299</v>
      </c>
      <c r="D2300">
        <v>129.21847200000002</v>
      </c>
      <c r="E2300" s="4">
        <v>2</v>
      </c>
      <c r="G2300" s="3" t="s">
        <v>234</v>
      </c>
      <c r="L2300">
        <v>118.63806200000001</v>
      </c>
      <c r="P2300">
        <v>2</v>
      </c>
      <c r="Q2300" t="str">
        <f t="shared" si="36"/>
        <v>23D</v>
      </c>
    </row>
    <row r="2301" spans="1:17" x14ac:dyDescent="0.25">
      <c r="A2301">
        <v>2300</v>
      </c>
      <c r="D2301">
        <v>129.21847200000002</v>
      </c>
      <c r="E2301" s="4">
        <v>2</v>
      </c>
      <c r="G2301" s="3" t="s">
        <v>234</v>
      </c>
      <c r="L2301">
        <v>118.63806200000001</v>
      </c>
      <c r="P2301">
        <v>2</v>
      </c>
      <c r="Q2301" t="str">
        <f t="shared" si="36"/>
        <v>23D</v>
      </c>
    </row>
    <row r="2302" spans="1:17" x14ac:dyDescent="0.25">
      <c r="A2302">
        <v>2301</v>
      </c>
      <c r="D2302">
        <v>129.21847200000002</v>
      </c>
      <c r="E2302" s="4">
        <v>2</v>
      </c>
      <c r="G2302" s="3" t="s">
        <v>234</v>
      </c>
      <c r="L2302">
        <v>118.63806200000001</v>
      </c>
      <c r="P2302">
        <v>2</v>
      </c>
      <c r="Q2302" t="str">
        <f t="shared" si="36"/>
        <v>23D</v>
      </c>
    </row>
    <row r="2303" spans="1:17" x14ac:dyDescent="0.25">
      <c r="A2303">
        <v>2302</v>
      </c>
      <c r="D2303">
        <v>129.21847200000002</v>
      </c>
      <c r="E2303" s="4">
        <v>2</v>
      </c>
      <c r="G2303" s="3" t="s">
        <v>234</v>
      </c>
      <c r="L2303">
        <v>118.63806200000001</v>
      </c>
      <c r="P2303">
        <v>2</v>
      </c>
      <c r="Q2303" t="str">
        <f t="shared" si="36"/>
        <v>23D</v>
      </c>
    </row>
    <row r="2304" spans="1:17" x14ac:dyDescent="0.25">
      <c r="A2304">
        <v>2303</v>
      </c>
      <c r="D2304">
        <v>129.21847200000002</v>
      </c>
      <c r="E2304" s="4">
        <v>2</v>
      </c>
      <c r="G2304" s="3" t="s">
        <v>234</v>
      </c>
      <c r="L2304">
        <v>118.63806200000001</v>
      </c>
      <c r="P2304">
        <v>2</v>
      </c>
      <c r="Q2304" t="str">
        <f t="shared" si="36"/>
        <v>23D</v>
      </c>
    </row>
    <row r="2305" spans="1:17" x14ac:dyDescent="0.25">
      <c r="A2305">
        <v>2304</v>
      </c>
      <c r="D2305">
        <v>129.21847200000002</v>
      </c>
      <c r="E2305" s="4">
        <v>2</v>
      </c>
      <c r="G2305" s="3" t="s">
        <v>234</v>
      </c>
      <c r="L2305">
        <v>118.63806200000001</v>
      </c>
      <c r="P2305">
        <v>2</v>
      </c>
      <c r="Q2305" t="str">
        <f t="shared" si="36"/>
        <v>23D</v>
      </c>
    </row>
    <row r="2306" spans="1:17" x14ac:dyDescent="0.25">
      <c r="A2306">
        <v>2305</v>
      </c>
      <c r="B2306">
        <v>133.82882700000002</v>
      </c>
      <c r="C2306" s="2">
        <v>1</v>
      </c>
      <c r="D2306">
        <v>129.21847200000002</v>
      </c>
      <c r="E2306" s="4">
        <v>2</v>
      </c>
      <c r="G2306" s="3" t="s">
        <v>234</v>
      </c>
      <c r="L2306">
        <v>118.63806200000001</v>
      </c>
      <c r="P2306">
        <v>3</v>
      </c>
      <c r="Q2306" t="str">
        <f t="shared" ref="Q2306:Q2369" si="37">CONCATENATE(C2306,E2306,G2306,I2306)</f>
        <v>123D</v>
      </c>
    </row>
    <row r="2307" spans="1:17" x14ac:dyDescent="0.25">
      <c r="A2307">
        <v>2306</v>
      </c>
      <c r="B2307">
        <v>133.86592100000001</v>
      </c>
      <c r="C2307" s="2">
        <v>1</v>
      </c>
      <c r="D2307">
        <v>129.21847200000002</v>
      </c>
      <c r="E2307" s="4">
        <v>2</v>
      </c>
      <c r="G2307" s="3" t="s">
        <v>234</v>
      </c>
      <c r="L2307">
        <v>118.63806200000001</v>
      </c>
      <c r="P2307">
        <v>3</v>
      </c>
      <c r="Q2307" t="str">
        <f t="shared" si="37"/>
        <v>123D</v>
      </c>
    </row>
    <row r="2308" spans="1:17" x14ac:dyDescent="0.25">
      <c r="A2308">
        <v>2307</v>
      </c>
      <c r="B2308">
        <v>133.86592100000001</v>
      </c>
      <c r="C2308" s="2">
        <v>1</v>
      </c>
      <c r="D2308">
        <v>129.21847200000002</v>
      </c>
      <c r="E2308" s="4">
        <v>2</v>
      </c>
      <c r="G2308" s="3" t="s">
        <v>234</v>
      </c>
      <c r="L2308">
        <v>118.63806200000001</v>
      </c>
      <c r="P2308">
        <v>3</v>
      </c>
      <c r="Q2308" t="str">
        <f t="shared" si="37"/>
        <v>123D</v>
      </c>
    </row>
    <row r="2309" spans="1:17" x14ac:dyDescent="0.25">
      <c r="A2309">
        <v>2308</v>
      </c>
      <c r="B2309">
        <v>133.86592100000001</v>
      </c>
      <c r="C2309" s="2">
        <v>1</v>
      </c>
      <c r="D2309">
        <v>129.21847200000002</v>
      </c>
      <c r="E2309" s="4">
        <v>2</v>
      </c>
      <c r="G2309" s="3" t="s">
        <v>234</v>
      </c>
      <c r="L2309">
        <v>118.63806200000001</v>
      </c>
      <c r="P2309">
        <v>3</v>
      </c>
      <c r="Q2309" t="str">
        <f t="shared" si="37"/>
        <v>123D</v>
      </c>
    </row>
    <row r="2310" spans="1:17" x14ac:dyDescent="0.25">
      <c r="A2310">
        <v>2309</v>
      </c>
      <c r="B2310">
        <v>133.86592100000001</v>
      </c>
      <c r="C2310" s="2">
        <v>1</v>
      </c>
      <c r="D2310">
        <v>129.21847200000002</v>
      </c>
      <c r="E2310" s="4">
        <v>2</v>
      </c>
      <c r="G2310" s="3" t="s">
        <v>234</v>
      </c>
      <c r="L2310">
        <v>118.63806200000001</v>
      </c>
      <c r="P2310">
        <v>3</v>
      </c>
      <c r="Q2310" t="str">
        <f t="shared" si="37"/>
        <v>123D</v>
      </c>
    </row>
    <row r="2311" spans="1:17" x14ac:dyDescent="0.25">
      <c r="A2311">
        <v>2310</v>
      </c>
      <c r="B2311">
        <v>133.86592100000001</v>
      </c>
      <c r="C2311" s="2">
        <v>1</v>
      </c>
      <c r="D2311">
        <v>129.21847200000002</v>
      </c>
      <c r="E2311" s="4">
        <v>2</v>
      </c>
      <c r="G2311" s="3" t="s">
        <v>234</v>
      </c>
      <c r="L2311">
        <v>118.63806200000001</v>
      </c>
      <c r="P2311">
        <v>3</v>
      </c>
      <c r="Q2311" t="str">
        <f t="shared" si="37"/>
        <v>123D</v>
      </c>
    </row>
    <row r="2312" spans="1:17" x14ac:dyDescent="0.25">
      <c r="A2312">
        <v>2311</v>
      </c>
      <c r="B2312">
        <v>133.86592100000001</v>
      </c>
      <c r="C2312" s="2">
        <v>1</v>
      </c>
      <c r="D2312">
        <v>129.21847200000002</v>
      </c>
      <c r="E2312" s="4">
        <v>2</v>
      </c>
      <c r="G2312" s="3" t="s">
        <v>234</v>
      </c>
      <c r="L2312">
        <v>118.63806200000001</v>
      </c>
      <c r="P2312">
        <v>3</v>
      </c>
      <c r="Q2312" t="str">
        <f t="shared" si="37"/>
        <v>123D</v>
      </c>
    </row>
    <row r="2313" spans="1:17" x14ac:dyDescent="0.25">
      <c r="A2313">
        <v>2312</v>
      </c>
      <c r="B2313">
        <v>133.86592100000001</v>
      </c>
      <c r="C2313" s="2">
        <v>1</v>
      </c>
      <c r="D2313">
        <v>129.21847200000002</v>
      </c>
      <c r="E2313" s="4">
        <v>2</v>
      </c>
      <c r="G2313" s="3" t="s">
        <v>234</v>
      </c>
      <c r="L2313">
        <v>118.63806200000001</v>
      </c>
      <c r="P2313">
        <v>3</v>
      </c>
      <c r="Q2313" t="str">
        <f t="shared" si="37"/>
        <v>123D</v>
      </c>
    </row>
    <row r="2314" spans="1:17" x14ac:dyDescent="0.25">
      <c r="A2314">
        <v>2313</v>
      </c>
      <c r="B2314">
        <v>133.86592100000001</v>
      </c>
      <c r="C2314" s="2">
        <v>1</v>
      </c>
      <c r="D2314">
        <v>129.21847200000002</v>
      </c>
      <c r="E2314" s="4">
        <v>2</v>
      </c>
      <c r="G2314" s="3" t="s">
        <v>234</v>
      </c>
      <c r="L2314">
        <v>118.63806200000001</v>
      </c>
      <c r="P2314">
        <v>3</v>
      </c>
      <c r="Q2314" t="str">
        <f t="shared" si="37"/>
        <v>123D</v>
      </c>
    </row>
    <row r="2315" spans="1:17" x14ac:dyDescent="0.25">
      <c r="A2315">
        <v>2314</v>
      </c>
      <c r="B2315">
        <v>133.86592100000001</v>
      </c>
      <c r="C2315" s="2">
        <v>1</v>
      </c>
      <c r="D2315">
        <v>129.21847200000002</v>
      </c>
      <c r="E2315" s="4">
        <v>2</v>
      </c>
      <c r="G2315" s="3" t="s">
        <v>234</v>
      </c>
      <c r="L2315">
        <v>118.63806200000001</v>
      </c>
      <c r="P2315">
        <v>3</v>
      </c>
      <c r="Q2315" t="str">
        <f t="shared" si="37"/>
        <v>123D</v>
      </c>
    </row>
    <row r="2316" spans="1:17" x14ac:dyDescent="0.25">
      <c r="A2316">
        <v>2315</v>
      </c>
      <c r="B2316">
        <v>133.86592100000001</v>
      </c>
      <c r="C2316" s="2">
        <v>1</v>
      </c>
      <c r="D2316">
        <v>129.21847200000002</v>
      </c>
      <c r="E2316" s="4">
        <v>2</v>
      </c>
      <c r="G2316" s="3" t="s">
        <v>234</v>
      </c>
      <c r="L2316">
        <v>118.63806200000001</v>
      </c>
      <c r="P2316">
        <v>3</v>
      </c>
      <c r="Q2316" t="str">
        <f t="shared" si="37"/>
        <v>123D</v>
      </c>
    </row>
    <row r="2317" spans="1:17" x14ac:dyDescent="0.25">
      <c r="A2317">
        <v>2316</v>
      </c>
      <c r="B2317">
        <v>133.86592100000001</v>
      </c>
      <c r="C2317" s="2">
        <v>1</v>
      </c>
      <c r="D2317">
        <v>129.21847200000002</v>
      </c>
      <c r="E2317" s="4">
        <v>2</v>
      </c>
      <c r="G2317" s="3" t="s">
        <v>234</v>
      </c>
      <c r="L2317">
        <v>118.63806200000001</v>
      </c>
      <c r="P2317">
        <v>3</v>
      </c>
      <c r="Q2317" t="str">
        <f t="shared" si="37"/>
        <v>123D</v>
      </c>
    </row>
    <row r="2318" spans="1:17" x14ac:dyDescent="0.25">
      <c r="A2318">
        <v>2317</v>
      </c>
      <c r="B2318">
        <v>133.86592100000001</v>
      </c>
      <c r="C2318" s="2">
        <v>1</v>
      </c>
      <c r="D2318">
        <v>129.21847200000002</v>
      </c>
      <c r="E2318" s="4">
        <v>2</v>
      </c>
      <c r="G2318" s="3" t="s">
        <v>234</v>
      </c>
      <c r="L2318">
        <v>118.63806200000001</v>
      </c>
      <c r="P2318">
        <v>3</v>
      </c>
      <c r="Q2318" t="str">
        <f t="shared" si="37"/>
        <v>123D</v>
      </c>
    </row>
    <row r="2319" spans="1:17" x14ac:dyDescent="0.25">
      <c r="A2319">
        <v>2318</v>
      </c>
      <c r="B2319">
        <v>133.86592100000001</v>
      </c>
      <c r="C2319" s="2">
        <v>1</v>
      </c>
      <c r="D2319">
        <v>129.12342100000001</v>
      </c>
      <c r="E2319" s="4">
        <v>2</v>
      </c>
      <c r="G2319" s="3" t="s">
        <v>234</v>
      </c>
      <c r="L2319">
        <v>118.63806200000001</v>
      </c>
      <c r="P2319">
        <v>3</v>
      </c>
      <c r="Q2319" t="str">
        <f t="shared" si="37"/>
        <v>123D</v>
      </c>
    </row>
    <row r="2320" spans="1:17" x14ac:dyDescent="0.25">
      <c r="A2320">
        <v>2319</v>
      </c>
      <c r="B2320">
        <v>133.86592100000001</v>
      </c>
      <c r="C2320" s="2">
        <v>1</v>
      </c>
      <c r="G2320" s="3" t="s">
        <v>234</v>
      </c>
      <c r="H2320">
        <v>124.06729900000001</v>
      </c>
      <c r="I2320" s="5">
        <v>4</v>
      </c>
      <c r="L2320">
        <v>118.63806200000001</v>
      </c>
      <c r="P2320">
        <v>3</v>
      </c>
      <c r="Q2320" t="str">
        <f t="shared" si="37"/>
        <v>13D4</v>
      </c>
    </row>
    <row r="2321" spans="1:17" x14ac:dyDescent="0.25">
      <c r="A2321">
        <v>2320</v>
      </c>
      <c r="B2321">
        <v>133.86592100000001</v>
      </c>
      <c r="C2321" s="2">
        <v>1</v>
      </c>
      <c r="G2321" s="3" t="s">
        <v>234</v>
      </c>
      <c r="H2321">
        <v>124.126023</v>
      </c>
      <c r="I2321" s="5">
        <v>4</v>
      </c>
      <c r="L2321">
        <v>118.63806200000001</v>
      </c>
      <c r="P2321">
        <v>3</v>
      </c>
      <c r="Q2321" t="str">
        <f t="shared" si="37"/>
        <v>13D4</v>
      </c>
    </row>
    <row r="2322" spans="1:17" x14ac:dyDescent="0.25">
      <c r="A2322">
        <v>2321</v>
      </c>
      <c r="B2322">
        <v>133.86592100000001</v>
      </c>
      <c r="C2322" s="2">
        <v>1</v>
      </c>
      <c r="G2322" s="3" t="s">
        <v>234</v>
      </c>
      <c r="H2322">
        <v>124.126023</v>
      </c>
      <c r="I2322" s="5">
        <v>4</v>
      </c>
      <c r="L2322">
        <v>118.63806200000001</v>
      </c>
      <c r="P2322">
        <v>3</v>
      </c>
      <c r="Q2322" t="str">
        <f t="shared" si="37"/>
        <v>13D4</v>
      </c>
    </row>
    <row r="2323" spans="1:17" x14ac:dyDescent="0.25">
      <c r="A2323">
        <v>2322</v>
      </c>
      <c r="B2323">
        <v>133.86592100000001</v>
      </c>
      <c r="C2323" s="2">
        <v>1</v>
      </c>
      <c r="G2323" s="3" t="s">
        <v>234</v>
      </c>
      <c r="H2323">
        <v>124.126023</v>
      </c>
      <c r="I2323" s="5">
        <v>4</v>
      </c>
      <c r="L2323">
        <v>118.63806200000001</v>
      </c>
      <c r="P2323">
        <v>3</v>
      </c>
      <c r="Q2323" t="str">
        <f t="shared" si="37"/>
        <v>13D4</v>
      </c>
    </row>
    <row r="2324" spans="1:17" x14ac:dyDescent="0.25">
      <c r="A2324">
        <v>2323</v>
      </c>
      <c r="B2324">
        <v>133.86592100000001</v>
      </c>
      <c r="C2324" s="2">
        <v>1</v>
      </c>
      <c r="G2324" s="3" t="s">
        <v>234</v>
      </c>
      <c r="H2324">
        <v>124.126023</v>
      </c>
      <c r="I2324" s="5">
        <v>4</v>
      </c>
      <c r="L2324">
        <v>118.63806200000001</v>
      </c>
      <c r="P2324">
        <v>3</v>
      </c>
      <c r="Q2324" t="str">
        <f t="shared" si="37"/>
        <v>13D4</v>
      </c>
    </row>
    <row r="2325" spans="1:17" x14ac:dyDescent="0.25">
      <c r="A2325">
        <v>2324</v>
      </c>
      <c r="B2325">
        <v>133.86592100000001</v>
      </c>
      <c r="C2325" s="2">
        <v>1</v>
      </c>
      <c r="G2325" s="3" t="s">
        <v>234</v>
      </c>
      <c r="H2325">
        <v>124.126023</v>
      </c>
      <c r="I2325" s="5">
        <v>4</v>
      </c>
      <c r="L2325">
        <v>118.68734800000001</v>
      </c>
      <c r="M2325">
        <v>2324</v>
      </c>
      <c r="P2325">
        <v>3</v>
      </c>
      <c r="Q2325" t="str">
        <f t="shared" si="37"/>
        <v>13D4</v>
      </c>
    </row>
    <row r="2326" spans="1:17" x14ac:dyDescent="0.25">
      <c r="A2326">
        <v>2325</v>
      </c>
      <c r="B2326">
        <v>133.86592100000001</v>
      </c>
      <c r="C2326" s="2">
        <v>1</v>
      </c>
      <c r="H2326">
        <v>124.126023</v>
      </c>
      <c r="I2326" s="5">
        <v>4</v>
      </c>
      <c r="P2326">
        <v>2</v>
      </c>
      <c r="Q2326" t="str">
        <f t="shared" si="37"/>
        <v>14</v>
      </c>
    </row>
    <row r="2327" spans="1:17" x14ac:dyDescent="0.25">
      <c r="A2327">
        <v>2326</v>
      </c>
      <c r="B2327">
        <v>133.86592100000001</v>
      </c>
      <c r="C2327" s="2">
        <v>1</v>
      </c>
      <c r="H2327">
        <v>124.126023</v>
      </c>
      <c r="I2327" s="5">
        <v>4</v>
      </c>
      <c r="P2327">
        <v>2</v>
      </c>
      <c r="Q2327" t="str">
        <f t="shared" si="37"/>
        <v>14</v>
      </c>
    </row>
    <row r="2328" spans="1:17" x14ac:dyDescent="0.25">
      <c r="A2328">
        <v>2327</v>
      </c>
      <c r="B2328">
        <v>133.86592100000001</v>
      </c>
      <c r="C2328" s="2">
        <v>1</v>
      </c>
      <c r="H2328">
        <v>124.126023</v>
      </c>
      <c r="I2328" s="5">
        <v>4</v>
      </c>
      <c r="P2328">
        <v>2</v>
      </c>
      <c r="Q2328" t="str">
        <f t="shared" si="37"/>
        <v>14</v>
      </c>
    </row>
    <row r="2329" spans="1:17" x14ac:dyDescent="0.25">
      <c r="A2329">
        <v>2328</v>
      </c>
      <c r="B2329">
        <v>133.86592100000001</v>
      </c>
      <c r="C2329" s="2">
        <v>1</v>
      </c>
      <c r="H2329">
        <v>124.126023</v>
      </c>
      <c r="I2329" s="5">
        <v>4</v>
      </c>
      <c r="P2329">
        <v>2</v>
      </c>
      <c r="Q2329" t="str">
        <f t="shared" si="37"/>
        <v>14</v>
      </c>
    </row>
    <row r="2330" spans="1:17" x14ac:dyDescent="0.25">
      <c r="A2330">
        <v>2329</v>
      </c>
      <c r="B2330">
        <v>133.86592100000001</v>
      </c>
      <c r="C2330" s="2">
        <v>1</v>
      </c>
      <c r="D2330">
        <v>149.14518900000002</v>
      </c>
      <c r="E2330" s="4">
        <v>2</v>
      </c>
      <c r="H2330">
        <v>124.126023</v>
      </c>
      <c r="I2330" s="5">
        <v>4</v>
      </c>
      <c r="P2330">
        <v>3</v>
      </c>
      <c r="Q2330" t="str">
        <f t="shared" si="37"/>
        <v>124</v>
      </c>
    </row>
    <row r="2331" spans="1:17" x14ac:dyDescent="0.25">
      <c r="A2331">
        <v>2330</v>
      </c>
      <c r="B2331">
        <v>133.86592100000001</v>
      </c>
      <c r="C2331" s="2">
        <v>1</v>
      </c>
      <c r="D2331">
        <v>149.225593</v>
      </c>
      <c r="E2331" s="4">
        <v>2</v>
      </c>
      <c r="H2331">
        <v>124.126023</v>
      </c>
      <c r="I2331" s="5">
        <v>4</v>
      </c>
      <c r="P2331">
        <v>3</v>
      </c>
      <c r="Q2331" t="str">
        <f t="shared" si="37"/>
        <v>124</v>
      </c>
    </row>
    <row r="2332" spans="1:17" x14ac:dyDescent="0.25">
      <c r="A2332">
        <v>2331</v>
      </c>
      <c r="B2332">
        <v>133.86592100000001</v>
      </c>
      <c r="C2332" s="2">
        <v>1</v>
      </c>
      <c r="D2332">
        <v>149.225593</v>
      </c>
      <c r="E2332" s="4">
        <v>2</v>
      </c>
      <c r="H2332">
        <v>124.126023</v>
      </c>
      <c r="I2332" s="5">
        <v>4</v>
      </c>
      <c r="P2332">
        <v>3</v>
      </c>
      <c r="Q2332" t="str">
        <f t="shared" si="37"/>
        <v>124</v>
      </c>
    </row>
    <row r="2333" spans="1:17" x14ac:dyDescent="0.25">
      <c r="A2333">
        <v>2332</v>
      </c>
      <c r="B2333">
        <v>133.86592100000001</v>
      </c>
      <c r="C2333" s="2">
        <v>1</v>
      </c>
      <c r="D2333">
        <v>149.225593</v>
      </c>
      <c r="E2333" s="4">
        <v>2</v>
      </c>
      <c r="H2333">
        <v>124.126023</v>
      </c>
      <c r="I2333" s="5">
        <v>4</v>
      </c>
      <c r="P2333">
        <v>3</v>
      </c>
      <c r="Q2333" t="str">
        <f t="shared" si="37"/>
        <v>124</v>
      </c>
    </row>
    <row r="2334" spans="1:17" x14ac:dyDescent="0.25">
      <c r="A2334">
        <v>2333</v>
      </c>
      <c r="B2334">
        <v>133.86592100000001</v>
      </c>
      <c r="C2334" s="2">
        <v>1</v>
      </c>
      <c r="D2334">
        <v>149.225593</v>
      </c>
      <c r="E2334" s="4">
        <v>2</v>
      </c>
      <c r="H2334">
        <v>124.126023</v>
      </c>
      <c r="I2334" s="5">
        <v>4</v>
      </c>
      <c r="P2334">
        <v>3</v>
      </c>
      <c r="Q2334" t="str">
        <f t="shared" si="37"/>
        <v>124</v>
      </c>
    </row>
    <row r="2335" spans="1:17" x14ac:dyDescent="0.25">
      <c r="A2335">
        <v>2334</v>
      </c>
      <c r="B2335">
        <v>133.86592100000001</v>
      </c>
      <c r="C2335" s="2">
        <v>1</v>
      </c>
      <c r="D2335">
        <v>149.225593</v>
      </c>
      <c r="E2335" s="4">
        <v>2</v>
      </c>
      <c r="H2335">
        <v>124.126023</v>
      </c>
      <c r="I2335" s="5">
        <v>4</v>
      </c>
      <c r="P2335">
        <v>3</v>
      </c>
      <c r="Q2335" t="str">
        <f t="shared" si="37"/>
        <v>124</v>
      </c>
    </row>
    <row r="2336" spans="1:17" x14ac:dyDescent="0.25">
      <c r="A2336">
        <v>2335</v>
      </c>
      <c r="B2336">
        <v>133.86592100000001</v>
      </c>
      <c r="C2336" s="2">
        <v>1</v>
      </c>
      <c r="D2336">
        <v>149.225593</v>
      </c>
      <c r="E2336" s="4">
        <v>2</v>
      </c>
      <c r="H2336">
        <v>124.126023</v>
      </c>
      <c r="I2336" s="5">
        <v>4</v>
      </c>
      <c r="P2336">
        <v>3</v>
      </c>
      <c r="Q2336" t="str">
        <f t="shared" si="37"/>
        <v>124</v>
      </c>
    </row>
    <row r="2337" spans="1:17" x14ac:dyDescent="0.25">
      <c r="A2337">
        <v>2336</v>
      </c>
      <c r="B2337">
        <v>133.86592100000001</v>
      </c>
      <c r="C2337" s="2">
        <v>1</v>
      </c>
      <c r="D2337">
        <v>149.225593</v>
      </c>
      <c r="E2337" s="4">
        <v>2</v>
      </c>
      <c r="H2337">
        <v>124.126023</v>
      </c>
      <c r="I2337" s="5">
        <v>4</v>
      </c>
      <c r="P2337">
        <v>3</v>
      </c>
      <c r="Q2337" t="str">
        <f t="shared" si="37"/>
        <v>124</v>
      </c>
    </row>
    <row r="2338" spans="1:17" x14ac:dyDescent="0.25">
      <c r="A2338">
        <v>2337</v>
      </c>
      <c r="B2338">
        <v>133.86592100000001</v>
      </c>
      <c r="C2338" s="2">
        <v>1</v>
      </c>
      <c r="D2338">
        <v>149.225593</v>
      </c>
      <c r="E2338" s="4">
        <v>2</v>
      </c>
      <c r="H2338">
        <v>124.126023</v>
      </c>
      <c r="I2338" s="5">
        <v>4</v>
      </c>
      <c r="P2338">
        <v>3</v>
      </c>
      <c r="Q2338" t="str">
        <f t="shared" si="37"/>
        <v>124</v>
      </c>
    </row>
    <row r="2339" spans="1:17" x14ac:dyDescent="0.25">
      <c r="A2339">
        <v>2338</v>
      </c>
      <c r="B2339">
        <v>133.82882700000002</v>
      </c>
      <c r="C2339" s="2">
        <v>1</v>
      </c>
      <c r="D2339">
        <v>149.225593</v>
      </c>
      <c r="E2339" s="4">
        <v>2</v>
      </c>
      <c r="H2339">
        <v>124.126023</v>
      </c>
      <c r="I2339" s="5">
        <v>4</v>
      </c>
      <c r="P2339">
        <v>3</v>
      </c>
      <c r="Q2339" t="str">
        <f t="shared" si="37"/>
        <v>124</v>
      </c>
    </row>
    <row r="2340" spans="1:17" x14ac:dyDescent="0.25">
      <c r="A2340">
        <v>2339</v>
      </c>
      <c r="D2340">
        <v>149.225593</v>
      </c>
      <c r="E2340" s="4">
        <v>2</v>
      </c>
      <c r="H2340">
        <v>124.126023</v>
      </c>
      <c r="I2340" s="5">
        <v>4</v>
      </c>
      <c r="P2340">
        <v>2</v>
      </c>
      <c r="Q2340" t="str">
        <f t="shared" si="37"/>
        <v>24</v>
      </c>
    </row>
    <row r="2341" spans="1:17" x14ac:dyDescent="0.25">
      <c r="A2341">
        <v>2340</v>
      </c>
      <c r="D2341">
        <v>149.225593</v>
      </c>
      <c r="E2341" s="4">
        <v>2</v>
      </c>
      <c r="H2341">
        <v>124.126023</v>
      </c>
      <c r="I2341" s="5">
        <v>4</v>
      </c>
      <c r="P2341">
        <v>2</v>
      </c>
      <c r="Q2341" t="str">
        <f t="shared" si="37"/>
        <v>24</v>
      </c>
    </row>
    <row r="2342" spans="1:17" x14ac:dyDescent="0.25">
      <c r="A2342">
        <v>2341</v>
      </c>
      <c r="D2342">
        <v>149.225593</v>
      </c>
      <c r="E2342" s="4">
        <v>2</v>
      </c>
      <c r="H2342">
        <v>124.126023</v>
      </c>
      <c r="I2342" s="5">
        <v>4</v>
      </c>
      <c r="P2342">
        <v>2</v>
      </c>
      <c r="Q2342" t="str">
        <f t="shared" si="37"/>
        <v>24</v>
      </c>
    </row>
    <row r="2343" spans="1:17" x14ac:dyDescent="0.25">
      <c r="A2343">
        <v>2342</v>
      </c>
      <c r="D2343">
        <v>149.225593</v>
      </c>
      <c r="E2343" s="4">
        <v>2</v>
      </c>
      <c r="H2343">
        <v>124.126023</v>
      </c>
      <c r="I2343" s="5">
        <v>4</v>
      </c>
      <c r="P2343">
        <v>2</v>
      </c>
      <c r="Q2343" t="str">
        <f t="shared" si="37"/>
        <v>24</v>
      </c>
    </row>
    <row r="2344" spans="1:17" x14ac:dyDescent="0.25">
      <c r="A2344">
        <v>2343</v>
      </c>
      <c r="D2344">
        <v>149.225593</v>
      </c>
      <c r="E2344" s="4">
        <v>2</v>
      </c>
      <c r="H2344">
        <v>124.126023</v>
      </c>
      <c r="I2344" s="5">
        <v>4</v>
      </c>
      <c r="P2344">
        <v>2</v>
      </c>
      <c r="Q2344" t="str">
        <f t="shared" si="37"/>
        <v>24</v>
      </c>
    </row>
    <row r="2345" spans="1:17" x14ac:dyDescent="0.25">
      <c r="A2345">
        <v>2344</v>
      </c>
      <c r="D2345">
        <v>149.225593</v>
      </c>
      <c r="E2345" s="4">
        <v>2</v>
      </c>
      <c r="F2345">
        <v>131.56821500000001</v>
      </c>
      <c r="G2345" s="3">
        <v>3</v>
      </c>
      <c r="H2345">
        <v>124.126023</v>
      </c>
      <c r="I2345" s="5">
        <v>4</v>
      </c>
      <c r="P2345">
        <v>3</v>
      </c>
      <c r="Q2345" t="str">
        <f t="shared" si="37"/>
        <v>234</v>
      </c>
    </row>
    <row r="2346" spans="1:17" x14ac:dyDescent="0.25">
      <c r="A2346">
        <v>2345</v>
      </c>
      <c r="D2346">
        <v>149.225593</v>
      </c>
      <c r="E2346" s="4">
        <v>2</v>
      </c>
      <c r="F2346">
        <v>131.69051400000001</v>
      </c>
      <c r="G2346" s="3">
        <v>3</v>
      </c>
      <c r="H2346">
        <v>124.126023</v>
      </c>
      <c r="I2346" s="5">
        <v>4</v>
      </c>
      <c r="P2346">
        <v>3</v>
      </c>
      <c r="Q2346" t="str">
        <f t="shared" si="37"/>
        <v>234</v>
      </c>
    </row>
    <row r="2347" spans="1:17" x14ac:dyDescent="0.25">
      <c r="A2347">
        <v>2346</v>
      </c>
      <c r="D2347">
        <v>149.225593</v>
      </c>
      <c r="E2347" s="4">
        <v>2</v>
      </c>
      <c r="F2347">
        <v>131.69051400000001</v>
      </c>
      <c r="G2347" s="3">
        <v>3</v>
      </c>
      <c r="H2347">
        <v>124.126023</v>
      </c>
      <c r="I2347" s="5">
        <v>4</v>
      </c>
      <c r="P2347">
        <v>3</v>
      </c>
      <c r="Q2347" t="str">
        <f t="shared" si="37"/>
        <v>234</v>
      </c>
    </row>
    <row r="2348" spans="1:17" x14ac:dyDescent="0.25">
      <c r="A2348">
        <v>2347</v>
      </c>
      <c r="B2348">
        <v>153.160337</v>
      </c>
      <c r="C2348" s="2">
        <v>1</v>
      </c>
      <c r="D2348">
        <v>149.225593</v>
      </c>
      <c r="E2348" s="4">
        <v>2</v>
      </c>
      <c r="F2348">
        <v>131.69051400000001</v>
      </c>
      <c r="G2348" s="3">
        <v>3</v>
      </c>
      <c r="H2348">
        <v>124.126023</v>
      </c>
      <c r="I2348" s="5">
        <v>4</v>
      </c>
      <c r="P2348">
        <v>4</v>
      </c>
      <c r="Q2348" t="str">
        <f t="shared" si="37"/>
        <v>1234</v>
      </c>
    </row>
    <row r="2349" spans="1:17" x14ac:dyDescent="0.25">
      <c r="A2349">
        <v>2348</v>
      </c>
      <c r="B2349">
        <v>153.18069299999999</v>
      </c>
      <c r="C2349" s="2">
        <v>1</v>
      </c>
      <c r="D2349">
        <v>149.225593</v>
      </c>
      <c r="E2349" s="4">
        <v>2</v>
      </c>
      <c r="F2349">
        <v>131.69051400000001</v>
      </c>
      <c r="G2349" s="3">
        <v>3</v>
      </c>
      <c r="H2349">
        <v>124.126023</v>
      </c>
      <c r="I2349" s="5">
        <v>4</v>
      </c>
      <c r="P2349">
        <v>4</v>
      </c>
      <c r="Q2349" t="str">
        <f t="shared" si="37"/>
        <v>1234</v>
      </c>
    </row>
    <row r="2350" spans="1:17" x14ac:dyDescent="0.25">
      <c r="A2350">
        <v>2349</v>
      </c>
      <c r="B2350">
        <v>153.18069299999999</v>
      </c>
      <c r="C2350" s="2">
        <v>1</v>
      </c>
      <c r="D2350">
        <v>149.225593</v>
      </c>
      <c r="E2350" s="4">
        <v>2</v>
      </c>
      <c r="F2350">
        <v>131.69051400000001</v>
      </c>
      <c r="G2350" s="3">
        <v>3</v>
      </c>
      <c r="H2350">
        <v>124.126023</v>
      </c>
      <c r="I2350" s="5">
        <v>4</v>
      </c>
      <c r="P2350">
        <v>4</v>
      </c>
      <c r="Q2350" t="str">
        <f t="shared" si="37"/>
        <v>1234</v>
      </c>
    </row>
    <row r="2351" spans="1:17" x14ac:dyDescent="0.25">
      <c r="A2351">
        <v>2350</v>
      </c>
      <c r="B2351">
        <v>153.18069299999999</v>
      </c>
      <c r="C2351" s="2">
        <v>1</v>
      </c>
      <c r="D2351">
        <v>149.225593</v>
      </c>
      <c r="E2351" s="4">
        <v>2</v>
      </c>
      <c r="F2351">
        <v>131.69051400000001</v>
      </c>
      <c r="G2351" s="3">
        <v>3</v>
      </c>
      <c r="H2351">
        <v>124.126023</v>
      </c>
      <c r="I2351" s="5">
        <v>4</v>
      </c>
      <c r="P2351">
        <v>4</v>
      </c>
      <c r="Q2351" t="str">
        <f t="shared" si="37"/>
        <v>1234</v>
      </c>
    </row>
    <row r="2352" spans="1:17" x14ac:dyDescent="0.25">
      <c r="A2352">
        <v>2351</v>
      </c>
      <c r="B2352">
        <v>153.18069299999999</v>
      </c>
      <c r="C2352" s="2">
        <v>1</v>
      </c>
      <c r="D2352">
        <v>149.225593</v>
      </c>
      <c r="E2352" s="4">
        <v>2</v>
      </c>
      <c r="F2352">
        <v>131.69051400000001</v>
      </c>
      <c r="G2352" s="3">
        <v>3</v>
      </c>
      <c r="H2352">
        <v>124.06729900000001</v>
      </c>
      <c r="I2352" s="5">
        <v>4</v>
      </c>
      <c r="P2352">
        <v>4</v>
      </c>
      <c r="Q2352" t="str">
        <f t="shared" si="37"/>
        <v>1234</v>
      </c>
    </row>
    <row r="2353" spans="1:17" x14ac:dyDescent="0.25">
      <c r="A2353">
        <v>2352</v>
      </c>
      <c r="B2353">
        <v>153.18069299999999</v>
      </c>
      <c r="C2353" s="2">
        <v>1</v>
      </c>
      <c r="D2353">
        <v>149.225593</v>
      </c>
      <c r="E2353" s="4">
        <v>2</v>
      </c>
      <c r="F2353">
        <v>131.69051400000001</v>
      </c>
      <c r="G2353" s="3">
        <v>3</v>
      </c>
      <c r="P2353">
        <v>3</v>
      </c>
      <c r="Q2353" t="str">
        <f t="shared" si="37"/>
        <v>123</v>
      </c>
    </row>
    <row r="2354" spans="1:17" x14ac:dyDescent="0.25">
      <c r="A2354">
        <v>2353</v>
      </c>
      <c r="B2354">
        <v>153.18069299999999</v>
      </c>
      <c r="C2354" s="2">
        <v>1</v>
      </c>
      <c r="D2354">
        <v>149.225593</v>
      </c>
      <c r="E2354" s="4">
        <v>2</v>
      </c>
      <c r="F2354">
        <v>131.69051400000001</v>
      </c>
      <c r="G2354" s="3">
        <v>3</v>
      </c>
      <c r="P2354">
        <v>3</v>
      </c>
      <c r="Q2354" t="str">
        <f t="shared" si="37"/>
        <v>123</v>
      </c>
    </row>
    <row r="2355" spans="1:17" x14ac:dyDescent="0.25">
      <c r="A2355">
        <v>2354</v>
      </c>
      <c r="B2355">
        <v>153.18069299999999</v>
      </c>
      <c r="C2355" s="2">
        <v>1</v>
      </c>
      <c r="D2355">
        <v>149.14518900000002</v>
      </c>
      <c r="E2355" s="4">
        <v>2</v>
      </c>
      <c r="F2355">
        <v>131.69051400000001</v>
      </c>
      <c r="G2355" s="3">
        <v>3</v>
      </c>
      <c r="P2355">
        <v>3</v>
      </c>
      <c r="Q2355" t="str">
        <f t="shared" si="37"/>
        <v>123</v>
      </c>
    </row>
    <row r="2356" spans="1:17" x14ac:dyDescent="0.25">
      <c r="A2356">
        <v>2355</v>
      </c>
      <c r="B2356">
        <v>153.18069299999999</v>
      </c>
      <c r="C2356" s="2">
        <v>1</v>
      </c>
      <c r="F2356">
        <v>131.69051400000001</v>
      </c>
      <c r="G2356" s="3">
        <v>3</v>
      </c>
      <c r="P2356">
        <v>2</v>
      </c>
      <c r="Q2356" t="str">
        <f t="shared" si="37"/>
        <v>13</v>
      </c>
    </row>
    <row r="2357" spans="1:17" x14ac:dyDescent="0.25">
      <c r="A2357">
        <v>2356</v>
      </c>
      <c r="B2357">
        <v>153.18069299999999</v>
      </c>
      <c r="C2357" s="2">
        <v>1</v>
      </c>
      <c r="F2357">
        <v>131.69051400000001</v>
      </c>
      <c r="G2357" s="3">
        <v>3</v>
      </c>
      <c r="P2357">
        <v>2</v>
      </c>
      <c r="Q2357" t="str">
        <f t="shared" si="37"/>
        <v>13</v>
      </c>
    </row>
    <row r="2358" spans="1:17" x14ac:dyDescent="0.25">
      <c r="A2358">
        <v>2357</v>
      </c>
      <c r="B2358">
        <v>153.18069299999999</v>
      </c>
      <c r="C2358" s="2">
        <v>1</v>
      </c>
      <c r="F2358">
        <v>131.69051400000001</v>
      </c>
      <c r="G2358" s="3">
        <v>3</v>
      </c>
      <c r="P2358">
        <v>2</v>
      </c>
      <c r="Q2358" t="str">
        <f t="shared" si="37"/>
        <v>13</v>
      </c>
    </row>
    <row r="2359" spans="1:17" x14ac:dyDescent="0.25">
      <c r="A2359">
        <v>2358</v>
      </c>
      <c r="B2359">
        <v>153.18069299999999</v>
      </c>
      <c r="C2359" s="2">
        <v>1</v>
      </c>
      <c r="F2359">
        <v>131.69051400000001</v>
      </c>
      <c r="G2359" s="3">
        <v>3</v>
      </c>
      <c r="P2359">
        <v>2</v>
      </c>
      <c r="Q2359" t="str">
        <f t="shared" si="37"/>
        <v>13</v>
      </c>
    </row>
    <row r="2360" spans="1:17" x14ac:dyDescent="0.25">
      <c r="A2360">
        <v>2359</v>
      </c>
      <c r="B2360">
        <v>153.18069299999999</v>
      </c>
      <c r="C2360" s="2">
        <v>1</v>
      </c>
      <c r="F2360">
        <v>131.69051400000001</v>
      </c>
      <c r="G2360" s="3">
        <v>3</v>
      </c>
      <c r="P2360">
        <v>2</v>
      </c>
      <c r="Q2360" t="str">
        <f t="shared" si="37"/>
        <v>13</v>
      </c>
    </row>
    <row r="2361" spans="1:17" x14ac:dyDescent="0.25">
      <c r="A2361">
        <v>2360</v>
      </c>
      <c r="B2361">
        <v>153.18069299999999</v>
      </c>
      <c r="C2361" s="2">
        <v>1</v>
      </c>
      <c r="F2361">
        <v>131.69051400000001</v>
      </c>
      <c r="G2361" s="3">
        <v>3</v>
      </c>
      <c r="P2361">
        <v>2</v>
      </c>
      <c r="Q2361" t="str">
        <f t="shared" si="37"/>
        <v>13</v>
      </c>
    </row>
    <row r="2362" spans="1:17" x14ac:dyDescent="0.25">
      <c r="A2362">
        <v>2361</v>
      </c>
      <c r="B2362">
        <v>153.18069299999999</v>
      </c>
      <c r="C2362" s="2">
        <v>1</v>
      </c>
      <c r="F2362">
        <v>131.69051400000001</v>
      </c>
      <c r="G2362" s="3">
        <v>3</v>
      </c>
      <c r="P2362">
        <v>2</v>
      </c>
      <c r="Q2362" t="str">
        <f t="shared" si="37"/>
        <v>13</v>
      </c>
    </row>
    <row r="2363" spans="1:17" x14ac:dyDescent="0.25">
      <c r="A2363">
        <v>2362</v>
      </c>
      <c r="B2363">
        <v>153.18069299999999</v>
      </c>
      <c r="C2363" s="2">
        <v>1</v>
      </c>
      <c r="F2363">
        <v>131.69051400000001</v>
      </c>
      <c r="G2363" s="3">
        <v>3</v>
      </c>
      <c r="P2363">
        <v>2</v>
      </c>
      <c r="Q2363" t="str">
        <f t="shared" si="37"/>
        <v>13</v>
      </c>
    </row>
    <row r="2364" spans="1:17" x14ac:dyDescent="0.25">
      <c r="A2364">
        <v>2363</v>
      </c>
      <c r="B2364">
        <v>153.18069299999999</v>
      </c>
      <c r="C2364" s="2">
        <v>1</v>
      </c>
      <c r="F2364">
        <v>131.69051400000001</v>
      </c>
      <c r="G2364" s="3">
        <v>3</v>
      </c>
      <c r="P2364">
        <v>2</v>
      </c>
      <c r="Q2364" t="str">
        <f t="shared" si="37"/>
        <v>13</v>
      </c>
    </row>
    <row r="2365" spans="1:17" x14ac:dyDescent="0.25">
      <c r="A2365">
        <v>2364</v>
      </c>
      <c r="B2365">
        <v>153.18069299999999</v>
      </c>
      <c r="C2365" s="2">
        <v>1</v>
      </c>
      <c r="D2365">
        <v>156.41455500000001</v>
      </c>
      <c r="E2365" s="4">
        <v>2</v>
      </c>
      <c r="F2365">
        <v>131.69051400000001</v>
      </c>
      <c r="G2365" s="3">
        <v>3</v>
      </c>
      <c r="P2365">
        <v>3</v>
      </c>
      <c r="Q2365" t="str">
        <f t="shared" si="37"/>
        <v>123</v>
      </c>
    </row>
    <row r="2366" spans="1:17" x14ac:dyDescent="0.25">
      <c r="A2366">
        <v>2365</v>
      </c>
      <c r="B2366">
        <v>153.18069299999999</v>
      </c>
      <c r="C2366" s="2">
        <v>1</v>
      </c>
      <c r="D2366">
        <v>156.443635</v>
      </c>
      <c r="E2366" s="4">
        <v>2</v>
      </c>
      <c r="F2366">
        <v>131.69051400000001</v>
      </c>
      <c r="G2366" s="3">
        <v>3</v>
      </c>
      <c r="P2366">
        <v>3</v>
      </c>
      <c r="Q2366" t="str">
        <f t="shared" si="37"/>
        <v>123</v>
      </c>
    </row>
    <row r="2367" spans="1:17" x14ac:dyDescent="0.25">
      <c r="A2367">
        <v>2366</v>
      </c>
      <c r="B2367">
        <v>153.18069299999999</v>
      </c>
      <c r="C2367" s="2">
        <v>1</v>
      </c>
      <c r="D2367">
        <v>156.443635</v>
      </c>
      <c r="E2367" s="4">
        <v>2</v>
      </c>
      <c r="F2367">
        <v>131.69051400000001</v>
      </c>
      <c r="G2367" s="3">
        <v>3</v>
      </c>
      <c r="P2367">
        <v>3</v>
      </c>
      <c r="Q2367" t="str">
        <f t="shared" si="37"/>
        <v>123</v>
      </c>
    </row>
    <row r="2368" spans="1:17" x14ac:dyDescent="0.25">
      <c r="A2368">
        <v>2367</v>
      </c>
      <c r="B2368">
        <v>153.18069299999999</v>
      </c>
      <c r="C2368" s="2">
        <v>1</v>
      </c>
      <c r="D2368">
        <v>156.443635</v>
      </c>
      <c r="E2368" s="4">
        <v>2</v>
      </c>
      <c r="F2368">
        <v>131.69051400000001</v>
      </c>
      <c r="G2368" s="3">
        <v>3</v>
      </c>
      <c r="P2368">
        <v>3</v>
      </c>
      <c r="Q2368" t="str">
        <f t="shared" si="37"/>
        <v>123</v>
      </c>
    </row>
    <row r="2369" spans="1:17" x14ac:dyDescent="0.25">
      <c r="A2369">
        <v>2368</v>
      </c>
      <c r="B2369">
        <v>153.18069299999999</v>
      </c>
      <c r="C2369" s="2">
        <v>1</v>
      </c>
      <c r="D2369">
        <v>156.443635</v>
      </c>
      <c r="E2369" s="4">
        <v>2</v>
      </c>
      <c r="F2369">
        <v>131.69051400000001</v>
      </c>
      <c r="G2369" s="3">
        <v>3</v>
      </c>
      <c r="P2369">
        <v>3</v>
      </c>
      <c r="Q2369" t="str">
        <f t="shared" si="37"/>
        <v>123</v>
      </c>
    </row>
    <row r="2370" spans="1:17" x14ac:dyDescent="0.25">
      <c r="A2370">
        <v>2369</v>
      </c>
      <c r="B2370">
        <v>153.18069299999999</v>
      </c>
      <c r="C2370" s="2">
        <v>1</v>
      </c>
      <c r="D2370">
        <v>156.443635</v>
      </c>
      <c r="E2370" s="4">
        <v>2</v>
      </c>
      <c r="F2370">
        <v>131.69051400000001</v>
      </c>
      <c r="G2370" s="3">
        <v>3</v>
      </c>
      <c r="I2370" s="5" t="s">
        <v>233</v>
      </c>
      <c r="N2370">
        <v>136.824547</v>
      </c>
      <c r="O2370">
        <v>2369</v>
      </c>
      <c r="P2370">
        <v>4</v>
      </c>
      <c r="Q2370" t="str">
        <f t="shared" ref="Q2370:Q2433" si="38">CONCATENATE(C2370,E2370,G2370,I2370)</f>
        <v>1234D</v>
      </c>
    </row>
    <row r="2371" spans="1:17" x14ac:dyDescent="0.25">
      <c r="A2371">
        <v>2370</v>
      </c>
      <c r="B2371">
        <v>153.18069299999999</v>
      </c>
      <c r="C2371" s="2">
        <v>1</v>
      </c>
      <c r="D2371">
        <v>156.443635</v>
      </c>
      <c r="E2371" s="4">
        <v>2</v>
      </c>
      <c r="F2371">
        <v>131.69051400000001</v>
      </c>
      <c r="G2371" s="3">
        <v>3</v>
      </c>
      <c r="I2371" s="5" t="s">
        <v>233</v>
      </c>
      <c r="N2371">
        <v>136.824547</v>
      </c>
      <c r="P2371">
        <v>4</v>
      </c>
      <c r="Q2371" t="str">
        <f t="shared" si="38"/>
        <v>1234D</v>
      </c>
    </row>
    <row r="2372" spans="1:17" x14ac:dyDescent="0.25">
      <c r="A2372">
        <v>2371</v>
      </c>
      <c r="B2372">
        <v>153.18069299999999</v>
      </c>
      <c r="C2372" s="2">
        <v>1</v>
      </c>
      <c r="D2372">
        <v>156.443635</v>
      </c>
      <c r="E2372" s="4">
        <v>2</v>
      </c>
      <c r="F2372">
        <v>131.69051400000001</v>
      </c>
      <c r="G2372" s="3">
        <v>3</v>
      </c>
      <c r="I2372" s="5" t="s">
        <v>233</v>
      </c>
      <c r="N2372">
        <v>136.824547</v>
      </c>
      <c r="P2372">
        <v>4</v>
      </c>
      <c r="Q2372" t="str">
        <f t="shared" si="38"/>
        <v>1234D</v>
      </c>
    </row>
    <row r="2373" spans="1:17" x14ac:dyDescent="0.25">
      <c r="A2373">
        <v>2372</v>
      </c>
      <c r="B2373">
        <v>153.18069299999999</v>
      </c>
      <c r="C2373" s="2">
        <v>1</v>
      </c>
      <c r="D2373">
        <v>156.443635</v>
      </c>
      <c r="E2373" s="4">
        <v>2</v>
      </c>
      <c r="F2373">
        <v>131.69051400000001</v>
      </c>
      <c r="G2373" s="3">
        <v>3</v>
      </c>
      <c r="I2373" s="5" t="s">
        <v>233</v>
      </c>
      <c r="N2373">
        <v>136.824547</v>
      </c>
      <c r="P2373">
        <v>4</v>
      </c>
      <c r="Q2373" t="str">
        <f t="shared" si="38"/>
        <v>1234D</v>
      </c>
    </row>
    <row r="2374" spans="1:17" x14ac:dyDescent="0.25">
      <c r="A2374">
        <v>2373</v>
      </c>
      <c r="B2374">
        <v>153.160337</v>
      </c>
      <c r="C2374" s="2">
        <v>1</v>
      </c>
      <c r="D2374">
        <v>156.443635</v>
      </c>
      <c r="E2374" s="4">
        <v>2</v>
      </c>
      <c r="F2374">
        <v>131.69051400000001</v>
      </c>
      <c r="G2374" s="3">
        <v>3</v>
      </c>
      <c r="I2374" s="5" t="s">
        <v>233</v>
      </c>
      <c r="N2374">
        <v>136.824547</v>
      </c>
      <c r="P2374">
        <v>4</v>
      </c>
      <c r="Q2374" t="str">
        <f t="shared" si="38"/>
        <v>1234D</v>
      </c>
    </row>
    <row r="2375" spans="1:17" x14ac:dyDescent="0.25">
      <c r="A2375">
        <v>2374</v>
      </c>
      <c r="D2375">
        <v>156.443635</v>
      </c>
      <c r="E2375" s="4">
        <v>2</v>
      </c>
      <c r="F2375">
        <v>131.69051400000001</v>
      </c>
      <c r="G2375" s="3">
        <v>3</v>
      </c>
      <c r="I2375" s="5" t="s">
        <v>233</v>
      </c>
      <c r="N2375">
        <v>136.824547</v>
      </c>
      <c r="P2375">
        <v>3</v>
      </c>
      <c r="Q2375" t="str">
        <f t="shared" si="38"/>
        <v>234D</v>
      </c>
    </row>
    <row r="2376" spans="1:17" x14ac:dyDescent="0.25">
      <c r="A2376">
        <v>2375</v>
      </c>
      <c r="D2376">
        <v>156.443635</v>
      </c>
      <c r="E2376" s="4">
        <v>2</v>
      </c>
      <c r="F2376">
        <v>131.54689000000002</v>
      </c>
      <c r="G2376" s="3">
        <v>3</v>
      </c>
      <c r="I2376" s="5" t="s">
        <v>233</v>
      </c>
      <c r="N2376">
        <v>136.824547</v>
      </c>
      <c r="P2376">
        <v>3</v>
      </c>
      <c r="Q2376" t="str">
        <f t="shared" si="38"/>
        <v>234D</v>
      </c>
    </row>
    <row r="2377" spans="1:17" x14ac:dyDescent="0.25">
      <c r="A2377">
        <v>2376</v>
      </c>
      <c r="D2377">
        <v>156.443635</v>
      </c>
      <c r="E2377" s="4">
        <v>2</v>
      </c>
      <c r="I2377" s="5" t="s">
        <v>233</v>
      </c>
      <c r="N2377">
        <v>136.824547</v>
      </c>
      <c r="P2377">
        <v>2</v>
      </c>
      <c r="Q2377" t="str">
        <f t="shared" si="38"/>
        <v>24D</v>
      </c>
    </row>
    <row r="2378" spans="1:17" x14ac:dyDescent="0.25">
      <c r="A2378">
        <v>2377</v>
      </c>
      <c r="D2378">
        <v>156.443635</v>
      </c>
      <c r="E2378" s="4">
        <v>2</v>
      </c>
      <c r="I2378" s="5" t="s">
        <v>233</v>
      </c>
      <c r="N2378">
        <v>136.824547</v>
      </c>
      <c r="P2378">
        <v>2</v>
      </c>
      <c r="Q2378" t="str">
        <f t="shared" si="38"/>
        <v>24D</v>
      </c>
    </row>
    <row r="2379" spans="1:17" x14ac:dyDescent="0.25">
      <c r="A2379">
        <v>2378</v>
      </c>
      <c r="D2379">
        <v>156.443635</v>
      </c>
      <c r="E2379" s="4">
        <v>2</v>
      </c>
      <c r="I2379" s="5" t="s">
        <v>233</v>
      </c>
      <c r="N2379">
        <v>136.824547</v>
      </c>
      <c r="P2379">
        <v>2</v>
      </c>
      <c r="Q2379" t="str">
        <f t="shared" si="38"/>
        <v>24D</v>
      </c>
    </row>
    <row r="2380" spans="1:17" x14ac:dyDescent="0.25">
      <c r="A2380">
        <v>2379</v>
      </c>
      <c r="D2380">
        <v>156.443635</v>
      </c>
      <c r="E2380" s="4">
        <v>2</v>
      </c>
      <c r="I2380" s="5" t="s">
        <v>233</v>
      </c>
      <c r="N2380">
        <v>136.824547</v>
      </c>
      <c r="P2380">
        <v>2</v>
      </c>
      <c r="Q2380" t="str">
        <f t="shared" si="38"/>
        <v>24D</v>
      </c>
    </row>
    <row r="2381" spans="1:17" x14ac:dyDescent="0.25">
      <c r="A2381">
        <v>2380</v>
      </c>
      <c r="D2381">
        <v>156.443635</v>
      </c>
      <c r="E2381" s="4">
        <v>2</v>
      </c>
      <c r="I2381" s="5" t="s">
        <v>233</v>
      </c>
      <c r="N2381">
        <v>136.824547</v>
      </c>
      <c r="P2381">
        <v>2</v>
      </c>
      <c r="Q2381" t="str">
        <f t="shared" si="38"/>
        <v>24D</v>
      </c>
    </row>
    <row r="2382" spans="1:17" x14ac:dyDescent="0.25">
      <c r="A2382">
        <v>2381</v>
      </c>
      <c r="D2382">
        <v>156.443635</v>
      </c>
      <c r="E2382" s="4">
        <v>2</v>
      </c>
      <c r="I2382" s="5" t="s">
        <v>233</v>
      </c>
      <c r="N2382">
        <v>136.824547</v>
      </c>
      <c r="P2382">
        <v>2</v>
      </c>
      <c r="Q2382" t="str">
        <f t="shared" si="38"/>
        <v>24D</v>
      </c>
    </row>
    <row r="2383" spans="1:17" x14ac:dyDescent="0.25">
      <c r="A2383">
        <v>2382</v>
      </c>
      <c r="D2383">
        <v>156.443635</v>
      </c>
      <c r="E2383" s="4">
        <v>2</v>
      </c>
      <c r="I2383" s="5" t="s">
        <v>233</v>
      </c>
      <c r="N2383">
        <v>136.824547</v>
      </c>
      <c r="P2383">
        <v>2</v>
      </c>
      <c r="Q2383" t="str">
        <f t="shared" si="38"/>
        <v>24D</v>
      </c>
    </row>
    <row r="2384" spans="1:17" x14ac:dyDescent="0.25">
      <c r="A2384">
        <v>2383</v>
      </c>
      <c r="D2384">
        <v>156.443635</v>
      </c>
      <c r="E2384" s="4">
        <v>2</v>
      </c>
      <c r="I2384" s="5" t="s">
        <v>233</v>
      </c>
      <c r="N2384">
        <v>136.824547</v>
      </c>
      <c r="P2384">
        <v>2</v>
      </c>
      <c r="Q2384" t="str">
        <f t="shared" si="38"/>
        <v>24D</v>
      </c>
    </row>
    <row r="2385" spans="1:17" x14ac:dyDescent="0.25">
      <c r="A2385">
        <v>2384</v>
      </c>
      <c r="B2385">
        <v>160.802999</v>
      </c>
      <c r="C2385" s="2">
        <v>1</v>
      </c>
      <c r="D2385">
        <v>156.443635</v>
      </c>
      <c r="E2385" s="4">
        <v>2</v>
      </c>
      <c r="I2385" s="5" t="s">
        <v>233</v>
      </c>
      <c r="N2385">
        <v>136.824547</v>
      </c>
      <c r="P2385">
        <v>3</v>
      </c>
      <c r="Q2385" t="str">
        <f t="shared" si="38"/>
        <v>124D</v>
      </c>
    </row>
    <row r="2386" spans="1:17" x14ac:dyDescent="0.25">
      <c r="A2386">
        <v>2385</v>
      </c>
      <c r="B2386">
        <v>160.99197000000001</v>
      </c>
      <c r="C2386" s="2">
        <v>1</v>
      </c>
      <c r="D2386">
        <v>156.443635</v>
      </c>
      <c r="E2386" s="4">
        <v>2</v>
      </c>
      <c r="I2386" s="5" t="s">
        <v>233</v>
      </c>
      <c r="N2386">
        <v>136.824547</v>
      </c>
      <c r="P2386">
        <v>3</v>
      </c>
      <c r="Q2386" t="str">
        <f t="shared" si="38"/>
        <v>124D</v>
      </c>
    </row>
    <row r="2387" spans="1:17" x14ac:dyDescent="0.25">
      <c r="A2387">
        <v>2386</v>
      </c>
      <c r="B2387">
        <v>160.99197000000001</v>
      </c>
      <c r="C2387" s="2">
        <v>1</v>
      </c>
      <c r="D2387">
        <v>156.443635</v>
      </c>
      <c r="E2387" s="4">
        <v>2</v>
      </c>
      <c r="I2387" s="5" t="s">
        <v>233</v>
      </c>
      <c r="N2387">
        <v>136.824547</v>
      </c>
      <c r="P2387">
        <v>3</v>
      </c>
      <c r="Q2387" t="str">
        <f t="shared" si="38"/>
        <v>124D</v>
      </c>
    </row>
    <row r="2388" spans="1:17" x14ac:dyDescent="0.25">
      <c r="A2388">
        <v>2387</v>
      </c>
      <c r="B2388">
        <v>160.99197000000001</v>
      </c>
      <c r="C2388" s="2">
        <v>1</v>
      </c>
      <c r="D2388">
        <v>156.443635</v>
      </c>
      <c r="E2388" s="4">
        <v>2</v>
      </c>
      <c r="I2388" s="5" t="s">
        <v>233</v>
      </c>
      <c r="N2388">
        <v>136.824547</v>
      </c>
      <c r="P2388">
        <v>3</v>
      </c>
      <c r="Q2388" t="str">
        <f t="shared" si="38"/>
        <v>124D</v>
      </c>
    </row>
    <row r="2389" spans="1:17" x14ac:dyDescent="0.25">
      <c r="A2389">
        <v>2388</v>
      </c>
      <c r="B2389">
        <v>160.99197000000001</v>
      </c>
      <c r="C2389" s="2">
        <v>1</v>
      </c>
      <c r="D2389">
        <v>156.443635</v>
      </c>
      <c r="E2389" s="4">
        <v>2</v>
      </c>
      <c r="I2389" s="5" t="s">
        <v>233</v>
      </c>
      <c r="N2389">
        <v>136.824547</v>
      </c>
      <c r="P2389">
        <v>3</v>
      </c>
      <c r="Q2389" t="str">
        <f t="shared" si="38"/>
        <v>124D</v>
      </c>
    </row>
    <row r="2390" spans="1:17" x14ac:dyDescent="0.25">
      <c r="A2390">
        <v>2389</v>
      </c>
      <c r="B2390">
        <v>160.99197000000001</v>
      </c>
      <c r="C2390" s="2">
        <v>1</v>
      </c>
      <c r="D2390">
        <v>156.443635</v>
      </c>
      <c r="E2390" s="4">
        <v>2</v>
      </c>
      <c r="I2390" s="5" t="s">
        <v>233</v>
      </c>
      <c r="N2390">
        <v>136.824547</v>
      </c>
      <c r="P2390">
        <v>3</v>
      </c>
      <c r="Q2390" t="str">
        <f t="shared" si="38"/>
        <v>124D</v>
      </c>
    </row>
    <row r="2391" spans="1:17" x14ac:dyDescent="0.25">
      <c r="A2391">
        <v>2390</v>
      </c>
      <c r="B2391">
        <v>160.99197000000001</v>
      </c>
      <c r="C2391" s="2">
        <v>1</v>
      </c>
      <c r="D2391">
        <v>156.443635</v>
      </c>
      <c r="E2391" s="4">
        <v>2</v>
      </c>
      <c r="I2391" s="5" t="s">
        <v>233</v>
      </c>
      <c r="N2391">
        <v>136.824547</v>
      </c>
      <c r="P2391">
        <v>3</v>
      </c>
      <c r="Q2391" t="str">
        <f t="shared" si="38"/>
        <v>124D</v>
      </c>
    </row>
    <row r="2392" spans="1:17" x14ac:dyDescent="0.25">
      <c r="A2392">
        <v>2391</v>
      </c>
      <c r="B2392">
        <v>160.99197000000001</v>
      </c>
      <c r="C2392" s="2">
        <v>1</v>
      </c>
      <c r="D2392">
        <v>156.443635</v>
      </c>
      <c r="E2392" s="4">
        <v>2</v>
      </c>
      <c r="G2392" s="3" t="s">
        <v>234</v>
      </c>
      <c r="I2392" s="5" t="s">
        <v>233</v>
      </c>
      <c r="L2392">
        <v>151.99902</v>
      </c>
      <c r="M2392">
        <v>2391</v>
      </c>
      <c r="N2392">
        <v>136.824547</v>
      </c>
      <c r="P2392">
        <v>4</v>
      </c>
      <c r="Q2392" t="str">
        <f t="shared" si="38"/>
        <v>123D4D</v>
      </c>
    </row>
    <row r="2393" spans="1:17" x14ac:dyDescent="0.25">
      <c r="A2393">
        <v>2392</v>
      </c>
      <c r="B2393">
        <v>160.99197000000001</v>
      </c>
      <c r="C2393" s="2">
        <v>1</v>
      </c>
      <c r="D2393">
        <v>156.443635</v>
      </c>
      <c r="E2393" s="4">
        <v>2</v>
      </c>
      <c r="G2393" s="3" t="s">
        <v>234</v>
      </c>
      <c r="I2393" s="5" t="s">
        <v>233</v>
      </c>
      <c r="L2393">
        <v>151.944737</v>
      </c>
      <c r="N2393">
        <v>136.824547</v>
      </c>
      <c r="P2393">
        <v>4</v>
      </c>
      <c r="Q2393" t="str">
        <f t="shared" si="38"/>
        <v>123D4D</v>
      </c>
    </row>
    <row r="2394" spans="1:17" x14ac:dyDescent="0.25">
      <c r="A2394">
        <v>2393</v>
      </c>
      <c r="B2394">
        <v>160.99197000000001</v>
      </c>
      <c r="C2394" s="2">
        <v>1</v>
      </c>
      <c r="D2394">
        <v>156.443635</v>
      </c>
      <c r="E2394" s="4">
        <v>2</v>
      </c>
      <c r="G2394" s="3" t="s">
        <v>234</v>
      </c>
      <c r="I2394" s="5" t="s">
        <v>233</v>
      </c>
      <c r="L2394">
        <v>151.944737</v>
      </c>
      <c r="N2394">
        <v>136.824547</v>
      </c>
      <c r="P2394">
        <v>4</v>
      </c>
      <c r="Q2394" t="str">
        <f t="shared" si="38"/>
        <v>123D4D</v>
      </c>
    </row>
    <row r="2395" spans="1:17" x14ac:dyDescent="0.25">
      <c r="A2395">
        <v>2394</v>
      </c>
      <c r="B2395">
        <v>160.99197000000001</v>
      </c>
      <c r="C2395" s="2">
        <v>1</v>
      </c>
      <c r="D2395">
        <v>156.41455500000001</v>
      </c>
      <c r="E2395" s="4">
        <v>2</v>
      </c>
      <c r="G2395" s="3" t="s">
        <v>234</v>
      </c>
      <c r="I2395" s="5" t="s">
        <v>233</v>
      </c>
      <c r="L2395">
        <v>151.944737</v>
      </c>
      <c r="N2395">
        <v>136.824547</v>
      </c>
      <c r="P2395">
        <v>4</v>
      </c>
      <c r="Q2395" t="str">
        <f t="shared" si="38"/>
        <v>123D4D</v>
      </c>
    </row>
    <row r="2396" spans="1:17" x14ac:dyDescent="0.25">
      <c r="A2396">
        <v>2395</v>
      </c>
      <c r="B2396">
        <v>160.99197000000001</v>
      </c>
      <c r="C2396" s="2">
        <v>1</v>
      </c>
      <c r="G2396" s="3" t="s">
        <v>234</v>
      </c>
      <c r="I2396" s="5" t="s">
        <v>233</v>
      </c>
      <c r="L2396">
        <v>151.944737</v>
      </c>
      <c r="N2396">
        <v>136.824547</v>
      </c>
      <c r="P2396">
        <v>3</v>
      </c>
      <c r="Q2396" t="str">
        <f t="shared" si="38"/>
        <v>13D4D</v>
      </c>
    </row>
    <row r="2397" spans="1:17" x14ac:dyDescent="0.25">
      <c r="A2397">
        <v>2396</v>
      </c>
      <c r="B2397">
        <v>160.99197000000001</v>
      </c>
      <c r="C2397" s="2">
        <v>1</v>
      </c>
      <c r="G2397" s="3" t="s">
        <v>234</v>
      </c>
      <c r="I2397" s="5" t="s">
        <v>233</v>
      </c>
      <c r="L2397">
        <v>151.944737</v>
      </c>
      <c r="N2397">
        <v>136.824547</v>
      </c>
      <c r="P2397">
        <v>3</v>
      </c>
      <c r="Q2397" t="str">
        <f t="shared" si="38"/>
        <v>13D4D</v>
      </c>
    </row>
    <row r="2398" spans="1:17" x14ac:dyDescent="0.25">
      <c r="A2398">
        <v>2397</v>
      </c>
      <c r="B2398">
        <v>160.99197000000001</v>
      </c>
      <c r="C2398" s="2">
        <v>1</v>
      </c>
      <c r="G2398" s="3" t="s">
        <v>234</v>
      </c>
      <c r="I2398" s="5" t="s">
        <v>233</v>
      </c>
      <c r="L2398">
        <v>151.944737</v>
      </c>
      <c r="N2398">
        <v>136.824547</v>
      </c>
      <c r="P2398">
        <v>3</v>
      </c>
      <c r="Q2398" t="str">
        <f t="shared" si="38"/>
        <v>13D4D</v>
      </c>
    </row>
    <row r="2399" spans="1:17" x14ac:dyDescent="0.25">
      <c r="A2399">
        <v>2398</v>
      </c>
      <c r="B2399">
        <v>160.99197000000001</v>
      </c>
      <c r="C2399" s="2">
        <v>1</v>
      </c>
      <c r="G2399" s="3" t="s">
        <v>234</v>
      </c>
      <c r="I2399" s="5" t="s">
        <v>233</v>
      </c>
      <c r="L2399">
        <v>151.944737</v>
      </c>
      <c r="N2399">
        <v>136.824547</v>
      </c>
      <c r="O2399">
        <v>2398</v>
      </c>
      <c r="P2399">
        <v>3</v>
      </c>
      <c r="Q2399" t="str">
        <f t="shared" si="38"/>
        <v>13D4D</v>
      </c>
    </row>
    <row r="2400" spans="1:17" x14ac:dyDescent="0.25">
      <c r="A2400">
        <v>2399</v>
      </c>
      <c r="B2400">
        <v>160.99197000000001</v>
      </c>
      <c r="C2400" s="2">
        <v>1</v>
      </c>
      <c r="G2400" s="3" t="s">
        <v>234</v>
      </c>
      <c r="L2400">
        <v>151.944737</v>
      </c>
      <c r="P2400">
        <v>2</v>
      </c>
      <c r="Q2400" t="str">
        <f t="shared" si="38"/>
        <v>13D</v>
      </c>
    </row>
    <row r="2401" spans="1:17" x14ac:dyDescent="0.25">
      <c r="A2401">
        <v>2400</v>
      </c>
      <c r="B2401">
        <v>160.99197000000001</v>
      </c>
      <c r="C2401" s="2">
        <v>1</v>
      </c>
      <c r="G2401" s="3" t="s">
        <v>234</v>
      </c>
      <c r="L2401">
        <v>151.944737</v>
      </c>
      <c r="P2401">
        <v>2</v>
      </c>
      <c r="Q2401" t="str">
        <f t="shared" si="38"/>
        <v>13D</v>
      </c>
    </row>
    <row r="2402" spans="1:17" x14ac:dyDescent="0.25">
      <c r="A2402">
        <v>2401</v>
      </c>
      <c r="B2402">
        <v>160.99197000000001</v>
      </c>
      <c r="C2402" s="2">
        <v>1</v>
      </c>
      <c r="G2402" s="3" t="s">
        <v>234</v>
      </c>
      <c r="L2402">
        <v>151.944737</v>
      </c>
      <c r="P2402">
        <v>2</v>
      </c>
      <c r="Q2402" t="str">
        <f t="shared" si="38"/>
        <v>13D</v>
      </c>
    </row>
    <row r="2403" spans="1:17" x14ac:dyDescent="0.25">
      <c r="A2403">
        <v>2402</v>
      </c>
      <c r="B2403">
        <v>160.99197000000001</v>
      </c>
      <c r="C2403" s="2">
        <v>1</v>
      </c>
      <c r="G2403" s="3" t="s">
        <v>234</v>
      </c>
      <c r="L2403">
        <v>151.944737</v>
      </c>
      <c r="P2403">
        <v>2</v>
      </c>
      <c r="Q2403" t="str">
        <f t="shared" si="38"/>
        <v>13D</v>
      </c>
    </row>
    <row r="2404" spans="1:17" x14ac:dyDescent="0.25">
      <c r="A2404">
        <v>2403</v>
      </c>
      <c r="B2404">
        <v>160.99197000000001</v>
      </c>
      <c r="C2404" s="2">
        <v>1</v>
      </c>
      <c r="G2404" s="3" t="s">
        <v>234</v>
      </c>
      <c r="L2404">
        <v>151.944737</v>
      </c>
      <c r="P2404">
        <v>2</v>
      </c>
      <c r="Q2404" t="str">
        <f t="shared" si="38"/>
        <v>13D</v>
      </c>
    </row>
    <row r="2405" spans="1:17" x14ac:dyDescent="0.25">
      <c r="A2405">
        <v>2404</v>
      </c>
      <c r="B2405">
        <v>160.99197000000001</v>
      </c>
      <c r="C2405" s="2">
        <v>1</v>
      </c>
      <c r="G2405" s="3" t="s">
        <v>234</v>
      </c>
      <c r="L2405">
        <v>151.944737</v>
      </c>
      <c r="P2405">
        <v>2</v>
      </c>
      <c r="Q2405" t="str">
        <f t="shared" si="38"/>
        <v>13D</v>
      </c>
    </row>
    <row r="2406" spans="1:17" x14ac:dyDescent="0.25">
      <c r="A2406">
        <v>2405</v>
      </c>
      <c r="B2406">
        <v>160.99197000000001</v>
      </c>
      <c r="C2406" s="2">
        <v>1</v>
      </c>
      <c r="G2406" s="3" t="s">
        <v>234</v>
      </c>
      <c r="L2406">
        <v>151.944737</v>
      </c>
      <c r="P2406">
        <v>2</v>
      </c>
      <c r="Q2406" t="str">
        <f t="shared" si="38"/>
        <v>13D</v>
      </c>
    </row>
    <row r="2407" spans="1:17" x14ac:dyDescent="0.25">
      <c r="A2407">
        <v>2406</v>
      </c>
      <c r="B2407">
        <v>160.99197000000001</v>
      </c>
      <c r="C2407" s="2">
        <v>1</v>
      </c>
      <c r="D2407">
        <v>165.532601</v>
      </c>
      <c r="E2407" s="4">
        <v>2</v>
      </c>
      <c r="G2407" s="3" t="s">
        <v>234</v>
      </c>
      <c r="L2407">
        <v>151.944737</v>
      </c>
      <c r="P2407">
        <v>3</v>
      </c>
      <c r="Q2407" t="str">
        <f t="shared" si="38"/>
        <v>123D</v>
      </c>
    </row>
    <row r="2408" spans="1:17" x14ac:dyDescent="0.25">
      <c r="A2408">
        <v>2407</v>
      </c>
      <c r="B2408">
        <v>160.99197000000001</v>
      </c>
      <c r="C2408" s="2">
        <v>1</v>
      </c>
      <c r="D2408">
        <v>165.63917599999999</v>
      </c>
      <c r="E2408" s="4">
        <v>2</v>
      </c>
      <c r="G2408" s="3" t="s">
        <v>234</v>
      </c>
      <c r="L2408">
        <v>151.944737</v>
      </c>
      <c r="P2408">
        <v>3</v>
      </c>
      <c r="Q2408" t="str">
        <f t="shared" si="38"/>
        <v>123D</v>
      </c>
    </row>
    <row r="2409" spans="1:17" x14ac:dyDescent="0.25">
      <c r="A2409">
        <v>2408</v>
      </c>
      <c r="B2409">
        <v>160.99197000000001</v>
      </c>
      <c r="C2409" s="2">
        <v>1</v>
      </c>
      <c r="D2409">
        <v>165.63917599999999</v>
      </c>
      <c r="E2409" s="4">
        <v>2</v>
      </c>
      <c r="G2409" s="3" t="s">
        <v>234</v>
      </c>
      <c r="L2409">
        <v>151.944737</v>
      </c>
      <c r="P2409">
        <v>3</v>
      </c>
      <c r="Q2409" t="str">
        <f t="shared" si="38"/>
        <v>123D</v>
      </c>
    </row>
    <row r="2410" spans="1:17" x14ac:dyDescent="0.25">
      <c r="A2410">
        <v>2409</v>
      </c>
      <c r="B2410">
        <v>160.99197000000001</v>
      </c>
      <c r="C2410" s="2">
        <v>1</v>
      </c>
      <c r="D2410">
        <v>165.63917599999999</v>
      </c>
      <c r="E2410" s="4">
        <v>2</v>
      </c>
      <c r="G2410" s="3" t="s">
        <v>234</v>
      </c>
      <c r="L2410">
        <v>151.944737</v>
      </c>
      <c r="P2410">
        <v>3</v>
      </c>
      <c r="Q2410" t="str">
        <f t="shared" si="38"/>
        <v>123D</v>
      </c>
    </row>
    <row r="2411" spans="1:17" x14ac:dyDescent="0.25">
      <c r="A2411">
        <v>2410</v>
      </c>
      <c r="B2411">
        <v>160.99197000000001</v>
      </c>
      <c r="C2411" s="2">
        <v>1</v>
      </c>
      <c r="D2411">
        <v>165.63917599999999</v>
      </c>
      <c r="E2411" s="4">
        <v>2</v>
      </c>
      <c r="G2411" s="3" t="s">
        <v>234</v>
      </c>
      <c r="L2411">
        <v>151.944737</v>
      </c>
      <c r="P2411">
        <v>3</v>
      </c>
      <c r="Q2411" t="str">
        <f t="shared" si="38"/>
        <v>123D</v>
      </c>
    </row>
    <row r="2412" spans="1:17" x14ac:dyDescent="0.25">
      <c r="A2412">
        <v>2411</v>
      </c>
      <c r="B2412">
        <v>160.99197000000001</v>
      </c>
      <c r="C2412" s="2">
        <v>1</v>
      </c>
      <c r="D2412">
        <v>165.63917599999999</v>
      </c>
      <c r="E2412" s="4">
        <v>2</v>
      </c>
      <c r="G2412" s="3" t="s">
        <v>234</v>
      </c>
      <c r="L2412">
        <v>151.944737</v>
      </c>
      <c r="P2412">
        <v>3</v>
      </c>
      <c r="Q2412" t="str">
        <f t="shared" si="38"/>
        <v>123D</v>
      </c>
    </row>
    <row r="2413" spans="1:17" x14ac:dyDescent="0.25">
      <c r="A2413">
        <v>2412</v>
      </c>
      <c r="B2413">
        <v>160.99197000000001</v>
      </c>
      <c r="C2413" s="2">
        <v>1</v>
      </c>
      <c r="D2413">
        <v>165.63917599999999</v>
      </c>
      <c r="E2413" s="4">
        <v>2</v>
      </c>
      <c r="G2413" s="3" t="s">
        <v>234</v>
      </c>
      <c r="L2413">
        <v>151.944737</v>
      </c>
      <c r="P2413">
        <v>3</v>
      </c>
      <c r="Q2413" t="str">
        <f t="shared" si="38"/>
        <v>123D</v>
      </c>
    </row>
    <row r="2414" spans="1:17" x14ac:dyDescent="0.25">
      <c r="A2414">
        <v>2413</v>
      </c>
      <c r="B2414">
        <v>160.99197000000001</v>
      </c>
      <c r="C2414" s="2">
        <v>1</v>
      </c>
      <c r="D2414">
        <v>165.63917599999999</v>
      </c>
      <c r="E2414" s="4">
        <v>2</v>
      </c>
      <c r="G2414" s="3" t="s">
        <v>234</v>
      </c>
      <c r="L2414">
        <v>151.99902</v>
      </c>
      <c r="P2414">
        <v>3</v>
      </c>
      <c r="Q2414" t="str">
        <f t="shared" si="38"/>
        <v>123D</v>
      </c>
    </row>
    <row r="2415" spans="1:17" x14ac:dyDescent="0.25">
      <c r="A2415">
        <v>2414</v>
      </c>
      <c r="B2415">
        <v>160.99197000000001</v>
      </c>
      <c r="C2415" s="2">
        <v>1</v>
      </c>
      <c r="D2415">
        <v>165.63917599999999</v>
      </c>
      <c r="E2415" s="4">
        <v>2</v>
      </c>
      <c r="G2415" s="3" t="s">
        <v>234</v>
      </c>
      <c r="L2415">
        <v>151.99902</v>
      </c>
      <c r="P2415">
        <v>3</v>
      </c>
      <c r="Q2415" t="str">
        <f t="shared" si="38"/>
        <v>123D</v>
      </c>
    </row>
    <row r="2416" spans="1:17" x14ac:dyDescent="0.25">
      <c r="A2416">
        <v>2415</v>
      </c>
      <c r="B2416">
        <v>160.99197000000001</v>
      </c>
      <c r="C2416" s="2">
        <v>1</v>
      </c>
      <c r="D2416">
        <v>165.63917599999999</v>
      </c>
      <c r="E2416" s="4">
        <v>2</v>
      </c>
      <c r="G2416" s="3" t="s">
        <v>234</v>
      </c>
      <c r="L2416">
        <v>151.99902</v>
      </c>
      <c r="M2416">
        <v>2415</v>
      </c>
      <c r="P2416">
        <v>3</v>
      </c>
      <c r="Q2416" t="str">
        <f t="shared" si="38"/>
        <v>123D</v>
      </c>
    </row>
    <row r="2417" spans="1:17" x14ac:dyDescent="0.25">
      <c r="A2417">
        <v>2416</v>
      </c>
      <c r="B2417">
        <v>160.99197000000001</v>
      </c>
      <c r="C2417" s="2">
        <v>1</v>
      </c>
      <c r="D2417">
        <v>165.63917599999999</v>
      </c>
      <c r="E2417" s="4">
        <v>2</v>
      </c>
      <c r="I2417" s="5" t="s">
        <v>233</v>
      </c>
      <c r="N2417">
        <v>157.15875</v>
      </c>
      <c r="O2417">
        <v>2416</v>
      </c>
      <c r="P2417">
        <v>3</v>
      </c>
      <c r="Q2417" t="str">
        <f t="shared" si="38"/>
        <v>124D</v>
      </c>
    </row>
    <row r="2418" spans="1:17" x14ac:dyDescent="0.25">
      <c r="A2418">
        <v>2417</v>
      </c>
      <c r="B2418">
        <v>160.802999</v>
      </c>
      <c r="C2418" s="2">
        <v>1</v>
      </c>
      <c r="D2418">
        <v>165.63917599999999</v>
      </c>
      <c r="E2418" s="4">
        <v>2</v>
      </c>
      <c r="I2418" s="5" t="s">
        <v>233</v>
      </c>
      <c r="N2418">
        <v>157.18517800000001</v>
      </c>
      <c r="P2418">
        <v>3</v>
      </c>
      <c r="Q2418" t="str">
        <f t="shared" si="38"/>
        <v>124D</v>
      </c>
    </row>
    <row r="2419" spans="1:17" x14ac:dyDescent="0.25">
      <c r="A2419">
        <v>2418</v>
      </c>
      <c r="D2419">
        <v>165.63917599999999</v>
      </c>
      <c r="E2419" s="4">
        <v>2</v>
      </c>
      <c r="I2419" s="5" t="s">
        <v>233</v>
      </c>
      <c r="N2419">
        <v>157.18517800000001</v>
      </c>
      <c r="P2419">
        <v>2</v>
      </c>
      <c r="Q2419" t="str">
        <f t="shared" si="38"/>
        <v>24D</v>
      </c>
    </row>
    <row r="2420" spans="1:17" x14ac:dyDescent="0.25">
      <c r="A2420">
        <v>2419</v>
      </c>
      <c r="D2420">
        <v>165.63917599999999</v>
      </c>
      <c r="E2420" s="4">
        <v>2</v>
      </c>
      <c r="I2420" s="5" t="s">
        <v>233</v>
      </c>
      <c r="N2420">
        <v>157.18517800000001</v>
      </c>
      <c r="P2420">
        <v>2</v>
      </c>
      <c r="Q2420" t="str">
        <f t="shared" si="38"/>
        <v>24D</v>
      </c>
    </row>
    <row r="2421" spans="1:17" x14ac:dyDescent="0.25">
      <c r="A2421">
        <v>2420</v>
      </c>
      <c r="D2421">
        <v>165.63917599999999</v>
      </c>
      <c r="E2421" s="4">
        <v>2</v>
      </c>
      <c r="I2421" s="5" t="s">
        <v>233</v>
      </c>
      <c r="N2421">
        <v>157.18517800000001</v>
      </c>
      <c r="P2421">
        <v>2</v>
      </c>
      <c r="Q2421" t="str">
        <f t="shared" si="38"/>
        <v>24D</v>
      </c>
    </row>
    <row r="2422" spans="1:17" x14ac:dyDescent="0.25">
      <c r="A2422">
        <v>2421</v>
      </c>
      <c r="D2422">
        <v>165.63917599999999</v>
      </c>
      <c r="E2422" s="4">
        <v>2</v>
      </c>
      <c r="I2422" s="5" t="s">
        <v>233</v>
      </c>
      <c r="N2422">
        <v>157.18517800000001</v>
      </c>
      <c r="P2422">
        <v>2</v>
      </c>
      <c r="Q2422" t="str">
        <f t="shared" si="38"/>
        <v>24D</v>
      </c>
    </row>
    <row r="2423" spans="1:17" x14ac:dyDescent="0.25">
      <c r="A2423">
        <v>2422</v>
      </c>
      <c r="D2423">
        <v>165.63917599999999</v>
      </c>
      <c r="E2423" s="4">
        <v>2</v>
      </c>
      <c r="I2423" s="5" t="s">
        <v>233</v>
      </c>
      <c r="N2423">
        <v>157.18517800000001</v>
      </c>
      <c r="P2423">
        <v>2</v>
      </c>
      <c r="Q2423" t="str">
        <f t="shared" si="38"/>
        <v>24D</v>
      </c>
    </row>
    <row r="2424" spans="1:17" x14ac:dyDescent="0.25">
      <c r="A2424">
        <v>2423</v>
      </c>
      <c r="D2424">
        <v>165.63917599999999</v>
      </c>
      <c r="E2424" s="4">
        <v>2</v>
      </c>
      <c r="I2424" s="5" t="s">
        <v>233</v>
      </c>
      <c r="N2424">
        <v>157.18517800000001</v>
      </c>
      <c r="P2424">
        <v>2</v>
      </c>
      <c r="Q2424" t="str">
        <f t="shared" si="38"/>
        <v>24D</v>
      </c>
    </row>
    <row r="2425" spans="1:17" x14ac:dyDescent="0.25">
      <c r="A2425">
        <v>2424</v>
      </c>
      <c r="D2425">
        <v>165.63917599999999</v>
      </c>
      <c r="E2425" s="4">
        <v>2</v>
      </c>
      <c r="I2425" s="5" t="s">
        <v>233</v>
      </c>
      <c r="N2425">
        <v>157.18517800000001</v>
      </c>
      <c r="P2425">
        <v>2</v>
      </c>
      <c r="Q2425" t="str">
        <f t="shared" si="38"/>
        <v>24D</v>
      </c>
    </row>
    <row r="2426" spans="1:17" x14ac:dyDescent="0.25">
      <c r="A2426">
        <v>2425</v>
      </c>
      <c r="D2426">
        <v>165.63917599999999</v>
      </c>
      <c r="E2426" s="4">
        <v>2</v>
      </c>
      <c r="I2426" s="5" t="s">
        <v>233</v>
      </c>
      <c r="N2426">
        <v>157.18517800000001</v>
      </c>
      <c r="P2426">
        <v>2</v>
      </c>
      <c r="Q2426" t="str">
        <f t="shared" si="38"/>
        <v>24D</v>
      </c>
    </row>
    <row r="2427" spans="1:17" x14ac:dyDescent="0.25">
      <c r="A2427">
        <v>2426</v>
      </c>
      <c r="D2427">
        <v>165.63917599999999</v>
      </c>
      <c r="E2427" s="4">
        <v>2</v>
      </c>
      <c r="I2427" s="5" t="s">
        <v>233</v>
      </c>
      <c r="N2427">
        <v>157.18517800000001</v>
      </c>
      <c r="P2427">
        <v>2</v>
      </c>
      <c r="Q2427" t="str">
        <f t="shared" si="38"/>
        <v>24D</v>
      </c>
    </row>
    <row r="2428" spans="1:17" x14ac:dyDescent="0.25">
      <c r="A2428">
        <v>2427</v>
      </c>
      <c r="B2428">
        <v>171.89257499999999</v>
      </c>
      <c r="C2428" s="2">
        <v>1</v>
      </c>
      <c r="D2428">
        <v>165.63917599999999</v>
      </c>
      <c r="E2428" s="4">
        <v>2</v>
      </c>
      <c r="I2428" s="5" t="s">
        <v>233</v>
      </c>
      <c r="N2428">
        <v>157.18517800000001</v>
      </c>
      <c r="P2428">
        <v>3</v>
      </c>
      <c r="Q2428" t="str">
        <f t="shared" si="38"/>
        <v>124D</v>
      </c>
    </row>
    <row r="2429" spans="1:17" x14ac:dyDescent="0.25">
      <c r="A2429">
        <v>2428</v>
      </c>
      <c r="B2429">
        <v>172.016751</v>
      </c>
      <c r="C2429" s="2">
        <v>1</v>
      </c>
      <c r="D2429">
        <v>165.63917599999999</v>
      </c>
      <c r="E2429" s="4">
        <v>2</v>
      </c>
      <c r="I2429" s="5" t="s">
        <v>233</v>
      </c>
      <c r="N2429">
        <v>157.18517800000001</v>
      </c>
      <c r="P2429">
        <v>3</v>
      </c>
      <c r="Q2429" t="str">
        <f t="shared" si="38"/>
        <v>124D</v>
      </c>
    </row>
    <row r="2430" spans="1:17" x14ac:dyDescent="0.25">
      <c r="A2430">
        <v>2429</v>
      </c>
      <c r="B2430">
        <v>172.016751</v>
      </c>
      <c r="C2430" s="2">
        <v>1</v>
      </c>
      <c r="D2430">
        <v>165.63917599999999</v>
      </c>
      <c r="E2430" s="4">
        <v>2</v>
      </c>
      <c r="I2430" s="5" t="s">
        <v>233</v>
      </c>
      <c r="N2430">
        <v>157.18517800000001</v>
      </c>
      <c r="P2430">
        <v>3</v>
      </c>
      <c r="Q2430" t="str">
        <f t="shared" si="38"/>
        <v>124D</v>
      </c>
    </row>
    <row r="2431" spans="1:17" x14ac:dyDescent="0.25">
      <c r="A2431">
        <v>2430</v>
      </c>
      <c r="B2431">
        <v>172.016751</v>
      </c>
      <c r="C2431" s="2">
        <v>1</v>
      </c>
      <c r="D2431">
        <v>165.63917599999999</v>
      </c>
      <c r="E2431" s="4">
        <v>2</v>
      </c>
      <c r="I2431" s="5" t="s">
        <v>233</v>
      </c>
      <c r="N2431">
        <v>157.18517800000001</v>
      </c>
      <c r="P2431">
        <v>3</v>
      </c>
      <c r="Q2431" t="str">
        <f t="shared" si="38"/>
        <v>124D</v>
      </c>
    </row>
    <row r="2432" spans="1:17" x14ac:dyDescent="0.25">
      <c r="A2432">
        <v>2431</v>
      </c>
      <c r="B2432">
        <v>172.016751</v>
      </c>
      <c r="C2432" s="2">
        <v>1</v>
      </c>
      <c r="D2432">
        <v>165.63917599999999</v>
      </c>
      <c r="E2432" s="4">
        <v>2</v>
      </c>
      <c r="I2432" s="5" t="s">
        <v>233</v>
      </c>
      <c r="N2432">
        <v>157.18517800000001</v>
      </c>
      <c r="P2432">
        <v>3</v>
      </c>
      <c r="Q2432" t="str">
        <f t="shared" si="38"/>
        <v>124D</v>
      </c>
    </row>
    <row r="2433" spans="1:17" x14ac:dyDescent="0.25">
      <c r="A2433">
        <v>2432</v>
      </c>
      <c r="B2433">
        <v>172.016751</v>
      </c>
      <c r="C2433" s="2">
        <v>1</v>
      </c>
      <c r="D2433">
        <v>165.63917599999999</v>
      </c>
      <c r="E2433" s="4">
        <v>2</v>
      </c>
      <c r="I2433" s="5" t="s">
        <v>233</v>
      </c>
      <c r="N2433">
        <v>157.18517800000001</v>
      </c>
      <c r="P2433">
        <v>3</v>
      </c>
      <c r="Q2433" t="str">
        <f t="shared" si="38"/>
        <v>124D</v>
      </c>
    </row>
    <row r="2434" spans="1:17" x14ac:dyDescent="0.25">
      <c r="A2434">
        <v>2433</v>
      </c>
      <c r="B2434">
        <v>172.016751</v>
      </c>
      <c r="C2434" s="2">
        <v>1</v>
      </c>
      <c r="D2434">
        <v>165.63917599999999</v>
      </c>
      <c r="E2434" s="4">
        <v>2</v>
      </c>
      <c r="G2434" s="3" t="s">
        <v>234</v>
      </c>
      <c r="I2434" s="5" t="s">
        <v>233</v>
      </c>
      <c r="L2434">
        <v>161.663005</v>
      </c>
      <c r="M2434">
        <v>2433</v>
      </c>
      <c r="N2434">
        <v>157.18517800000001</v>
      </c>
      <c r="P2434">
        <v>4</v>
      </c>
      <c r="Q2434" t="str">
        <f t="shared" ref="Q2434:Q2497" si="39">CONCATENATE(C2434,E2434,G2434,I2434)</f>
        <v>123D4D</v>
      </c>
    </row>
    <row r="2435" spans="1:17" x14ac:dyDescent="0.25">
      <c r="A2435">
        <v>2434</v>
      </c>
      <c r="B2435">
        <v>172.016751</v>
      </c>
      <c r="C2435" s="2">
        <v>1</v>
      </c>
      <c r="D2435">
        <v>165.532601</v>
      </c>
      <c r="E2435" s="4">
        <v>2</v>
      </c>
      <c r="G2435" s="3" t="s">
        <v>234</v>
      </c>
      <c r="I2435" s="5" t="s">
        <v>233</v>
      </c>
      <c r="L2435">
        <v>161.63463899999999</v>
      </c>
      <c r="N2435">
        <v>157.18517800000001</v>
      </c>
      <c r="P2435">
        <v>4</v>
      </c>
      <c r="Q2435" t="str">
        <f t="shared" si="39"/>
        <v>123D4D</v>
      </c>
    </row>
    <row r="2436" spans="1:17" x14ac:dyDescent="0.25">
      <c r="A2436">
        <v>2435</v>
      </c>
      <c r="B2436">
        <v>172.016751</v>
      </c>
      <c r="C2436" s="2">
        <v>1</v>
      </c>
      <c r="D2436">
        <v>165.532601</v>
      </c>
      <c r="E2436" s="4">
        <v>2</v>
      </c>
      <c r="G2436" s="3" t="s">
        <v>234</v>
      </c>
      <c r="I2436" s="5" t="s">
        <v>233</v>
      </c>
      <c r="L2436">
        <v>161.63463899999999</v>
      </c>
      <c r="N2436">
        <v>157.18517800000001</v>
      </c>
      <c r="P2436">
        <v>4</v>
      </c>
      <c r="Q2436" t="str">
        <f t="shared" si="39"/>
        <v>123D4D</v>
      </c>
    </row>
    <row r="2437" spans="1:17" x14ac:dyDescent="0.25">
      <c r="A2437">
        <v>2436</v>
      </c>
      <c r="B2437">
        <v>172.016751</v>
      </c>
      <c r="C2437" s="2">
        <v>1</v>
      </c>
      <c r="G2437" s="3" t="s">
        <v>234</v>
      </c>
      <c r="I2437" s="5" t="s">
        <v>233</v>
      </c>
      <c r="L2437">
        <v>161.63463899999999</v>
      </c>
      <c r="N2437">
        <v>157.18517800000001</v>
      </c>
      <c r="P2437">
        <v>3</v>
      </c>
      <c r="Q2437" t="str">
        <f t="shared" si="39"/>
        <v>13D4D</v>
      </c>
    </row>
    <row r="2438" spans="1:17" x14ac:dyDescent="0.25">
      <c r="A2438">
        <v>2437</v>
      </c>
      <c r="B2438">
        <v>172.016751</v>
      </c>
      <c r="C2438" s="2">
        <v>1</v>
      </c>
      <c r="G2438" s="3" t="s">
        <v>234</v>
      </c>
      <c r="I2438" s="5" t="s">
        <v>233</v>
      </c>
      <c r="L2438">
        <v>161.63463899999999</v>
      </c>
      <c r="N2438">
        <v>157.15875</v>
      </c>
      <c r="O2438">
        <v>2437</v>
      </c>
      <c r="P2438">
        <v>3</v>
      </c>
      <c r="Q2438" t="str">
        <f t="shared" si="39"/>
        <v>13D4D</v>
      </c>
    </row>
    <row r="2439" spans="1:17" x14ac:dyDescent="0.25">
      <c r="A2439">
        <v>2438</v>
      </c>
      <c r="B2439">
        <v>172.016751</v>
      </c>
      <c r="C2439" s="2">
        <v>1</v>
      </c>
      <c r="G2439" s="3" t="s">
        <v>234</v>
      </c>
      <c r="L2439">
        <v>161.63463899999999</v>
      </c>
      <c r="P2439">
        <v>2</v>
      </c>
      <c r="Q2439" t="str">
        <f t="shared" si="39"/>
        <v>13D</v>
      </c>
    </row>
    <row r="2440" spans="1:17" x14ac:dyDescent="0.25">
      <c r="A2440">
        <v>2439</v>
      </c>
      <c r="B2440">
        <v>172.016751</v>
      </c>
      <c r="C2440" s="2">
        <v>1</v>
      </c>
      <c r="G2440" s="3" t="s">
        <v>234</v>
      </c>
      <c r="L2440">
        <v>161.63463899999999</v>
      </c>
      <c r="P2440">
        <v>2</v>
      </c>
      <c r="Q2440" t="str">
        <f t="shared" si="39"/>
        <v>13D</v>
      </c>
    </row>
    <row r="2441" spans="1:17" x14ac:dyDescent="0.25">
      <c r="A2441">
        <v>2440</v>
      </c>
      <c r="B2441">
        <v>172.016751</v>
      </c>
      <c r="C2441" s="2">
        <v>1</v>
      </c>
      <c r="G2441" s="3" t="s">
        <v>234</v>
      </c>
      <c r="L2441">
        <v>161.63463899999999</v>
      </c>
      <c r="P2441">
        <v>2</v>
      </c>
      <c r="Q2441" t="str">
        <f t="shared" si="39"/>
        <v>13D</v>
      </c>
    </row>
    <row r="2442" spans="1:17" x14ac:dyDescent="0.25">
      <c r="A2442">
        <v>2441</v>
      </c>
      <c r="B2442">
        <v>172.016751</v>
      </c>
      <c r="C2442" s="2">
        <v>1</v>
      </c>
      <c r="G2442" s="3" t="s">
        <v>234</v>
      </c>
      <c r="L2442">
        <v>161.63463899999999</v>
      </c>
      <c r="P2442">
        <v>2</v>
      </c>
      <c r="Q2442" t="str">
        <f t="shared" si="39"/>
        <v>13D</v>
      </c>
    </row>
    <row r="2443" spans="1:17" x14ac:dyDescent="0.25">
      <c r="A2443">
        <v>2442</v>
      </c>
      <c r="B2443">
        <v>172.016751</v>
      </c>
      <c r="C2443" s="2">
        <v>1</v>
      </c>
      <c r="G2443" s="3" t="s">
        <v>234</v>
      </c>
      <c r="L2443">
        <v>161.63463899999999</v>
      </c>
      <c r="P2443">
        <v>2</v>
      </c>
      <c r="Q2443" t="str">
        <f t="shared" si="39"/>
        <v>13D</v>
      </c>
    </row>
    <row r="2444" spans="1:17" x14ac:dyDescent="0.25">
      <c r="A2444">
        <v>2443</v>
      </c>
      <c r="B2444">
        <v>172.016751</v>
      </c>
      <c r="C2444" s="2">
        <v>1</v>
      </c>
      <c r="G2444" s="3" t="s">
        <v>234</v>
      </c>
      <c r="L2444">
        <v>161.63463899999999</v>
      </c>
      <c r="P2444">
        <v>2</v>
      </c>
      <c r="Q2444" t="str">
        <f t="shared" si="39"/>
        <v>13D</v>
      </c>
    </row>
    <row r="2445" spans="1:17" x14ac:dyDescent="0.25">
      <c r="A2445">
        <v>2444</v>
      </c>
      <c r="B2445">
        <v>172.016751</v>
      </c>
      <c r="C2445" s="2">
        <v>1</v>
      </c>
      <c r="D2445">
        <v>175.94711000000001</v>
      </c>
      <c r="E2445" s="4">
        <v>2</v>
      </c>
      <c r="G2445" s="3" t="s">
        <v>234</v>
      </c>
      <c r="L2445">
        <v>161.63463899999999</v>
      </c>
      <c r="P2445">
        <v>3</v>
      </c>
      <c r="Q2445" t="str">
        <f t="shared" si="39"/>
        <v>123D</v>
      </c>
    </row>
    <row r="2446" spans="1:17" x14ac:dyDescent="0.25">
      <c r="A2446">
        <v>2445</v>
      </c>
      <c r="B2446">
        <v>172.016751</v>
      </c>
      <c r="C2446" s="2">
        <v>1</v>
      </c>
      <c r="D2446">
        <v>176.12011000000001</v>
      </c>
      <c r="E2446" s="4">
        <v>2</v>
      </c>
      <c r="G2446" s="3" t="s">
        <v>234</v>
      </c>
      <c r="L2446">
        <v>161.63463899999999</v>
      </c>
      <c r="P2446">
        <v>3</v>
      </c>
      <c r="Q2446" t="str">
        <f t="shared" si="39"/>
        <v>123D</v>
      </c>
    </row>
    <row r="2447" spans="1:17" x14ac:dyDescent="0.25">
      <c r="A2447">
        <v>2446</v>
      </c>
      <c r="B2447">
        <v>172.016751</v>
      </c>
      <c r="C2447" s="2">
        <v>1</v>
      </c>
      <c r="D2447">
        <v>176.12011000000001</v>
      </c>
      <c r="E2447" s="4">
        <v>2</v>
      </c>
      <c r="G2447" s="3" t="s">
        <v>234</v>
      </c>
      <c r="L2447">
        <v>161.63463899999999</v>
      </c>
      <c r="P2447">
        <v>3</v>
      </c>
      <c r="Q2447" t="str">
        <f t="shared" si="39"/>
        <v>123D</v>
      </c>
    </row>
    <row r="2448" spans="1:17" x14ac:dyDescent="0.25">
      <c r="A2448">
        <v>2447</v>
      </c>
      <c r="B2448">
        <v>172.016751</v>
      </c>
      <c r="C2448" s="2">
        <v>1</v>
      </c>
      <c r="D2448">
        <v>176.12011000000001</v>
      </c>
      <c r="E2448" s="4">
        <v>2</v>
      </c>
      <c r="G2448" s="3" t="s">
        <v>234</v>
      </c>
      <c r="L2448">
        <v>161.63463899999999</v>
      </c>
      <c r="P2448">
        <v>3</v>
      </c>
      <c r="Q2448" t="str">
        <f t="shared" si="39"/>
        <v>123D</v>
      </c>
    </row>
    <row r="2449" spans="1:17" x14ac:dyDescent="0.25">
      <c r="A2449">
        <v>2448</v>
      </c>
      <c r="B2449">
        <v>172.016751</v>
      </c>
      <c r="C2449" s="2">
        <v>1</v>
      </c>
      <c r="D2449">
        <v>176.12011000000001</v>
      </c>
      <c r="E2449" s="4">
        <v>2</v>
      </c>
      <c r="G2449" s="3" t="s">
        <v>234</v>
      </c>
      <c r="L2449">
        <v>161.63463899999999</v>
      </c>
      <c r="P2449">
        <v>3</v>
      </c>
      <c r="Q2449" t="str">
        <f t="shared" si="39"/>
        <v>123D</v>
      </c>
    </row>
    <row r="2450" spans="1:17" x14ac:dyDescent="0.25">
      <c r="A2450">
        <v>2449</v>
      </c>
      <c r="B2450">
        <v>172.016751</v>
      </c>
      <c r="C2450" s="2">
        <v>1</v>
      </c>
      <c r="D2450">
        <v>176.12011000000001</v>
      </c>
      <c r="E2450" s="4">
        <v>2</v>
      </c>
      <c r="G2450" s="3" t="s">
        <v>234</v>
      </c>
      <c r="L2450">
        <v>161.63463899999999</v>
      </c>
      <c r="P2450">
        <v>3</v>
      </c>
      <c r="Q2450" t="str">
        <f t="shared" si="39"/>
        <v>123D</v>
      </c>
    </row>
    <row r="2451" spans="1:17" x14ac:dyDescent="0.25">
      <c r="A2451">
        <v>2450</v>
      </c>
      <c r="B2451">
        <v>172.016751</v>
      </c>
      <c r="C2451" s="2">
        <v>1</v>
      </c>
      <c r="D2451">
        <v>176.12011000000001</v>
      </c>
      <c r="E2451" s="4">
        <v>2</v>
      </c>
      <c r="G2451" s="3" t="s">
        <v>234</v>
      </c>
      <c r="L2451">
        <v>161.63463899999999</v>
      </c>
      <c r="P2451">
        <v>3</v>
      </c>
      <c r="Q2451" t="str">
        <f t="shared" si="39"/>
        <v>123D</v>
      </c>
    </row>
    <row r="2452" spans="1:17" x14ac:dyDescent="0.25">
      <c r="A2452">
        <v>2451</v>
      </c>
      <c r="B2452">
        <v>172.016751</v>
      </c>
      <c r="C2452" s="2">
        <v>1</v>
      </c>
      <c r="D2452">
        <v>176.12011000000001</v>
      </c>
      <c r="E2452" s="4">
        <v>2</v>
      </c>
      <c r="G2452" s="3" t="s">
        <v>234</v>
      </c>
      <c r="L2452">
        <v>161.63463899999999</v>
      </c>
      <c r="P2452">
        <v>3</v>
      </c>
      <c r="Q2452" t="str">
        <f t="shared" si="39"/>
        <v>123D</v>
      </c>
    </row>
    <row r="2453" spans="1:17" x14ac:dyDescent="0.25">
      <c r="A2453">
        <v>2452</v>
      </c>
      <c r="B2453">
        <v>172.016751</v>
      </c>
      <c r="C2453" s="2">
        <v>1</v>
      </c>
      <c r="D2453">
        <v>176.12011000000001</v>
      </c>
      <c r="E2453" s="4">
        <v>2</v>
      </c>
      <c r="G2453" s="3" t="s">
        <v>234</v>
      </c>
      <c r="L2453">
        <v>161.63463899999999</v>
      </c>
      <c r="P2453">
        <v>3</v>
      </c>
      <c r="Q2453" t="str">
        <f t="shared" si="39"/>
        <v>123D</v>
      </c>
    </row>
    <row r="2454" spans="1:17" x14ac:dyDescent="0.25">
      <c r="A2454">
        <v>2453</v>
      </c>
      <c r="B2454">
        <v>172.016751</v>
      </c>
      <c r="C2454" s="2">
        <v>1</v>
      </c>
      <c r="D2454">
        <v>176.12011000000001</v>
      </c>
      <c r="E2454" s="4">
        <v>2</v>
      </c>
      <c r="G2454" s="3" t="s">
        <v>234</v>
      </c>
      <c r="I2454" s="5" t="s">
        <v>233</v>
      </c>
      <c r="L2454">
        <v>161.63463899999999</v>
      </c>
      <c r="N2454">
        <v>165.69968299999999</v>
      </c>
      <c r="O2454">
        <v>2453</v>
      </c>
      <c r="P2454">
        <v>4</v>
      </c>
      <c r="Q2454" t="str">
        <f t="shared" si="39"/>
        <v>123D4D</v>
      </c>
    </row>
    <row r="2455" spans="1:17" x14ac:dyDescent="0.25">
      <c r="A2455">
        <v>2454</v>
      </c>
      <c r="B2455">
        <v>172.016751</v>
      </c>
      <c r="C2455" s="2">
        <v>1</v>
      </c>
      <c r="D2455">
        <v>176.12011000000001</v>
      </c>
      <c r="E2455" s="4">
        <v>2</v>
      </c>
      <c r="G2455" s="3" t="s">
        <v>234</v>
      </c>
      <c r="I2455" s="5" t="s">
        <v>233</v>
      </c>
      <c r="L2455">
        <v>161.63463899999999</v>
      </c>
      <c r="N2455">
        <v>165.688613</v>
      </c>
      <c r="P2455">
        <v>4</v>
      </c>
      <c r="Q2455" t="str">
        <f t="shared" si="39"/>
        <v>123D4D</v>
      </c>
    </row>
    <row r="2456" spans="1:17" x14ac:dyDescent="0.25">
      <c r="A2456">
        <v>2455</v>
      </c>
      <c r="B2456">
        <v>172.016751</v>
      </c>
      <c r="C2456" s="2">
        <v>1</v>
      </c>
      <c r="D2456">
        <v>176.12011000000001</v>
      </c>
      <c r="E2456" s="4">
        <v>2</v>
      </c>
      <c r="G2456" s="3" t="s">
        <v>234</v>
      </c>
      <c r="I2456" s="5" t="s">
        <v>233</v>
      </c>
      <c r="L2456">
        <v>161.63463899999999</v>
      </c>
      <c r="N2456">
        <v>165.688613</v>
      </c>
      <c r="P2456">
        <v>4</v>
      </c>
      <c r="Q2456" t="str">
        <f t="shared" si="39"/>
        <v>123D4D</v>
      </c>
    </row>
    <row r="2457" spans="1:17" x14ac:dyDescent="0.25">
      <c r="A2457">
        <v>2456</v>
      </c>
      <c r="B2457">
        <v>171.89257499999999</v>
      </c>
      <c r="C2457" s="2">
        <v>1</v>
      </c>
      <c r="D2457">
        <v>176.12011000000001</v>
      </c>
      <c r="E2457" s="4">
        <v>2</v>
      </c>
      <c r="G2457" s="3" t="s">
        <v>234</v>
      </c>
      <c r="I2457" s="5" t="s">
        <v>233</v>
      </c>
      <c r="L2457">
        <v>161.663005</v>
      </c>
      <c r="M2457">
        <v>2456</v>
      </c>
      <c r="N2457">
        <v>165.688613</v>
      </c>
      <c r="P2457">
        <v>4</v>
      </c>
      <c r="Q2457" t="str">
        <f t="shared" si="39"/>
        <v>123D4D</v>
      </c>
    </row>
    <row r="2458" spans="1:17" x14ac:dyDescent="0.25">
      <c r="A2458">
        <v>2457</v>
      </c>
      <c r="D2458">
        <v>176.12011000000001</v>
      </c>
      <c r="E2458" s="4">
        <v>2</v>
      </c>
      <c r="I2458" s="5" t="s">
        <v>233</v>
      </c>
      <c r="N2458">
        <v>165.688613</v>
      </c>
      <c r="P2458">
        <v>2</v>
      </c>
      <c r="Q2458" t="str">
        <f t="shared" si="39"/>
        <v>24D</v>
      </c>
    </row>
    <row r="2459" spans="1:17" x14ac:dyDescent="0.25">
      <c r="A2459">
        <v>2458</v>
      </c>
      <c r="D2459">
        <v>176.12011000000001</v>
      </c>
      <c r="E2459" s="4">
        <v>2</v>
      </c>
      <c r="I2459" s="5" t="s">
        <v>233</v>
      </c>
      <c r="N2459">
        <v>165.688613</v>
      </c>
      <c r="P2459">
        <v>2</v>
      </c>
      <c r="Q2459" t="str">
        <f t="shared" si="39"/>
        <v>24D</v>
      </c>
    </row>
    <row r="2460" spans="1:17" x14ac:dyDescent="0.25">
      <c r="A2460">
        <v>2459</v>
      </c>
      <c r="D2460">
        <v>176.12011000000001</v>
      </c>
      <c r="E2460" s="4">
        <v>2</v>
      </c>
      <c r="I2460" s="5" t="s">
        <v>233</v>
      </c>
      <c r="N2460">
        <v>165.688613</v>
      </c>
      <c r="P2460">
        <v>2</v>
      </c>
      <c r="Q2460" t="str">
        <f t="shared" si="39"/>
        <v>24D</v>
      </c>
    </row>
    <row r="2461" spans="1:17" x14ac:dyDescent="0.25">
      <c r="A2461">
        <v>2460</v>
      </c>
      <c r="D2461">
        <v>176.12011000000001</v>
      </c>
      <c r="E2461" s="4">
        <v>2</v>
      </c>
      <c r="I2461" s="5" t="s">
        <v>233</v>
      </c>
      <c r="N2461">
        <v>165.688613</v>
      </c>
      <c r="P2461">
        <v>2</v>
      </c>
      <c r="Q2461" t="str">
        <f t="shared" si="39"/>
        <v>24D</v>
      </c>
    </row>
    <row r="2462" spans="1:17" x14ac:dyDescent="0.25">
      <c r="A2462">
        <v>2461</v>
      </c>
      <c r="D2462">
        <v>176.12011000000001</v>
      </c>
      <c r="E2462" s="4">
        <v>2</v>
      </c>
      <c r="I2462" s="5" t="s">
        <v>233</v>
      </c>
      <c r="N2462">
        <v>165.688613</v>
      </c>
      <c r="P2462">
        <v>2</v>
      </c>
      <c r="Q2462" t="str">
        <f t="shared" si="39"/>
        <v>24D</v>
      </c>
    </row>
    <row r="2463" spans="1:17" x14ac:dyDescent="0.25">
      <c r="A2463">
        <v>2462</v>
      </c>
      <c r="D2463">
        <v>176.12011000000001</v>
      </c>
      <c r="E2463" s="4">
        <v>2</v>
      </c>
      <c r="I2463" s="5" t="s">
        <v>233</v>
      </c>
      <c r="N2463">
        <v>165.688613</v>
      </c>
      <c r="P2463">
        <v>2</v>
      </c>
      <c r="Q2463" t="str">
        <f t="shared" si="39"/>
        <v>24D</v>
      </c>
    </row>
    <row r="2464" spans="1:17" x14ac:dyDescent="0.25">
      <c r="A2464">
        <v>2463</v>
      </c>
      <c r="D2464">
        <v>176.12011000000001</v>
      </c>
      <c r="E2464" s="4">
        <v>2</v>
      </c>
      <c r="I2464" s="5" t="s">
        <v>233</v>
      </c>
      <c r="N2464">
        <v>165.688613</v>
      </c>
      <c r="P2464">
        <v>2</v>
      </c>
      <c r="Q2464" t="str">
        <f t="shared" si="39"/>
        <v>24D</v>
      </c>
    </row>
    <row r="2465" spans="1:17" x14ac:dyDescent="0.25">
      <c r="A2465">
        <v>2464</v>
      </c>
      <c r="D2465">
        <v>176.12011000000001</v>
      </c>
      <c r="E2465" s="4">
        <v>2</v>
      </c>
      <c r="I2465" s="5" t="s">
        <v>233</v>
      </c>
      <c r="N2465">
        <v>165.688613</v>
      </c>
      <c r="P2465">
        <v>2</v>
      </c>
      <c r="Q2465" t="str">
        <f t="shared" si="39"/>
        <v>24D</v>
      </c>
    </row>
    <row r="2466" spans="1:17" x14ac:dyDescent="0.25">
      <c r="A2466">
        <v>2465</v>
      </c>
      <c r="D2466">
        <v>176.12011000000001</v>
      </c>
      <c r="E2466" s="4">
        <v>2</v>
      </c>
      <c r="I2466" s="5" t="s">
        <v>233</v>
      </c>
      <c r="N2466">
        <v>165.688613</v>
      </c>
      <c r="P2466">
        <v>2</v>
      </c>
      <c r="Q2466" t="str">
        <f t="shared" si="39"/>
        <v>24D</v>
      </c>
    </row>
    <row r="2467" spans="1:17" x14ac:dyDescent="0.25">
      <c r="A2467">
        <v>2466</v>
      </c>
      <c r="D2467">
        <v>176.12011000000001</v>
      </c>
      <c r="E2467" s="4">
        <v>2</v>
      </c>
      <c r="I2467" s="5" t="s">
        <v>233</v>
      </c>
      <c r="N2467">
        <v>165.688613</v>
      </c>
      <c r="P2467">
        <v>2</v>
      </c>
      <c r="Q2467" t="str">
        <f t="shared" si="39"/>
        <v>24D</v>
      </c>
    </row>
    <row r="2468" spans="1:17" x14ac:dyDescent="0.25">
      <c r="A2468">
        <v>2467</v>
      </c>
      <c r="B2468">
        <v>184.38161700000001</v>
      </c>
      <c r="C2468" s="2">
        <v>1</v>
      </c>
      <c r="D2468">
        <v>176.12011000000001</v>
      </c>
      <c r="E2468" s="4">
        <v>2</v>
      </c>
      <c r="I2468" s="5" t="s">
        <v>233</v>
      </c>
      <c r="N2468">
        <v>165.688613</v>
      </c>
      <c r="P2468">
        <v>3</v>
      </c>
      <c r="Q2468" t="str">
        <f t="shared" si="39"/>
        <v>124D</v>
      </c>
    </row>
    <row r="2469" spans="1:17" x14ac:dyDescent="0.25">
      <c r="A2469">
        <v>2468</v>
      </c>
      <c r="B2469">
        <v>184.47523699999999</v>
      </c>
      <c r="C2469" s="2">
        <v>1</v>
      </c>
      <c r="D2469">
        <v>176.12011000000001</v>
      </c>
      <c r="E2469" s="4">
        <v>2</v>
      </c>
      <c r="I2469" s="5" t="s">
        <v>233</v>
      </c>
      <c r="N2469">
        <v>165.688613</v>
      </c>
      <c r="P2469">
        <v>3</v>
      </c>
      <c r="Q2469" t="str">
        <f t="shared" si="39"/>
        <v>124D</v>
      </c>
    </row>
    <row r="2470" spans="1:17" x14ac:dyDescent="0.25">
      <c r="A2470">
        <v>2469</v>
      </c>
      <c r="B2470">
        <v>184.47523699999999</v>
      </c>
      <c r="C2470" s="2">
        <v>1</v>
      </c>
      <c r="D2470">
        <v>176.12011000000001</v>
      </c>
      <c r="E2470" s="4">
        <v>2</v>
      </c>
      <c r="I2470" s="5" t="s">
        <v>233</v>
      </c>
      <c r="N2470">
        <v>165.688613</v>
      </c>
      <c r="P2470">
        <v>3</v>
      </c>
      <c r="Q2470" t="str">
        <f t="shared" si="39"/>
        <v>124D</v>
      </c>
    </row>
    <row r="2471" spans="1:17" x14ac:dyDescent="0.25">
      <c r="A2471">
        <v>2470</v>
      </c>
      <c r="B2471">
        <v>184.47523699999999</v>
      </c>
      <c r="C2471" s="2">
        <v>1</v>
      </c>
      <c r="D2471">
        <v>176.12011000000001</v>
      </c>
      <c r="E2471" s="4">
        <v>2</v>
      </c>
      <c r="I2471" s="5" t="s">
        <v>233</v>
      </c>
      <c r="N2471">
        <v>165.688613</v>
      </c>
      <c r="P2471">
        <v>3</v>
      </c>
      <c r="Q2471" t="str">
        <f t="shared" si="39"/>
        <v>124D</v>
      </c>
    </row>
    <row r="2472" spans="1:17" x14ac:dyDescent="0.25">
      <c r="A2472">
        <v>2471</v>
      </c>
      <c r="B2472">
        <v>184.47523699999999</v>
      </c>
      <c r="C2472" s="2">
        <v>1</v>
      </c>
      <c r="D2472">
        <v>175.94711000000001</v>
      </c>
      <c r="E2472" s="4">
        <v>2</v>
      </c>
      <c r="I2472" s="5" t="s">
        <v>233</v>
      </c>
      <c r="N2472">
        <v>165.688613</v>
      </c>
      <c r="P2472">
        <v>3</v>
      </c>
      <c r="Q2472" t="str">
        <f t="shared" si="39"/>
        <v>124D</v>
      </c>
    </row>
    <row r="2473" spans="1:17" x14ac:dyDescent="0.25">
      <c r="A2473">
        <v>2472</v>
      </c>
      <c r="B2473">
        <v>184.47523699999999</v>
      </c>
      <c r="C2473" s="2">
        <v>1</v>
      </c>
      <c r="I2473" s="5" t="s">
        <v>233</v>
      </c>
      <c r="N2473">
        <v>165.688613</v>
      </c>
      <c r="P2473">
        <v>2</v>
      </c>
      <c r="Q2473" t="str">
        <f t="shared" si="39"/>
        <v>14D</v>
      </c>
    </row>
    <row r="2474" spans="1:17" x14ac:dyDescent="0.25">
      <c r="A2474">
        <v>2473</v>
      </c>
      <c r="B2474">
        <v>184.47523699999999</v>
      </c>
      <c r="C2474" s="2">
        <v>1</v>
      </c>
      <c r="F2474">
        <v>173.417035</v>
      </c>
      <c r="G2474" s="3">
        <v>3</v>
      </c>
      <c r="I2474" s="5" t="s">
        <v>233</v>
      </c>
      <c r="N2474">
        <v>165.688613</v>
      </c>
      <c r="P2474">
        <v>3</v>
      </c>
      <c r="Q2474" t="str">
        <f t="shared" si="39"/>
        <v>134D</v>
      </c>
    </row>
    <row r="2475" spans="1:17" x14ac:dyDescent="0.25">
      <c r="A2475">
        <v>2474</v>
      </c>
      <c r="B2475">
        <v>184.47523699999999</v>
      </c>
      <c r="C2475" s="2">
        <v>1</v>
      </c>
      <c r="F2475">
        <v>173.417035</v>
      </c>
      <c r="G2475" s="3">
        <v>3</v>
      </c>
      <c r="I2475" s="5" t="s">
        <v>233</v>
      </c>
      <c r="N2475">
        <v>165.688613</v>
      </c>
      <c r="P2475">
        <v>3</v>
      </c>
      <c r="Q2475" t="str">
        <f t="shared" si="39"/>
        <v>134D</v>
      </c>
    </row>
    <row r="2476" spans="1:17" x14ac:dyDescent="0.25">
      <c r="A2476">
        <v>2475</v>
      </c>
      <c r="B2476">
        <v>184.47523699999999</v>
      </c>
      <c r="C2476" s="2">
        <v>1</v>
      </c>
      <c r="F2476">
        <v>173.417035</v>
      </c>
      <c r="G2476" s="3">
        <v>3</v>
      </c>
      <c r="I2476" s="5" t="s">
        <v>233</v>
      </c>
      <c r="N2476">
        <v>165.69968299999999</v>
      </c>
      <c r="O2476">
        <v>2475</v>
      </c>
      <c r="P2476">
        <v>3</v>
      </c>
      <c r="Q2476" t="str">
        <f t="shared" si="39"/>
        <v>134D</v>
      </c>
    </row>
    <row r="2477" spans="1:17" x14ac:dyDescent="0.25">
      <c r="A2477">
        <v>2476</v>
      </c>
      <c r="B2477">
        <v>184.47523699999999</v>
      </c>
      <c r="C2477" s="2">
        <v>1</v>
      </c>
      <c r="F2477">
        <v>173.417035</v>
      </c>
      <c r="G2477" s="3">
        <v>3</v>
      </c>
      <c r="P2477">
        <v>2</v>
      </c>
      <c r="Q2477" t="str">
        <f t="shared" si="39"/>
        <v>13</v>
      </c>
    </row>
    <row r="2478" spans="1:17" x14ac:dyDescent="0.25">
      <c r="A2478">
        <v>2477</v>
      </c>
      <c r="B2478">
        <v>184.47523699999999</v>
      </c>
      <c r="C2478" s="2">
        <v>1</v>
      </c>
      <c r="F2478">
        <v>173.417035</v>
      </c>
      <c r="G2478" s="3">
        <v>3</v>
      </c>
      <c r="P2478">
        <v>2</v>
      </c>
      <c r="Q2478" t="str">
        <f t="shared" si="39"/>
        <v>13</v>
      </c>
    </row>
    <row r="2479" spans="1:17" x14ac:dyDescent="0.25">
      <c r="A2479">
        <v>2478</v>
      </c>
      <c r="B2479">
        <v>184.47523699999999</v>
      </c>
      <c r="C2479" s="2">
        <v>1</v>
      </c>
      <c r="F2479">
        <v>173.417035</v>
      </c>
      <c r="G2479" s="3">
        <v>3</v>
      </c>
      <c r="P2479">
        <v>2</v>
      </c>
      <c r="Q2479" t="str">
        <f t="shared" si="39"/>
        <v>13</v>
      </c>
    </row>
    <row r="2480" spans="1:17" x14ac:dyDescent="0.25">
      <c r="A2480">
        <v>2479</v>
      </c>
      <c r="B2480">
        <v>184.47523699999999</v>
      </c>
      <c r="C2480" s="2">
        <v>1</v>
      </c>
      <c r="F2480">
        <v>173.417035</v>
      </c>
      <c r="G2480" s="3">
        <v>3</v>
      </c>
      <c r="P2480">
        <v>2</v>
      </c>
      <c r="Q2480" t="str">
        <f t="shared" si="39"/>
        <v>13</v>
      </c>
    </row>
    <row r="2481" spans="1:17" x14ac:dyDescent="0.25">
      <c r="A2481">
        <v>2480</v>
      </c>
      <c r="B2481">
        <v>184.47523699999999</v>
      </c>
      <c r="C2481" s="2">
        <v>1</v>
      </c>
      <c r="F2481">
        <v>173.417035</v>
      </c>
      <c r="G2481" s="3">
        <v>3</v>
      </c>
      <c r="P2481">
        <v>2</v>
      </c>
      <c r="Q2481" t="str">
        <f t="shared" si="39"/>
        <v>13</v>
      </c>
    </row>
    <row r="2482" spans="1:17" x14ac:dyDescent="0.25">
      <c r="A2482">
        <v>2481</v>
      </c>
      <c r="B2482">
        <v>184.47523699999999</v>
      </c>
      <c r="C2482" s="2">
        <v>1</v>
      </c>
      <c r="F2482">
        <v>173.417035</v>
      </c>
      <c r="G2482" s="3">
        <v>3</v>
      </c>
      <c r="P2482">
        <v>2</v>
      </c>
      <c r="Q2482" t="str">
        <f t="shared" si="39"/>
        <v>13</v>
      </c>
    </row>
    <row r="2483" spans="1:17" x14ac:dyDescent="0.25">
      <c r="A2483">
        <v>2482</v>
      </c>
      <c r="B2483">
        <v>184.47523699999999</v>
      </c>
      <c r="C2483" s="2">
        <v>1</v>
      </c>
      <c r="D2483">
        <v>189.00050999999999</v>
      </c>
      <c r="E2483" s="4">
        <v>2</v>
      </c>
      <c r="F2483">
        <v>173.417035</v>
      </c>
      <c r="G2483" s="3">
        <v>3</v>
      </c>
      <c r="P2483">
        <v>3</v>
      </c>
      <c r="Q2483" t="str">
        <f t="shared" si="39"/>
        <v>123</v>
      </c>
    </row>
    <row r="2484" spans="1:17" x14ac:dyDescent="0.25">
      <c r="A2484">
        <v>2483</v>
      </c>
      <c r="B2484">
        <v>184.47523699999999</v>
      </c>
      <c r="C2484" s="2">
        <v>1</v>
      </c>
      <c r="D2484">
        <v>189.122443</v>
      </c>
      <c r="E2484" s="4">
        <v>2</v>
      </c>
      <c r="F2484">
        <v>173.417035</v>
      </c>
      <c r="G2484" s="3">
        <v>3</v>
      </c>
      <c r="P2484">
        <v>3</v>
      </c>
      <c r="Q2484" t="str">
        <f t="shared" si="39"/>
        <v>123</v>
      </c>
    </row>
    <row r="2485" spans="1:17" x14ac:dyDescent="0.25">
      <c r="A2485">
        <v>2484</v>
      </c>
      <c r="B2485">
        <v>184.47523699999999</v>
      </c>
      <c r="C2485" s="2">
        <v>1</v>
      </c>
      <c r="D2485">
        <v>189.122443</v>
      </c>
      <c r="E2485" s="4">
        <v>2</v>
      </c>
      <c r="F2485">
        <v>173.417035</v>
      </c>
      <c r="G2485" s="3">
        <v>3</v>
      </c>
      <c r="P2485">
        <v>3</v>
      </c>
      <c r="Q2485" t="str">
        <f t="shared" si="39"/>
        <v>123</v>
      </c>
    </row>
    <row r="2486" spans="1:17" x14ac:dyDescent="0.25">
      <c r="A2486">
        <v>2485</v>
      </c>
      <c r="B2486">
        <v>184.47523699999999</v>
      </c>
      <c r="C2486" s="2">
        <v>1</v>
      </c>
      <c r="D2486">
        <v>189.122443</v>
      </c>
      <c r="E2486" s="4">
        <v>2</v>
      </c>
      <c r="F2486">
        <v>173.417035</v>
      </c>
      <c r="G2486" s="3">
        <v>3</v>
      </c>
      <c r="P2486">
        <v>3</v>
      </c>
      <c r="Q2486" t="str">
        <f t="shared" si="39"/>
        <v>123</v>
      </c>
    </row>
    <row r="2487" spans="1:17" x14ac:dyDescent="0.25">
      <c r="A2487">
        <v>2486</v>
      </c>
      <c r="B2487">
        <v>184.47523699999999</v>
      </c>
      <c r="C2487" s="2">
        <v>1</v>
      </c>
      <c r="D2487">
        <v>189.122443</v>
      </c>
      <c r="E2487" s="4">
        <v>2</v>
      </c>
      <c r="F2487">
        <v>173.417035</v>
      </c>
      <c r="G2487" s="3">
        <v>3</v>
      </c>
      <c r="P2487">
        <v>3</v>
      </c>
      <c r="Q2487" t="str">
        <f t="shared" si="39"/>
        <v>123</v>
      </c>
    </row>
    <row r="2488" spans="1:17" x14ac:dyDescent="0.25">
      <c r="A2488">
        <v>2487</v>
      </c>
      <c r="B2488">
        <v>184.47523699999999</v>
      </c>
      <c r="C2488" s="2">
        <v>1</v>
      </c>
      <c r="D2488">
        <v>189.122443</v>
      </c>
      <c r="E2488" s="4">
        <v>2</v>
      </c>
      <c r="F2488">
        <v>173.417035</v>
      </c>
      <c r="G2488" s="3">
        <v>3</v>
      </c>
      <c r="P2488">
        <v>3</v>
      </c>
      <c r="Q2488" t="str">
        <f t="shared" si="39"/>
        <v>123</v>
      </c>
    </row>
    <row r="2489" spans="1:17" x14ac:dyDescent="0.25">
      <c r="A2489">
        <v>2488</v>
      </c>
      <c r="B2489">
        <v>184.47523699999999</v>
      </c>
      <c r="C2489" s="2">
        <v>1</v>
      </c>
      <c r="D2489">
        <v>189.122443</v>
      </c>
      <c r="E2489" s="4">
        <v>2</v>
      </c>
      <c r="F2489">
        <v>173.417035</v>
      </c>
      <c r="G2489" s="3">
        <v>3</v>
      </c>
      <c r="P2489">
        <v>3</v>
      </c>
      <c r="Q2489" t="str">
        <f t="shared" si="39"/>
        <v>123</v>
      </c>
    </row>
    <row r="2490" spans="1:17" x14ac:dyDescent="0.25">
      <c r="A2490">
        <v>2489</v>
      </c>
      <c r="B2490">
        <v>184.47523699999999</v>
      </c>
      <c r="C2490" s="2">
        <v>1</v>
      </c>
      <c r="D2490">
        <v>189.122443</v>
      </c>
      <c r="E2490" s="4">
        <v>2</v>
      </c>
      <c r="F2490">
        <v>173.417035</v>
      </c>
      <c r="G2490" s="3">
        <v>3</v>
      </c>
      <c r="P2490">
        <v>3</v>
      </c>
      <c r="Q2490" t="str">
        <f t="shared" si="39"/>
        <v>123</v>
      </c>
    </row>
    <row r="2491" spans="1:17" x14ac:dyDescent="0.25">
      <c r="A2491">
        <v>2490</v>
      </c>
      <c r="B2491">
        <v>184.47523699999999</v>
      </c>
      <c r="C2491" s="2">
        <v>1</v>
      </c>
      <c r="D2491">
        <v>189.122443</v>
      </c>
      <c r="E2491" s="4">
        <v>2</v>
      </c>
      <c r="F2491">
        <v>173.417035</v>
      </c>
      <c r="G2491" s="3">
        <v>3</v>
      </c>
      <c r="P2491">
        <v>3</v>
      </c>
      <c r="Q2491" t="str">
        <f t="shared" si="39"/>
        <v>123</v>
      </c>
    </row>
    <row r="2492" spans="1:17" x14ac:dyDescent="0.25">
      <c r="A2492">
        <v>2491</v>
      </c>
      <c r="B2492">
        <v>184.38161700000001</v>
      </c>
      <c r="C2492" s="2">
        <v>1</v>
      </c>
      <c r="D2492">
        <v>189.122443</v>
      </c>
      <c r="E2492" s="4">
        <v>2</v>
      </c>
      <c r="F2492">
        <v>173.417035</v>
      </c>
      <c r="G2492" s="3">
        <v>3</v>
      </c>
      <c r="P2492">
        <v>3</v>
      </c>
      <c r="Q2492" t="str">
        <f t="shared" si="39"/>
        <v>123</v>
      </c>
    </row>
    <row r="2493" spans="1:17" x14ac:dyDescent="0.25">
      <c r="A2493">
        <v>2492</v>
      </c>
      <c r="D2493">
        <v>189.122443</v>
      </c>
      <c r="E2493" s="4">
        <v>2</v>
      </c>
      <c r="F2493">
        <v>173.417035</v>
      </c>
      <c r="G2493" s="3">
        <v>3</v>
      </c>
      <c r="P2493">
        <v>2</v>
      </c>
      <c r="Q2493" t="str">
        <f t="shared" si="39"/>
        <v>23</v>
      </c>
    </row>
    <row r="2494" spans="1:17" x14ac:dyDescent="0.25">
      <c r="A2494">
        <v>2493</v>
      </c>
      <c r="D2494">
        <v>189.122443</v>
      </c>
      <c r="E2494" s="4">
        <v>2</v>
      </c>
      <c r="F2494">
        <v>173.417035</v>
      </c>
      <c r="G2494" s="3">
        <v>3</v>
      </c>
      <c r="P2494">
        <v>2</v>
      </c>
      <c r="Q2494" t="str">
        <f t="shared" si="39"/>
        <v>23</v>
      </c>
    </row>
    <row r="2495" spans="1:17" x14ac:dyDescent="0.25">
      <c r="A2495">
        <v>2494</v>
      </c>
      <c r="D2495">
        <v>189.122443</v>
      </c>
      <c r="E2495" s="4">
        <v>2</v>
      </c>
      <c r="F2495">
        <v>173.417035</v>
      </c>
      <c r="G2495" s="3">
        <v>3</v>
      </c>
      <c r="P2495">
        <v>2</v>
      </c>
      <c r="Q2495" t="str">
        <f t="shared" si="39"/>
        <v>23</v>
      </c>
    </row>
    <row r="2496" spans="1:17" x14ac:dyDescent="0.25">
      <c r="A2496">
        <v>2495</v>
      </c>
      <c r="D2496">
        <v>189.122443</v>
      </c>
      <c r="E2496" s="4">
        <v>2</v>
      </c>
      <c r="F2496">
        <v>173.417035</v>
      </c>
      <c r="G2496" s="3">
        <v>3</v>
      </c>
      <c r="P2496">
        <v>2</v>
      </c>
      <c r="Q2496" t="str">
        <f t="shared" si="39"/>
        <v>23</v>
      </c>
    </row>
    <row r="2497" spans="1:17" x14ac:dyDescent="0.25">
      <c r="A2497">
        <v>2496</v>
      </c>
      <c r="D2497">
        <v>189.122443</v>
      </c>
      <c r="E2497" s="4">
        <v>2</v>
      </c>
      <c r="F2497">
        <v>173.417035</v>
      </c>
      <c r="G2497" s="3">
        <v>3</v>
      </c>
      <c r="P2497">
        <v>2</v>
      </c>
      <c r="Q2497" t="str">
        <f t="shared" si="39"/>
        <v>23</v>
      </c>
    </row>
    <row r="2498" spans="1:17" x14ac:dyDescent="0.25">
      <c r="A2498">
        <v>2497</v>
      </c>
      <c r="D2498">
        <v>189.122443</v>
      </c>
      <c r="E2498" s="4">
        <v>2</v>
      </c>
      <c r="I2498" s="5" t="s">
        <v>233</v>
      </c>
      <c r="N2498">
        <v>180.52013600000001</v>
      </c>
      <c r="O2498">
        <v>2497</v>
      </c>
      <c r="P2498">
        <v>2</v>
      </c>
      <c r="Q2498" t="str">
        <f t="shared" ref="Q2498:Q2561" si="40">CONCATENATE(C2498,E2498,G2498,I2498)</f>
        <v>24D</v>
      </c>
    </row>
    <row r="2499" spans="1:17" x14ac:dyDescent="0.25">
      <c r="A2499">
        <v>2498</v>
      </c>
      <c r="D2499">
        <v>189.122443</v>
      </c>
      <c r="E2499" s="4">
        <v>2</v>
      </c>
      <c r="I2499" s="5" t="s">
        <v>233</v>
      </c>
      <c r="N2499">
        <v>180.52013600000001</v>
      </c>
      <c r="P2499">
        <v>2</v>
      </c>
      <c r="Q2499" t="str">
        <f t="shared" si="40"/>
        <v>24D</v>
      </c>
    </row>
    <row r="2500" spans="1:17" x14ac:dyDescent="0.25">
      <c r="A2500">
        <v>2499</v>
      </c>
      <c r="D2500">
        <v>189.122443</v>
      </c>
      <c r="E2500" s="4">
        <v>2</v>
      </c>
      <c r="I2500" s="5" t="s">
        <v>233</v>
      </c>
      <c r="N2500">
        <v>180.52013600000001</v>
      </c>
      <c r="P2500">
        <v>2</v>
      </c>
      <c r="Q2500" t="str">
        <f t="shared" si="40"/>
        <v>24D</v>
      </c>
    </row>
    <row r="2501" spans="1:17" x14ac:dyDescent="0.25">
      <c r="A2501">
        <v>2500</v>
      </c>
      <c r="D2501">
        <v>189.122443</v>
      </c>
      <c r="E2501" s="4">
        <v>2</v>
      </c>
      <c r="I2501" s="5" t="s">
        <v>233</v>
      </c>
      <c r="N2501">
        <v>180.52013600000001</v>
      </c>
      <c r="P2501">
        <v>2</v>
      </c>
      <c r="Q2501" t="str">
        <f t="shared" si="40"/>
        <v>24D</v>
      </c>
    </row>
    <row r="2502" spans="1:17" x14ac:dyDescent="0.25">
      <c r="A2502">
        <v>2501</v>
      </c>
      <c r="D2502">
        <v>189.122443</v>
      </c>
      <c r="E2502" s="4">
        <v>2</v>
      </c>
      <c r="I2502" s="5" t="s">
        <v>233</v>
      </c>
      <c r="N2502">
        <v>180.52013600000001</v>
      </c>
      <c r="P2502">
        <v>2</v>
      </c>
      <c r="Q2502" t="str">
        <f t="shared" si="40"/>
        <v>24D</v>
      </c>
    </row>
    <row r="2503" spans="1:17" x14ac:dyDescent="0.25">
      <c r="A2503">
        <v>2502</v>
      </c>
      <c r="B2503">
        <v>196.753218</v>
      </c>
      <c r="C2503" s="2">
        <v>1</v>
      </c>
      <c r="D2503">
        <v>189.122443</v>
      </c>
      <c r="E2503" s="4">
        <v>2</v>
      </c>
      <c r="I2503" s="5" t="s">
        <v>233</v>
      </c>
      <c r="N2503">
        <v>180.52013600000001</v>
      </c>
      <c r="P2503">
        <v>3</v>
      </c>
      <c r="Q2503" t="str">
        <f t="shared" si="40"/>
        <v>124D</v>
      </c>
    </row>
    <row r="2504" spans="1:17" x14ac:dyDescent="0.25">
      <c r="A2504">
        <v>2503</v>
      </c>
      <c r="B2504">
        <v>196.98315700000001</v>
      </c>
      <c r="C2504" s="2">
        <v>1</v>
      </c>
      <c r="D2504">
        <v>189.122443</v>
      </c>
      <c r="E2504" s="4">
        <v>2</v>
      </c>
      <c r="I2504" s="5" t="s">
        <v>233</v>
      </c>
      <c r="N2504">
        <v>181.17316299999999</v>
      </c>
      <c r="P2504">
        <v>3</v>
      </c>
      <c r="Q2504" t="str">
        <f t="shared" si="40"/>
        <v>124D</v>
      </c>
    </row>
    <row r="2505" spans="1:17" x14ac:dyDescent="0.25">
      <c r="A2505">
        <v>2504</v>
      </c>
      <c r="B2505">
        <v>196.98315700000001</v>
      </c>
      <c r="C2505" s="2">
        <v>1</v>
      </c>
      <c r="D2505">
        <v>189.122443</v>
      </c>
      <c r="E2505" s="4">
        <v>2</v>
      </c>
      <c r="I2505" s="5" t="s">
        <v>233</v>
      </c>
      <c r="N2505">
        <v>181.44973199999998</v>
      </c>
      <c r="P2505">
        <v>3</v>
      </c>
      <c r="Q2505" t="str">
        <f t="shared" si="40"/>
        <v>124D</v>
      </c>
    </row>
    <row r="2506" spans="1:17" x14ac:dyDescent="0.25">
      <c r="A2506">
        <v>2505</v>
      </c>
      <c r="B2506">
        <v>196.98315700000001</v>
      </c>
      <c r="C2506" s="2">
        <v>1</v>
      </c>
      <c r="D2506">
        <v>189.122443</v>
      </c>
      <c r="E2506" s="4">
        <v>2</v>
      </c>
      <c r="I2506" s="5" t="s">
        <v>233</v>
      </c>
      <c r="N2506">
        <v>181.55615499999999</v>
      </c>
      <c r="P2506">
        <v>3</v>
      </c>
      <c r="Q2506" t="str">
        <f t="shared" si="40"/>
        <v>124D</v>
      </c>
    </row>
    <row r="2507" spans="1:17" x14ac:dyDescent="0.25">
      <c r="A2507">
        <v>2506</v>
      </c>
      <c r="B2507">
        <v>196.98315700000001</v>
      </c>
      <c r="C2507" s="2">
        <v>1</v>
      </c>
      <c r="D2507">
        <v>189.00050999999999</v>
      </c>
      <c r="E2507" s="4">
        <v>2</v>
      </c>
      <c r="I2507" s="5" t="s">
        <v>233</v>
      </c>
      <c r="N2507">
        <v>181.66252399999999</v>
      </c>
      <c r="P2507">
        <v>3</v>
      </c>
      <c r="Q2507" t="str">
        <f t="shared" si="40"/>
        <v>124D</v>
      </c>
    </row>
    <row r="2508" spans="1:17" x14ac:dyDescent="0.25">
      <c r="A2508">
        <v>2507</v>
      </c>
      <c r="B2508">
        <v>196.98315700000001</v>
      </c>
      <c r="C2508" s="2">
        <v>1</v>
      </c>
      <c r="D2508">
        <v>189.00050999999999</v>
      </c>
      <c r="E2508" s="4">
        <v>2</v>
      </c>
      <c r="I2508" s="5" t="s">
        <v>233</v>
      </c>
      <c r="N2508">
        <v>182.00296700000001</v>
      </c>
      <c r="P2508">
        <v>3</v>
      </c>
      <c r="Q2508" t="str">
        <f t="shared" si="40"/>
        <v>124D</v>
      </c>
    </row>
    <row r="2509" spans="1:17" x14ac:dyDescent="0.25">
      <c r="A2509">
        <v>2508</v>
      </c>
      <c r="B2509">
        <v>196.98315700000001</v>
      </c>
      <c r="C2509" s="2">
        <v>1</v>
      </c>
      <c r="G2509" s="3" t="s">
        <v>234</v>
      </c>
      <c r="I2509" s="5" t="s">
        <v>233</v>
      </c>
      <c r="L2509">
        <v>181.18642700000001</v>
      </c>
      <c r="M2509">
        <v>2508</v>
      </c>
      <c r="N2509">
        <v>182.13061400000001</v>
      </c>
      <c r="P2509">
        <v>3</v>
      </c>
      <c r="Q2509" t="str">
        <f t="shared" si="40"/>
        <v>13D4D</v>
      </c>
    </row>
    <row r="2510" spans="1:17" x14ac:dyDescent="0.25">
      <c r="A2510">
        <v>2509</v>
      </c>
      <c r="B2510">
        <v>196.98315700000001</v>
      </c>
      <c r="C2510" s="2">
        <v>1</v>
      </c>
      <c r="G2510" s="3" t="s">
        <v>234</v>
      </c>
      <c r="I2510" s="5" t="s">
        <v>233</v>
      </c>
      <c r="L2510">
        <v>181.18642700000001</v>
      </c>
      <c r="N2510">
        <v>182.645995</v>
      </c>
      <c r="P2510">
        <v>3</v>
      </c>
      <c r="Q2510" t="str">
        <f t="shared" si="40"/>
        <v>13D4D</v>
      </c>
    </row>
    <row r="2511" spans="1:17" x14ac:dyDescent="0.25">
      <c r="A2511">
        <v>2510</v>
      </c>
      <c r="B2511">
        <v>196.98315700000001</v>
      </c>
      <c r="C2511" s="2">
        <v>1</v>
      </c>
      <c r="G2511" s="3" t="s">
        <v>234</v>
      </c>
      <c r="I2511" s="5" t="s">
        <v>233</v>
      </c>
      <c r="L2511">
        <v>181.18642700000001</v>
      </c>
      <c r="N2511">
        <v>182.645995</v>
      </c>
      <c r="P2511">
        <v>3</v>
      </c>
      <c r="Q2511" t="str">
        <f t="shared" si="40"/>
        <v>13D4D</v>
      </c>
    </row>
    <row r="2512" spans="1:17" x14ac:dyDescent="0.25">
      <c r="A2512">
        <v>2511</v>
      </c>
      <c r="B2512">
        <v>196.98315700000001</v>
      </c>
      <c r="C2512" s="2">
        <v>1</v>
      </c>
      <c r="G2512" s="3" t="s">
        <v>234</v>
      </c>
      <c r="I2512" s="5" t="s">
        <v>233</v>
      </c>
      <c r="L2512">
        <v>181.20770099999999</v>
      </c>
      <c r="N2512">
        <v>182.59023200000001</v>
      </c>
      <c r="P2512">
        <v>3</v>
      </c>
      <c r="Q2512" t="str">
        <f t="shared" si="40"/>
        <v>13D4D</v>
      </c>
    </row>
    <row r="2513" spans="1:17" x14ac:dyDescent="0.25">
      <c r="A2513">
        <v>2512</v>
      </c>
      <c r="B2513">
        <v>196.98315700000001</v>
      </c>
      <c r="C2513" s="2">
        <v>1</v>
      </c>
      <c r="G2513" s="3" t="s">
        <v>234</v>
      </c>
      <c r="I2513" s="5" t="s">
        <v>233</v>
      </c>
      <c r="L2513">
        <v>181.20770099999999</v>
      </c>
      <c r="N2513">
        <v>182.645995</v>
      </c>
      <c r="P2513">
        <v>3</v>
      </c>
      <c r="Q2513" t="str">
        <f t="shared" si="40"/>
        <v>13D4D</v>
      </c>
    </row>
    <row r="2514" spans="1:17" x14ac:dyDescent="0.25">
      <c r="A2514">
        <v>2513</v>
      </c>
      <c r="B2514">
        <v>196.98315700000001</v>
      </c>
      <c r="C2514" s="2">
        <v>1</v>
      </c>
      <c r="G2514" s="3" t="s">
        <v>234</v>
      </c>
      <c r="I2514" s="5" t="s">
        <v>233</v>
      </c>
      <c r="L2514">
        <v>181.20770099999999</v>
      </c>
      <c r="M2514">
        <v>2513</v>
      </c>
      <c r="N2514">
        <v>182.645995</v>
      </c>
      <c r="P2514">
        <v>3</v>
      </c>
      <c r="Q2514" t="str">
        <f t="shared" si="40"/>
        <v>13D4D</v>
      </c>
    </row>
    <row r="2515" spans="1:17" x14ac:dyDescent="0.25">
      <c r="A2515">
        <v>2514</v>
      </c>
      <c r="B2515">
        <v>196.98315700000001</v>
      </c>
      <c r="C2515" s="2">
        <v>1</v>
      </c>
      <c r="I2515" s="5" t="s">
        <v>233</v>
      </c>
      <c r="N2515">
        <v>182.645995</v>
      </c>
      <c r="P2515">
        <v>2</v>
      </c>
      <c r="Q2515" t="str">
        <f t="shared" si="40"/>
        <v>14D</v>
      </c>
    </row>
    <row r="2516" spans="1:17" x14ac:dyDescent="0.25">
      <c r="A2516">
        <v>2515</v>
      </c>
      <c r="B2516">
        <v>196.98315700000001</v>
      </c>
      <c r="C2516" s="2">
        <v>1</v>
      </c>
      <c r="I2516" s="5" t="s">
        <v>233</v>
      </c>
      <c r="N2516">
        <v>182.645995</v>
      </c>
      <c r="P2516">
        <v>2</v>
      </c>
      <c r="Q2516" t="str">
        <f t="shared" si="40"/>
        <v>14D</v>
      </c>
    </row>
    <row r="2517" spans="1:17" x14ac:dyDescent="0.25">
      <c r="A2517">
        <v>2516</v>
      </c>
      <c r="B2517">
        <v>196.98315700000001</v>
      </c>
      <c r="C2517" s="2">
        <v>1</v>
      </c>
      <c r="I2517" s="5" t="s">
        <v>233</v>
      </c>
      <c r="N2517">
        <v>182.645995</v>
      </c>
      <c r="P2517">
        <v>2</v>
      </c>
      <c r="Q2517" t="str">
        <f t="shared" si="40"/>
        <v>14D</v>
      </c>
    </row>
    <row r="2518" spans="1:17" x14ac:dyDescent="0.25">
      <c r="A2518">
        <v>2517</v>
      </c>
      <c r="B2518">
        <v>196.98315700000001</v>
      </c>
      <c r="C2518" s="2">
        <v>1</v>
      </c>
      <c r="I2518" s="5" t="s">
        <v>233</v>
      </c>
      <c r="N2518">
        <v>182.645995</v>
      </c>
      <c r="P2518">
        <v>2</v>
      </c>
      <c r="Q2518" t="str">
        <f t="shared" si="40"/>
        <v>14D</v>
      </c>
    </row>
    <row r="2519" spans="1:17" x14ac:dyDescent="0.25">
      <c r="A2519">
        <v>2518</v>
      </c>
      <c r="B2519">
        <v>196.98315700000001</v>
      </c>
      <c r="C2519" s="2">
        <v>1</v>
      </c>
      <c r="I2519" s="5" t="s">
        <v>233</v>
      </c>
      <c r="N2519">
        <v>182.645995</v>
      </c>
      <c r="P2519">
        <v>2</v>
      </c>
      <c r="Q2519" t="str">
        <f t="shared" si="40"/>
        <v>14D</v>
      </c>
    </row>
    <row r="2520" spans="1:17" x14ac:dyDescent="0.25">
      <c r="A2520">
        <v>2519</v>
      </c>
      <c r="B2520">
        <v>196.98315700000001</v>
      </c>
      <c r="C2520" s="2">
        <v>1</v>
      </c>
      <c r="I2520" s="5" t="s">
        <v>233</v>
      </c>
      <c r="N2520">
        <v>182.645995</v>
      </c>
      <c r="P2520">
        <v>2</v>
      </c>
      <c r="Q2520" t="str">
        <f t="shared" si="40"/>
        <v>14D</v>
      </c>
    </row>
    <row r="2521" spans="1:17" x14ac:dyDescent="0.25">
      <c r="A2521">
        <v>2520</v>
      </c>
      <c r="B2521">
        <v>196.98315700000001</v>
      </c>
      <c r="C2521" s="2">
        <v>1</v>
      </c>
      <c r="I2521" s="5" t="s">
        <v>233</v>
      </c>
      <c r="N2521">
        <v>182.645995</v>
      </c>
      <c r="P2521">
        <v>2</v>
      </c>
      <c r="Q2521" t="str">
        <f t="shared" si="40"/>
        <v>14D</v>
      </c>
    </row>
    <row r="2522" spans="1:17" x14ac:dyDescent="0.25">
      <c r="A2522">
        <v>2521</v>
      </c>
      <c r="B2522">
        <v>196.98315700000001</v>
      </c>
      <c r="C2522" s="2">
        <v>1</v>
      </c>
      <c r="D2522">
        <v>202.54235700000001</v>
      </c>
      <c r="E2522" s="4">
        <v>2</v>
      </c>
      <c r="I2522" s="5" t="s">
        <v>233</v>
      </c>
      <c r="N2522">
        <v>182.59023200000001</v>
      </c>
      <c r="O2522">
        <v>2521</v>
      </c>
      <c r="P2522">
        <v>3</v>
      </c>
      <c r="Q2522" t="str">
        <f t="shared" si="40"/>
        <v>124D</v>
      </c>
    </row>
    <row r="2523" spans="1:17" x14ac:dyDescent="0.25">
      <c r="A2523">
        <v>2522</v>
      </c>
      <c r="B2523">
        <v>196.98315700000001</v>
      </c>
      <c r="C2523" s="2">
        <v>1</v>
      </c>
      <c r="D2523">
        <v>202.61913899999999</v>
      </c>
      <c r="E2523" s="4">
        <v>2</v>
      </c>
      <c r="P2523">
        <v>2</v>
      </c>
      <c r="Q2523" t="str">
        <f t="shared" si="40"/>
        <v>12</v>
      </c>
    </row>
    <row r="2524" spans="1:17" x14ac:dyDescent="0.25">
      <c r="A2524">
        <v>2523</v>
      </c>
      <c r="B2524">
        <v>196.98315700000001</v>
      </c>
      <c r="C2524" s="2">
        <v>1</v>
      </c>
      <c r="D2524">
        <v>202.61913899999999</v>
      </c>
      <c r="E2524" s="4">
        <v>2</v>
      </c>
      <c r="P2524">
        <v>2</v>
      </c>
      <c r="Q2524" t="str">
        <f t="shared" si="40"/>
        <v>12</v>
      </c>
    </row>
    <row r="2525" spans="1:17" x14ac:dyDescent="0.25">
      <c r="A2525">
        <v>2524</v>
      </c>
      <c r="B2525">
        <v>196.98315700000001</v>
      </c>
      <c r="C2525" s="2">
        <v>1</v>
      </c>
      <c r="D2525">
        <v>202.61913899999999</v>
      </c>
      <c r="E2525" s="4">
        <v>2</v>
      </c>
      <c r="P2525">
        <v>2</v>
      </c>
      <c r="Q2525" t="str">
        <f t="shared" si="40"/>
        <v>12</v>
      </c>
    </row>
    <row r="2526" spans="1:17" x14ac:dyDescent="0.25">
      <c r="A2526">
        <v>2525</v>
      </c>
      <c r="B2526">
        <v>196.98315700000001</v>
      </c>
      <c r="C2526" s="2">
        <v>1</v>
      </c>
      <c r="D2526">
        <v>202.61913899999999</v>
      </c>
      <c r="E2526" s="4">
        <v>2</v>
      </c>
      <c r="P2526">
        <v>2</v>
      </c>
      <c r="Q2526" t="str">
        <f t="shared" si="40"/>
        <v>12</v>
      </c>
    </row>
    <row r="2527" spans="1:17" x14ac:dyDescent="0.25">
      <c r="A2527">
        <v>2526</v>
      </c>
      <c r="B2527">
        <v>196.98315700000001</v>
      </c>
      <c r="C2527" s="2">
        <v>1</v>
      </c>
      <c r="D2527">
        <v>202.61913899999999</v>
      </c>
      <c r="E2527" s="4">
        <v>2</v>
      </c>
      <c r="P2527">
        <v>2</v>
      </c>
      <c r="Q2527" t="str">
        <f t="shared" si="40"/>
        <v>12</v>
      </c>
    </row>
    <row r="2528" spans="1:17" x14ac:dyDescent="0.25">
      <c r="A2528">
        <v>2527</v>
      </c>
      <c r="B2528">
        <v>196.98315700000001</v>
      </c>
      <c r="C2528" s="2">
        <v>1</v>
      </c>
      <c r="D2528">
        <v>202.61913899999999</v>
      </c>
      <c r="E2528" s="4">
        <v>2</v>
      </c>
      <c r="P2528">
        <v>2</v>
      </c>
      <c r="Q2528" t="str">
        <f t="shared" si="40"/>
        <v>12</v>
      </c>
    </row>
    <row r="2529" spans="1:17" x14ac:dyDescent="0.25">
      <c r="A2529">
        <v>2528</v>
      </c>
      <c r="B2529">
        <v>196.98315700000001</v>
      </c>
      <c r="C2529" s="2">
        <v>1</v>
      </c>
      <c r="D2529">
        <v>202.61913899999999</v>
      </c>
      <c r="E2529" s="4">
        <v>2</v>
      </c>
      <c r="P2529">
        <v>2</v>
      </c>
      <c r="Q2529" t="str">
        <f t="shared" si="40"/>
        <v>12</v>
      </c>
    </row>
    <row r="2530" spans="1:17" x14ac:dyDescent="0.25">
      <c r="A2530">
        <v>2529</v>
      </c>
      <c r="B2530">
        <v>196.98315700000001</v>
      </c>
      <c r="C2530" s="2">
        <v>1</v>
      </c>
      <c r="D2530">
        <v>202.61913899999999</v>
      </c>
      <c r="E2530" s="4">
        <v>2</v>
      </c>
      <c r="P2530">
        <v>2</v>
      </c>
      <c r="Q2530" t="str">
        <f t="shared" si="40"/>
        <v>12</v>
      </c>
    </row>
    <row r="2531" spans="1:17" x14ac:dyDescent="0.25">
      <c r="A2531">
        <v>2530</v>
      </c>
      <c r="B2531">
        <v>196.98315700000001</v>
      </c>
      <c r="C2531" s="2">
        <v>1</v>
      </c>
      <c r="D2531">
        <v>202.61913899999999</v>
      </c>
      <c r="E2531" s="4">
        <v>2</v>
      </c>
      <c r="P2531">
        <v>2</v>
      </c>
      <c r="Q2531" t="str">
        <f t="shared" si="40"/>
        <v>12</v>
      </c>
    </row>
    <row r="2532" spans="1:17" x14ac:dyDescent="0.25">
      <c r="A2532">
        <v>2531</v>
      </c>
      <c r="B2532">
        <v>196.98315700000001</v>
      </c>
      <c r="C2532" s="2">
        <v>1</v>
      </c>
      <c r="D2532">
        <v>202.61913899999999</v>
      </c>
      <c r="E2532" s="4">
        <v>2</v>
      </c>
      <c r="P2532">
        <v>2</v>
      </c>
      <c r="Q2532" t="str">
        <f t="shared" si="40"/>
        <v>12</v>
      </c>
    </row>
    <row r="2533" spans="1:17" x14ac:dyDescent="0.25">
      <c r="A2533">
        <v>2532</v>
      </c>
      <c r="B2533">
        <v>196.98315700000001</v>
      </c>
      <c r="C2533" s="2">
        <v>1</v>
      </c>
      <c r="D2533">
        <v>202.61913899999999</v>
      </c>
      <c r="E2533" s="4">
        <v>2</v>
      </c>
      <c r="P2533">
        <v>2</v>
      </c>
      <c r="Q2533" t="str">
        <f t="shared" si="40"/>
        <v>12</v>
      </c>
    </row>
    <row r="2534" spans="1:17" x14ac:dyDescent="0.25">
      <c r="A2534">
        <v>2533</v>
      </c>
      <c r="B2534">
        <v>196.753218</v>
      </c>
      <c r="C2534" s="2">
        <v>1</v>
      </c>
      <c r="D2534">
        <v>202.61913899999999</v>
      </c>
      <c r="E2534" s="4">
        <v>2</v>
      </c>
      <c r="P2534">
        <v>2</v>
      </c>
      <c r="Q2534" t="str">
        <f t="shared" si="40"/>
        <v>12</v>
      </c>
    </row>
    <row r="2535" spans="1:17" x14ac:dyDescent="0.25">
      <c r="A2535">
        <v>2534</v>
      </c>
      <c r="D2535">
        <v>202.61913899999999</v>
      </c>
      <c r="E2535" s="4">
        <v>2</v>
      </c>
      <c r="P2535">
        <v>1</v>
      </c>
      <c r="Q2535" t="str">
        <f t="shared" si="40"/>
        <v>2</v>
      </c>
    </row>
    <row r="2536" spans="1:17" x14ac:dyDescent="0.25">
      <c r="A2536">
        <v>2535</v>
      </c>
      <c r="D2536">
        <v>202.61913899999999</v>
      </c>
      <c r="E2536" s="4">
        <v>2</v>
      </c>
      <c r="P2536">
        <v>1</v>
      </c>
      <c r="Q2536" t="str">
        <f t="shared" si="40"/>
        <v>2</v>
      </c>
    </row>
    <row r="2537" spans="1:17" x14ac:dyDescent="0.25">
      <c r="A2537">
        <v>2536</v>
      </c>
      <c r="D2537">
        <v>202.61913899999999</v>
      </c>
      <c r="E2537" s="4">
        <v>2</v>
      </c>
      <c r="P2537">
        <v>1</v>
      </c>
      <c r="Q2537" t="str">
        <f t="shared" si="40"/>
        <v>2</v>
      </c>
    </row>
    <row r="2538" spans="1:17" x14ac:dyDescent="0.25">
      <c r="A2538">
        <v>2537</v>
      </c>
      <c r="D2538">
        <v>202.61913899999999</v>
      </c>
      <c r="E2538" s="4">
        <v>2</v>
      </c>
      <c r="P2538">
        <v>1</v>
      </c>
      <c r="Q2538" t="str">
        <f t="shared" si="40"/>
        <v>2</v>
      </c>
    </row>
    <row r="2539" spans="1:17" x14ac:dyDescent="0.25">
      <c r="A2539">
        <v>2538</v>
      </c>
      <c r="D2539">
        <v>202.61913899999999</v>
      </c>
      <c r="E2539" s="4">
        <v>2</v>
      </c>
      <c r="G2539" s="3" t="s">
        <v>234</v>
      </c>
      <c r="L2539">
        <v>193.393801</v>
      </c>
      <c r="M2539">
        <v>2538</v>
      </c>
      <c r="P2539">
        <v>2</v>
      </c>
      <c r="Q2539" t="str">
        <f t="shared" si="40"/>
        <v>23D</v>
      </c>
    </row>
    <row r="2540" spans="1:17" x14ac:dyDescent="0.25">
      <c r="A2540">
        <v>2539</v>
      </c>
      <c r="D2540">
        <v>202.61913899999999</v>
      </c>
      <c r="E2540" s="4">
        <v>2</v>
      </c>
      <c r="G2540" s="3" t="s">
        <v>234</v>
      </c>
      <c r="L2540">
        <v>193.423598</v>
      </c>
      <c r="P2540">
        <v>2</v>
      </c>
      <c r="Q2540" t="str">
        <f t="shared" si="40"/>
        <v>23D</v>
      </c>
    </row>
    <row r="2541" spans="1:17" x14ac:dyDescent="0.25">
      <c r="A2541">
        <v>2540</v>
      </c>
      <c r="D2541">
        <v>202.61913899999999</v>
      </c>
      <c r="E2541" s="4">
        <v>2</v>
      </c>
      <c r="G2541" s="3" t="s">
        <v>234</v>
      </c>
      <c r="L2541">
        <v>193.423598</v>
      </c>
      <c r="P2541">
        <v>2</v>
      </c>
      <c r="Q2541" t="str">
        <f t="shared" si="40"/>
        <v>23D</v>
      </c>
    </row>
    <row r="2542" spans="1:17" x14ac:dyDescent="0.25">
      <c r="A2542">
        <v>2541</v>
      </c>
      <c r="D2542">
        <v>202.61913899999999</v>
      </c>
      <c r="E2542" s="4">
        <v>2</v>
      </c>
      <c r="G2542" s="3" t="s">
        <v>234</v>
      </c>
      <c r="L2542">
        <v>193.423598</v>
      </c>
      <c r="P2542">
        <v>2</v>
      </c>
      <c r="Q2542" t="str">
        <f t="shared" si="40"/>
        <v>23D</v>
      </c>
    </row>
    <row r="2543" spans="1:17" x14ac:dyDescent="0.25">
      <c r="A2543">
        <v>2542</v>
      </c>
      <c r="D2543">
        <v>202.61913899999999</v>
      </c>
      <c r="E2543" s="4">
        <v>2</v>
      </c>
      <c r="G2543" s="3" t="s">
        <v>234</v>
      </c>
      <c r="L2543">
        <v>193.423598</v>
      </c>
      <c r="P2543">
        <v>2</v>
      </c>
      <c r="Q2543" t="str">
        <f t="shared" si="40"/>
        <v>23D</v>
      </c>
    </row>
    <row r="2544" spans="1:17" x14ac:dyDescent="0.25">
      <c r="A2544">
        <v>2543</v>
      </c>
      <c r="D2544">
        <v>202.61913899999999</v>
      </c>
      <c r="E2544" s="4">
        <v>2</v>
      </c>
      <c r="G2544" s="3" t="s">
        <v>234</v>
      </c>
      <c r="L2544">
        <v>193.423598</v>
      </c>
      <c r="P2544">
        <v>2</v>
      </c>
      <c r="Q2544" t="str">
        <f t="shared" si="40"/>
        <v>23D</v>
      </c>
    </row>
    <row r="2545" spans="1:17" x14ac:dyDescent="0.25">
      <c r="A2545">
        <v>2544</v>
      </c>
      <c r="D2545">
        <v>202.61913899999999</v>
      </c>
      <c r="E2545" s="4">
        <v>2</v>
      </c>
      <c r="G2545" s="3" t="s">
        <v>234</v>
      </c>
      <c r="L2545">
        <v>193.423598</v>
      </c>
      <c r="P2545">
        <v>2</v>
      </c>
      <c r="Q2545" t="str">
        <f t="shared" si="40"/>
        <v>23D</v>
      </c>
    </row>
    <row r="2546" spans="1:17" x14ac:dyDescent="0.25">
      <c r="A2546">
        <v>2545</v>
      </c>
      <c r="D2546">
        <v>202.61913899999999</v>
      </c>
      <c r="E2546" s="4">
        <v>2</v>
      </c>
      <c r="G2546" s="3" t="s">
        <v>234</v>
      </c>
      <c r="L2546">
        <v>193.423598</v>
      </c>
      <c r="P2546">
        <v>2</v>
      </c>
      <c r="Q2546" t="str">
        <f t="shared" si="40"/>
        <v>23D</v>
      </c>
    </row>
    <row r="2547" spans="1:17" x14ac:dyDescent="0.25">
      <c r="A2547">
        <v>2546</v>
      </c>
      <c r="D2547">
        <v>202.61913899999999</v>
      </c>
      <c r="E2547" s="4">
        <v>2</v>
      </c>
      <c r="G2547" s="3" t="s">
        <v>234</v>
      </c>
      <c r="L2547">
        <v>193.423598</v>
      </c>
      <c r="P2547">
        <v>2</v>
      </c>
      <c r="Q2547" t="str">
        <f t="shared" si="40"/>
        <v>23D</v>
      </c>
    </row>
    <row r="2548" spans="1:17" x14ac:dyDescent="0.25">
      <c r="A2548">
        <v>2547</v>
      </c>
      <c r="D2548">
        <v>202.61913899999999</v>
      </c>
      <c r="E2548" s="4">
        <v>2</v>
      </c>
      <c r="G2548" s="3" t="s">
        <v>234</v>
      </c>
      <c r="L2548">
        <v>193.423598</v>
      </c>
      <c r="P2548">
        <v>2</v>
      </c>
      <c r="Q2548" t="str">
        <f t="shared" si="40"/>
        <v>23D</v>
      </c>
    </row>
    <row r="2549" spans="1:17" x14ac:dyDescent="0.25">
      <c r="A2549">
        <v>2548</v>
      </c>
      <c r="D2549">
        <v>202.61913899999999</v>
      </c>
      <c r="E2549" s="4">
        <v>2</v>
      </c>
      <c r="G2549" s="3" t="s">
        <v>234</v>
      </c>
      <c r="L2549">
        <v>193.423598</v>
      </c>
      <c r="P2549">
        <v>2</v>
      </c>
      <c r="Q2549" t="str">
        <f t="shared" si="40"/>
        <v>23D</v>
      </c>
    </row>
    <row r="2550" spans="1:17" x14ac:dyDescent="0.25">
      <c r="A2550">
        <v>2549</v>
      </c>
      <c r="D2550">
        <v>202.61913899999999</v>
      </c>
      <c r="E2550" s="4">
        <v>2</v>
      </c>
      <c r="G2550" s="3" t="s">
        <v>234</v>
      </c>
      <c r="L2550">
        <v>193.423598</v>
      </c>
      <c r="P2550">
        <v>2</v>
      </c>
      <c r="Q2550" t="str">
        <f t="shared" si="40"/>
        <v>23D</v>
      </c>
    </row>
    <row r="2551" spans="1:17" x14ac:dyDescent="0.25">
      <c r="A2551">
        <v>2550</v>
      </c>
      <c r="B2551">
        <v>208.726573</v>
      </c>
      <c r="C2551" s="2">
        <v>1</v>
      </c>
      <c r="D2551">
        <v>202.61913899999999</v>
      </c>
      <c r="E2551" s="4">
        <v>2</v>
      </c>
      <c r="G2551" s="3" t="s">
        <v>234</v>
      </c>
      <c r="L2551">
        <v>193.423598</v>
      </c>
      <c r="P2551">
        <v>3</v>
      </c>
      <c r="Q2551" t="str">
        <f t="shared" si="40"/>
        <v>123D</v>
      </c>
    </row>
    <row r="2552" spans="1:17" x14ac:dyDescent="0.25">
      <c r="A2552">
        <v>2551</v>
      </c>
      <c r="B2552">
        <v>208.726573</v>
      </c>
      <c r="C2552" s="2">
        <v>1</v>
      </c>
      <c r="D2552">
        <v>202.61913899999999</v>
      </c>
      <c r="E2552" s="4">
        <v>2</v>
      </c>
      <c r="G2552" s="3" t="s">
        <v>234</v>
      </c>
      <c r="L2552">
        <v>193.423598</v>
      </c>
      <c r="P2552">
        <v>3</v>
      </c>
      <c r="Q2552" t="str">
        <f t="shared" si="40"/>
        <v>123D</v>
      </c>
    </row>
    <row r="2553" spans="1:17" x14ac:dyDescent="0.25">
      <c r="A2553">
        <v>2552</v>
      </c>
      <c r="B2553">
        <v>208.74953299999999</v>
      </c>
      <c r="C2553" s="2">
        <v>1</v>
      </c>
      <c r="D2553">
        <v>202.61913899999999</v>
      </c>
      <c r="E2553" s="4">
        <v>2</v>
      </c>
      <c r="G2553" s="3" t="s">
        <v>234</v>
      </c>
      <c r="L2553">
        <v>193.423598</v>
      </c>
      <c r="P2553">
        <v>3</v>
      </c>
      <c r="Q2553" t="str">
        <f t="shared" si="40"/>
        <v>123D</v>
      </c>
    </row>
    <row r="2554" spans="1:17" x14ac:dyDescent="0.25">
      <c r="A2554">
        <v>2553</v>
      </c>
      <c r="B2554">
        <v>208.74953299999999</v>
      </c>
      <c r="C2554" s="2">
        <v>1</v>
      </c>
      <c r="D2554">
        <v>202.61913899999999</v>
      </c>
      <c r="E2554" s="4">
        <v>2</v>
      </c>
      <c r="G2554" s="3" t="s">
        <v>234</v>
      </c>
      <c r="L2554">
        <v>193.423598</v>
      </c>
      <c r="P2554">
        <v>3</v>
      </c>
      <c r="Q2554" t="str">
        <f t="shared" si="40"/>
        <v>123D</v>
      </c>
    </row>
    <row r="2555" spans="1:17" x14ac:dyDescent="0.25">
      <c r="A2555">
        <v>2554</v>
      </c>
      <c r="B2555">
        <v>208.74953299999999</v>
      </c>
      <c r="C2555" s="2">
        <v>1</v>
      </c>
      <c r="D2555">
        <v>202.61913899999999</v>
      </c>
      <c r="E2555" s="4">
        <v>2</v>
      </c>
      <c r="G2555" s="3" t="s">
        <v>234</v>
      </c>
      <c r="L2555">
        <v>193.423598</v>
      </c>
      <c r="P2555">
        <v>3</v>
      </c>
      <c r="Q2555" t="str">
        <f t="shared" si="40"/>
        <v>123D</v>
      </c>
    </row>
    <row r="2556" spans="1:17" x14ac:dyDescent="0.25">
      <c r="A2556">
        <v>2555</v>
      </c>
      <c r="B2556">
        <v>208.74953299999999</v>
      </c>
      <c r="C2556" s="2">
        <v>1</v>
      </c>
      <c r="D2556">
        <v>202.61913899999999</v>
      </c>
      <c r="E2556" s="4">
        <v>2</v>
      </c>
      <c r="G2556" s="3" t="s">
        <v>234</v>
      </c>
      <c r="L2556">
        <v>193.423598</v>
      </c>
      <c r="P2556">
        <v>3</v>
      </c>
      <c r="Q2556" t="str">
        <f t="shared" si="40"/>
        <v>123D</v>
      </c>
    </row>
    <row r="2557" spans="1:17" x14ac:dyDescent="0.25">
      <c r="A2557">
        <v>2556</v>
      </c>
      <c r="B2557">
        <v>208.74953299999999</v>
      </c>
      <c r="C2557" s="2">
        <v>1</v>
      </c>
      <c r="D2557">
        <v>202.61913899999999</v>
      </c>
      <c r="E2557" s="4">
        <v>2</v>
      </c>
      <c r="G2557" s="3" t="s">
        <v>234</v>
      </c>
      <c r="L2557">
        <v>193.423598</v>
      </c>
      <c r="P2557">
        <v>3</v>
      </c>
      <c r="Q2557" t="str">
        <f t="shared" si="40"/>
        <v>123D</v>
      </c>
    </row>
    <row r="2558" spans="1:17" x14ac:dyDescent="0.25">
      <c r="A2558">
        <v>2557</v>
      </c>
      <c r="B2558">
        <v>208.74953299999999</v>
      </c>
      <c r="C2558" s="2">
        <v>1</v>
      </c>
      <c r="D2558">
        <v>202.61913899999999</v>
      </c>
      <c r="E2558" s="4">
        <v>2</v>
      </c>
      <c r="G2558" s="3" t="s">
        <v>234</v>
      </c>
      <c r="L2558">
        <v>193.423598</v>
      </c>
      <c r="P2558">
        <v>3</v>
      </c>
      <c r="Q2558" t="str">
        <f t="shared" si="40"/>
        <v>123D</v>
      </c>
    </row>
    <row r="2559" spans="1:17" x14ac:dyDescent="0.25">
      <c r="A2559">
        <v>2558</v>
      </c>
      <c r="B2559">
        <v>208.74953299999999</v>
      </c>
      <c r="C2559" s="2">
        <v>1</v>
      </c>
      <c r="D2559">
        <v>202.61913899999999</v>
      </c>
      <c r="E2559" s="4">
        <v>2</v>
      </c>
      <c r="G2559" s="3" t="s">
        <v>234</v>
      </c>
      <c r="L2559">
        <v>193.423598</v>
      </c>
      <c r="P2559">
        <v>3</v>
      </c>
      <c r="Q2559" t="str">
        <f t="shared" si="40"/>
        <v>123D</v>
      </c>
    </row>
    <row r="2560" spans="1:17" x14ac:dyDescent="0.25">
      <c r="A2560">
        <v>2559</v>
      </c>
      <c r="B2560">
        <v>208.74953299999999</v>
      </c>
      <c r="C2560" s="2">
        <v>1</v>
      </c>
      <c r="D2560">
        <v>202.61913899999999</v>
      </c>
      <c r="E2560" s="4">
        <v>2</v>
      </c>
      <c r="G2560" s="3" t="s">
        <v>234</v>
      </c>
      <c r="L2560">
        <v>193.423598</v>
      </c>
      <c r="P2560">
        <v>3</v>
      </c>
      <c r="Q2560" t="str">
        <f t="shared" si="40"/>
        <v>123D</v>
      </c>
    </row>
    <row r="2561" spans="1:17" x14ac:dyDescent="0.25">
      <c r="A2561">
        <v>2560</v>
      </c>
      <c r="B2561">
        <v>208.74953299999999</v>
      </c>
      <c r="C2561" s="2">
        <v>1</v>
      </c>
      <c r="D2561">
        <v>202.54235700000001</v>
      </c>
      <c r="E2561" s="4">
        <v>2</v>
      </c>
      <c r="G2561" s="3" t="s">
        <v>234</v>
      </c>
      <c r="H2561">
        <v>199.059168</v>
      </c>
      <c r="I2561" s="5">
        <v>4</v>
      </c>
      <c r="L2561">
        <v>193.423598</v>
      </c>
      <c r="P2561">
        <v>4</v>
      </c>
      <c r="Q2561" t="str">
        <f t="shared" si="40"/>
        <v>123D4</v>
      </c>
    </row>
    <row r="2562" spans="1:17" x14ac:dyDescent="0.25">
      <c r="A2562">
        <v>2561</v>
      </c>
      <c r="B2562">
        <v>208.74953299999999</v>
      </c>
      <c r="C2562" s="2">
        <v>1</v>
      </c>
      <c r="G2562" s="3" t="s">
        <v>234</v>
      </c>
      <c r="H2562">
        <v>199.207888</v>
      </c>
      <c r="I2562" s="5">
        <v>4</v>
      </c>
      <c r="L2562">
        <v>193.393801</v>
      </c>
      <c r="M2562">
        <v>2561</v>
      </c>
      <c r="P2562">
        <v>3</v>
      </c>
      <c r="Q2562" t="str">
        <f t="shared" ref="Q2562:Q2625" si="41">CONCATENATE(C2562,E2562,G2562,I2562)</f>
        <v>13D4</v>
      </c>
    </row>
    <row r="2563" spans="1:17" x14ac:dyDescent="0.25">
      <c r="A2563">
        <v>2562</v>
      </c>
      <c r="B2563">
        <v>208.74953299999999</v>
      </c>
      <c r="C2563" s="2">
        <v>1</v>
      </c>
      <c r="H2563">
        <v>199.207888</v>
      </c>
      <c r="I2563" s="5">
        <v>4</v>
      </c>
      <c r="P2563">
        <v>2</v>
      </c>
      <c r="Q2563" t="str">
        <f t="shared" si="41"/>
        <v>14</v>
      </c>
    </row>
    <row r="2564" spans="1:17" x14ac:dyDescent="0.25">
      <c r="A2564">
        <v>2563</v>
      </c>
      <c r="B2564">
        <v>208.74953299999999</v>
      </c>
      <c r="C2564" s="2">
        <v>1</v>
      </c>
      <c r="H2564">
        <v>199.207888</v>
      </c>
      <c r="I2564" s="5">
        <v>4</v>
      </c>
      <c r="P2564">
        <v>2</v>
      </c>
      <c r="Q2564" t="str">
        <f t="shared" si="41"/>
        <v>14</v>
      </c>
    </row>
    <row r="2565" spans="1:17" x14ac:dyDescent="0.25">
      <c r="A2565">
        <v>2564</v>
      </c>
      <c r="B2565">
        <v>208.74953299999999</v>
      </c>
      <c r="C2565" s="2">
        <v>1</v>
      </c>
      <c r="H2565">
        <v>199.207888</v>
      </c>
      <c r="I2565" s="5">
        <v>4</v>
      </c>
      <c r="P2565">
        <v>2</v>
      </c>
      <c r="Q2565" t="str">
        <f t="shared" si="41"/>
        <v>14</v>
      </c>
    </row>
    <row r="2566" spans="1:17" x14ac:dyDescent="0.25">
      <c r="A2566">
        <v>2565</v>
      </c>
      <c r="B2566">
        <v>208.74953299999999</v>
      </c>
      <c r="C2566" s="2">
        <v>1</v>
      </c>
      <c r="H2566">
        <v>199.207888</v>
      </c>
      <c r="I2566" s="5">
        <v>4</v>
      </c>
      <c r="P2566">
        <v>2</v>
      </c>
      <c r="Q2566" t="str">
        <f t="shared" si="41"/>
        <v>14</v>
      </c>
    </row>
    <row r="2567" spans="1:17" x14ac:dyDescent="0.25">
      <c r="A2567">
        <v>2566</v>
      </c>
      <c r="B2567">
        <v>208.74953299999999</v>
      </c>
      <c r="C2567" s="2">
        <v>1</v>
      </c>
      <c r="H2567">
        <v>199.207888</v>
      </c>
      <c r="I2567" s="5">
        <v>4</v>
      </c>
      <c r="P2567">
        <v>2</v>
      </c>
      <c r="Q2567" t="str">
        <f t="shared" si="41"/>
        <v>14</v>
      </c>
    </row>
    <row r="2568" spans="1:17" x14ac:dyDescent="0.25">
      <c r="A2568">
        <v>2567</v>
      </c>
      <c r="B2568">
        <v>208.74953299999999</v>
      </c>
      <c r="C2568" s="2">
        <v>1</v>
      </c>
      <c r="H2568">
        <v>199.207888</v>
      </c>
      <c r="I2568" s="5">
        <v>4</v>
      </c>
      <c r="P2568">
        <v>2</v>
      </c>
      <c r="Q2568" t="str">
        <f t="shared" si="41"/>
        <v>14</v>
      </c>
    </row>
    <row r="2569" spans="1:17" x14ac:dyDescent="0.25">
      <c r="A2569">
        <v>2568</v>
      </c>
      <c r="B2569">
        <v>208.74953299999999</v>
      </c>
      <c r="C2569" s="2">
        <v>1</v>
      </c>
      <c r="H2569">
        <v>199.207888</v>
      </c>
      <c r="I2569" s="5">
        <v>4</v>
      </c>
      <c r="P2569">
        <v>2</v>
      </c>
      <c r="Q2569" t="str">
        <f t="shared" si="41"/>
        <v>14</v>
      </c>
    </row>
    <row r="2570" spans="1:17" x14ac:dyDescent="0.25">
      <c r="A2570">
        <v>2569</v>
      </c>
      <c r="B2570">
        <v>208.74953299999999</v>
      </c>
      <c r="C2570" s="2">
        <v>1</v>
      </c>
      <c r="H2570">
        <v>199.207888</v>
      </c>
      <c r="I2570" s="5">
        <v>4</v>
      </c>
      <c r="P2570">
        <v>2</v>
      </c>
      <c r="Q2570" t="str">
        <f t="shared" si="41"/>
        <v>14</v>
      </c>
    </row>
    <row r="2571" spans="1:17" x14ac:dyDescent="0.25">
      <c r="A2571">
        <v>2570</v>
      </c>
      <c r="B2571">
        <v>208.74953299999999</v>
      </c>
      <c r="C2571" s="2">
        <v>1</v>
      </c>
      <c r="H2571">
        <v>199.207888</v>
      </c>
      <c r="I2571" s="5">
        <v>4</v>
      </c>
      <c r="P2571">
        <v>2</v>
      </c>
      <c r="Q2571" t="str">
        <f t="shared" si="41"/>
        <v>14</v>
      </c>
    </row>
    <row r="2572" spans="1:17" x14ac:dyDescent="0.25">
      <c r="A2572">
        <v>2571</v>
      </c>
      <c r="B2572">
        <v>208.74953299999999</v>
      </c>
      <c r="C2572" s="2">
        <v>1</v>
      </c>
      <c r="H2572">
        <v>199.207888</v>
      </c>
      <c r="I2572" s="5">
        <v>4</v>
      </c>
      <c r="P2572">
        <v>2</v>
      </c>
      <c r="Q2572" t="str">
        <f t="shared" si="41"/>
        <v>14</v>
      </c>
    </row>
    <row r="2573" spans="1:17" x14ac:dyDescent="0.25">
      <c r="A2573">
        <v>2572</v>
      </c>
      <c r="B2573">
        <v>208.74953299999999</v>
      </c>
      <c r="C2573" s="2">
        <v>1</v>
      </c>
      <c r="H2573">
        <v>199.207888</v>
      </c>
      <c r="I2573" s="5">
        <v>4</v>
      </c>
      <c r="P2573">
        <v>2</v>
      </c>
      <c r="Q2573" t="str">
        <f t="shared" si="41"/>
        <v>14</v>
      </c>
    </row>
    <row r="2574" spans="1:17" x14ac:dyDescent="0.25">
      <c r="A2574">
        <v>2573</v>
      </c>
      <c r="B2574">
        <v>208.74953299999999</v>
      </c>
      <c r="C2574" s="2">
        <v>1</v>
      </c>
      <c r="D2574">
        <v>215.31536700000001</v>
      </c>
      <c r="E2574" s="4">
        <v>2</v>
      </c>
      <c r="H2574">
        <v>199.207888</v>
      </c>
      <c r="I2574" s="5">
        <v>4</v>
      </c>
      <c r="P2574">
        <v>3</v>
      </c>
      <c r="Q2574" t="str">
        <f t="shared" si="41"/>
        <v>124</v>
      </c>
    </row>
    <row r="2575" spans="1:17" x14ac:dyDescent="0.25">
      <c r="A2575">
        <v>2574</v>
      </c>
      <c r="B2575">
        <v>208.74953299999999</v>
      </c>
      <c r="C2575" s="2">
        <v>1</v>
      </c>
      <c r="D2575">
        <v>215.31382099999999</v>
      </c>
      <c r="E2575" s="4">
        <v>2</v>
      </c>
      <c r="H2575">
        <v>199.207888</v>
      </c>
      <c r="I2575" s="5">
        <v>4</v>
      </c>
      <c r="P2575">
        <v>3</v>
      </c>
      <c r="Q2575" t="str">
        <f t="shared" si="41"/>
        <v>124</v>
      </c>
    </row>
    <row r="2576" spans="1:17" x14ac:dyDescent="0.25">
      <c r="A2576">
        <v>2575</v>
      </c>
      <c r="B2576">
        <v>208.74953299999999</v>
      </c>
      <c r="C2576" s="2">
        <v>1</v>
      </c>
      <c r="D2576">
        <v>215.31382099999999</v>
      </c>
      <c r="E2576" s="4">
        <v>2</v>
      </c>
      <c r="H2576">
        <v>199.207888</v>
      </c>
      <c r="I2576" s="5">
        <v>4</v>
      </c>
      <c r="P2576">
        <v>3</v>
      </c>
      <c r="Q2576" t="str">
        <f t="shared" si="41"/>
        <v>124</v>
      </c>
    </row>
    <row r="2577" spans="1:17" x14ac:dyDescent="0.25">
      <c r="A2577">
        <v>2576</v>
      </c>
      <c r="B2577">
        <v>208.74953299999999</v>
      </c>
      <c r="C2577" s="2">
        <v>1</v>
      </c>
      <c r="D2577">
        <v>215.31382099999999</v>
      </c>
      <c r="E2577" s="4">
        <v>2</v>
      </c>
      <c r="H2577">
        <v>199.207888</v>
      </c>
      <c r="I2577" s="5">
        <v>4</v>
      </c>
      <c r="P2577">
        <v>3</v>
      </c>
      <c r="Q2577" t="str">
        <f t="shared" si="41"/>
        <v>124</v>
      </c>
    </row>
    <row r="2578" spans="1:17" x14ac:dyDescent="0.25">
      <c r="A2578">
        <v>2577</v>
      </c>
      <c r="B2578">
        <v>208.74953299999999</v>
      </c>
      <c r="C2578" s="2">
        <v>1</v>
      </c>
      <c r="D2578">
        <v>215.31382099999999</v>
      </c>
      <c r="E2578" s="4">
        <v>2</v>
      </c>
      <c r="H2578">
        <v>199.207888</v>
      </c>
      <c r="I2578" s="5">
        <v>4</v>
      </c>
      <c r="P2578">
        <v>3</v>
      </c>
      <c r="Q2578" t="str">
        <f t="shared" si="41"/>
        <v>124</v>
      </c>
    </row>
    <row r="2579" spans="1:17" x14ac:dyDescent="0.25">
      <c r="A2579">
        <v>2578</v>
      </c>
      <c r="B2579">
        <v>208.74953299999999</v>
      </c>
      <c r="C2579" s="2">
        <v>1</v>
      </c>
      <c r="D2579">
        <v>215.31382099999999</v>
      </c>
      <c r="E2579" s="4">
        <v>2</v>
      </c>
      <c r="H2579">
        <v>199.207888</v>
      </c>
      <c r="I2579" s="5">
        <v>4</v>
      </c>
      <c r="P2579">
        <v>3</v>
      </c>
      <c r="Q2579" t="str">
        <f t="shared" si="41"/>
        <v>124</v>
      </c>
    </row>
    <row r="2580" spans="1:17" x14ac:dyDescent="0.25">
      <c r="A2580">
        <v>2579</v>
      </c>
      <c r="B2580">
        <v>208.726573</v>
      </c>
      <c r="C2580" s="2">
        <v>1</v>
      </c>
      <c r="D2580">
        <v>215.31382099999999</v>
      </c>
      <c r="E2580" s="4">
        <v>2</v>
      </c>
      <c r="H2580">
        <v>199.207888</v>
      </c>
      <c r="I2580" s="5">
        <v>4</v>
      </c>
      <c r="P2580">
        <v>3</v>
      </c>
      <c r="Q2580" t="str">
        <f t="shared" si="41"/>
        <v>124</v>
      </c>
    </row>
    <row r="2581" spans="1:17" x14ac:dyDescent="0.25">
      <c r="A2581">
        <v>2580</v>
      </c>
      <c r="D2581">
        <v>215.31382099999999</v>
      </c>
      <c r="E2581" s="4">
        <v>2</v>
      </c>
      <c r="H2581">
        <v>199.207888</v>
      </c>
      <c r="I2581" s="5">
        <v>4</v>
      </c>
      <c r="P2581">
        <v>2</v>
      </c>
      <c r="Q2581" t="str">
        <f t="shared" si="41"/>
        <v>24</v>
      </c>
    </row>
    <row r="2582" spans="1:17" x14ac:dyDescent="0.25">
      <c r="A2582">
        <v>2581</v>
      </c>
      <c r="D2582">
        <v>215.31382099999999</v>
      </c>
      <c r="E2582" s="4">
        <v>2</v>
      </c>
      <c r="H2582">
        <v>199.207888</v>
      </c>
      <c r="I2582" s="5">
        <v>4</v>
      </c>
      <c r="P2582">
        <v>2</v>
      </c>
      <c r="Q2582" t="str">
        <f t="shared" si="41"/>
        <v>24</v>
      </c>
    </row>
    <row r="2583" spans="1:17" x14ac:dyDescent="0.25">
      <c r="A2583">
        <v>2582</v>
      </c>
      <c r="D2583">
        <v>215.31382099999999</v>
      </c>
      <c r="E2583" s="4">
        <v>2</v>
      </c>
      <c r="H2583">
        <v>199.207888</v>
      </c>
      <c r="I2583" s="5">
        <v>4</v>
      </c>
      <c r="P2583">
        <v>2</v>
      </c>
      <c r="Q2583" t="str">
        <f t="shared" si="41"/>
        <v>24</v>
      </c>
    </row>
    <row r="2584" spans="1:17" x14ac:dyDescent="0.25">
      <c r="A2584">
        <v>2583</v>
      </c>
      <c r="D2584">
        <v>215.31382099999999</v>
      </c>
      <c r="E2584" s="4">
        <v>2</v>
      </c>
      <c r="H2584">
        <v>199.207888</v>
      </c>
      <c r="I2584" s="5">
        <v>4</v>
      </c>
      <c r="P2584">
        <v>2</v>
      </c>
      <c r="Q2584" t="str">
        <f t="shared" si="41"/>
        <v>24</v>
      </c>
    </row>
    <row r="2585" spans="1:17" x14ac:dyDescent="0.25">
      <c r="A2585">
        <v>2584</v>
      </c>
      <c r="D2585">
        <v>215.31382099999999</v>
      </c>
      <c r="E2585" s="4">
        <v>2</v>
      </c>
      <c r="H2585">
        <v>199.207888</v>
      </c>
      <c r="I2585" s="5">
        <v>4</v>
      </c>
      <c r="P2585">
        <v>2</v>
      </c>
      <c r="Q2585" t="str">
        <f t="shared" si="41"/>
        <v>24</v>
      </c>
    </row>
    <row r="2586" spans="1:17" x14ac:dyDescent="0.25">
      <c r="A2586">
        <v>2585</v>
      </c>
      <c r="D2586">
        <v>215.31382099999999</v>
      </c>
      <c r="E2586" s="4">
        <v>2</v>
      </c>
      <c r="G2586" s="3" t="s">
        <v>234</v>
      </c>
      <c r="H2586">
        <v>199.207888</v>
      </c>
      <c r="I2586" s="5">
        <v>4</v>
      </c>
      <c r="L2586">
        <v>208.55729500000001</v>
      </c>
      <c r="M2586">
        <v>2585</v>
      </c>
      <c r="P2586">
        <v>3</v>
      </c>
      <c r="Q2586" t="str">
        <f t="shared" si="41"/>
        <v>23D4</v>
      </c>
    </row>
    <row r="2587" spans="1:17" x14ac:dyDescent="0.25">
      <c r="A2587">
        <v>2586</v>
      </c>
      <c r="D2587">
        <v>215.31382099999999</v>
      </c>
      <c r="E2587" s="4">
        <v>2</v>
      </c>
      <c r="G2587" s="3" t="s">
        <v>234</v>
      </c>
      <c r="H2587">
        <v>199.059168</v>
      </c>
      <c r="I2587" s="5">
        <v>4</v>
      </c>
      <c r="L2587">
        <v>208.55729500000001</v>
      </c>
      <c r="P2587">
        <v>3</v>
      </c>
      <c r="Q2587" t="str">
        <f t="shared" si="41"/>
        <v>23D4</v>
      </c>
    </row>
    <row r="2588" spans="1:17" x14ac:dyDescent="0.25">
      <c r="A2588">
        <v>2587</v>
      </c>
      <c r="D2588">
        <v>215.31382099999999</v>
      </c>
      <c r="E2588" s="4">
        <v>2</v>
      </c>
      <c r="G2588" s="3" t="s">
        <v>234</v>
      </c>
      <c r="L2588">
        <v>208.55729500000001</v>
      </c>
      <c r="P2588">
        <v>2</v>
      </c>
      <c r="Q2588" t="str">
        <f t="shared" si="41"/>
        <v>23D</v>
      </c>
    </row>
    <row r="2589" spans="1:17" x14ac:dyDescent="0.25">
      <c r="A2589">
        <v>2588</v>
      </c>
      <c r="D2589">
        <v>215.31382099999999</v>
      </c>
      <c r="E2589" s="4">
        <v>2</v>
      </c>
      <c r="G2589" s="3" t="s">
        <v>234</v>
      </c>
      <c r="L2589">
        <v>208.55729500000001</v>
      </c>
      <c r="P2589">
        <v>2</v>
      </c>
      <c r="Q2589" t="str">
        <f t="shared" si="41"/>
        <v>23D</v>
      </c>
    </row>
    <row r="2590" spans="1:17" x14ac:dyDescent="0.25">
      <c r="A2590">
        <v>2589</v>
      </c>
      <c r="D2590">
        <v>215.31382099999999</v>
      </c>
      <c r="E2590" s="4">
        <v>2</v>
      </c>
      <c r="G2590" s="3" t="s">
        <v>234</v>
      </c>
      <c r="L2590">
        <v>208.55729500000001</v>
      </c>
      <c r="P2590">
        <v>2</v>
      </c>
      <c r="Q2590" t="str">
        <f t="shared" si="41"/>
        <v>23D</v>
      </c>
    </row>
    <row r="2591" spans="1:17" x14ac:dyDescent="0.25">
      <c r="A2591">
        <v>2590</v>
      </c>
      <c r="D2591">
        <v>215.31382099999999</v>
      </c>
      <c r="E2591" s="4">
        <v>2</v>
      </c>
      <c r="G2591" s="3" t="s">
        <v>234</v>
      </c>
      <c r="L2591">
        <v>208.55729500000001</v>
      </c>
      <c r="P2591">
        <v>2</v>
      </c>
      <c r="Q2591" t="str">
        <f t="shared" si="41"/>
        <v>23D</v>
      </c>
    </row>
    <row r="2592" spans="1:17" x14ac:dyDescent="0.25">
      <c r="A2592">
        <v>2591</v>
      </c>
      <c r="D2592">
        <v>215.31382099999999</v>
      </c>
      <c r="E2592" s="4">
        <v>2</v>
      </c>
      <c r="G2592" s="3" t="s">
        <v>234</v>
      </c>
      <c r="L2592">
        <v>208.55729500000001</v>
      </c>
      <c r="P2592">
        <v>2</v>
      </c>
      <c r="Q2592" t="str">
        <f t="shared" si="41"/>
        <v>23D</v>
      </c>
    </row>
    <row r="2593" spans="1:17" x14ac:dyDescent="0.25">
      <c r="A2593">
        <v>2592</v>
      </c>
      <c r="B2593">
        <v>221.57467399999999</v>
      </c>
      <c r="C2593" s="2">
        <v>1</v>
      </c>
      <c r="D2593">
        <v>215.31382099999999</v>
      </c>
      <c r="E2593" s="4">
        <v>2</v>
      </c>
      <c r="G2593" s="3" t="s">
        <v>234</v>
      </c>
      <c r="L2593">
        <v>208.55729500000001</v>
      </c>
      <c r="P2593">
        <v>3</v>
      </c>
      <c r="Q2593" t="str">
        <f t="shared" si="41"/>
        <v>123D</v>
      </c>
    </row>
    <row r="2594" spans="1:17" x14ac:dyDescent="0.25">
      <c r="A2594">
        <v>2593</v>
      </c>
      <c r="B2594">
        <v>221.607302</v>
      </c>
      <c r="C2594" s="2">
        <v>1</v>
      </c>
      <c r="D2594">
        <v>215.31382099999999</v>
      </c>
      <c r="E2594" s="4">
        <v>2</v>
      </c>
      <c r="G2594" s="3" t="s">
        <v>234</v>
      </c>
      <c r="L2594">
        <v>208.55729500000001</v>
      </c>
      <c r="P2594">
        <v>3</v>
      </c>
      <c r="Q2594" t="str">
        <f t="shared" si="41"/>
        <v>123D</v>
      </c>
    </row>
    <row r="2595" spans="1:17" x14ac:dyDescent="0.25">
      <c r="A2595">
        <v>2594</v>
      </c>
      <c r="B2595">
        <v>221.607302</v>
      </c>
      <c r="C2595" s="2">
        <v>1</v>
      </c>
      <c r="D2595">
        <v>215.31382099999999</v>
      </c>
      <c r="E2595" s="4">
        <v>2</v>
      </c>
      <c r="G2595" s="3" t="s">
        <v>234</v>
      </c>
      <c r="L2595">
        <v>208.55729500000001</v>
      </c>
      <c r="P2595">
        <v>3</v>
      </c>
      <c r="Q2595" t="str">
        <f t="shared" si="41"/>
        <v>123D</v>
      </c>
    </row>
    <row r="2596" spans="1:17" x14ac:dyDescent="0.25">
      <c r="A2596">
        <v>2595</v>
      </c>
      <c r="B2596">
        <v>221.607302</v>
      </c>
      <c r="C2596" s="2">
        <v>1</v>
      </c>
      <c r="D2596">
        <v>215.31382099999999</v>
      </c>
      <c r="E2596" s="4">
        <v>2</v>
      </c>
      <c r="G2596" s="3" t="s">
        <v>234</v>
      </c>
      <c r="L2596">
        <v>208.55729500000001</v>
      </c>
      <c r="P2596">
        <v>3</v>
      </c>
      <c r="Q2596" t="str">
        <f t="shared" si="41"/>
        <v>123D</v>
      </c>
    </row>
    <row r="2597" spans="1:17" x14ac:dyDescent="0.25">
      <c r="A2597">
        <v>2596</v>
      </c>
      <c r="B2597">
        <v>221.607302</v>
      </c>
      <c r="C2597" s="2">
        <v>1</v>
      </c>
      <c r="D2597">
        <v>215.31382099999999</v>
      </c>
      <c r="E2597" s="4">
        <v>2</v>
      </c>
      <c r="G2597" s="3" t="s">
        <v>234</v>
      </c>
      <c r="L2597">
        <v>208.55729500000001</v>
      </c>
      <c r="P2597">
        <v>3</v>
      </c>
      <c r="Q2597" t="str">
        <f t="shared" si="41"/>
        <v>123D</v>
      </c>
    </row>
    <row r="2598" spans="1:17" x14ac:dyDescent="0.25">
      <c r="A2598">
        <v>2597</v>
      </c>
      <c r="B2598">
        <v>221.607302</v>
      </c>
      <c r="C2598" s="2">
        <v>1</v>
      </c>
      <c r="D2598">
        <v>215.31382099999999</v>
      </c>
      <c r="E2598" s="4">
        <v>2</v>
      </c>
      <c r="G2598" s="3" t="s">
        <v>234</v>
      </c>
      <c r="L2598">
        <v>208.55729500000001</v>
      </c>
      <c r="P2598">
        <v>3</v>
      </c>
      <c r="Q2598" t="str">
        <f t="shared" si="41"/>
        <v>123D</v>
      </c>
    </row>
    <row r="2599" spans="1:17" x14ac:dyDescent="0.25">
      <c r="A2599">
        <v>2598</v>
      </c>
      <c r="B2599">
        <v>221.607302</v>
      </c>
      <c r="C2599" s="2">
        <v>1</v>
      </c>
      <c r="D2599">
        <v>215.31536700000001</v>
      </c>
      <c r="E2599" s="4">
        <v>2</v>
      </c>
      <c r="G2599" s="3" t="s">
        <v>234</v>
      </c>
      <c r="L2599">
        <v>208.55729500000001</v>
      </c>
      <c r="P2599">
        <v>3</v>
      </c>
      <c r="Q2599" t="str">
        <f t="shared" si="41"/>
        <v>123D</v>
      </c>
    </row>
    <row r="2600" spans="1:17" x14ac:dyDescent="0.25">
      <c r="A2600">
        <v>2599</v>
      </c>
      <c r="B2600">
        <v>221.607302</v>
      </c>
      <c r="C2600" s="2">
        <v>1</v>
      </c>
      <c r="G2600" s="3" t="s">
        <v>234</v>
      </c>
      <c r="L2600">
        <v>208.55729500000001</v>
      </c>
      <c r="P2600">
        <v>2</v>
      </c>
      <c r="Q2600" t="str">
        <f t="shared" si="41"/>
        <v>13D</v>
      </c>
    </row>
    <row r="2601" spans="1:17" x14ac:dyDescent="0.25">
      <c r="A2601">
        <v>2600</v>
      </c>
      <c r="B2601">
        <v>221.607302</v>
      </c>
      <c r="C2601" s="2">
        <v>1</v>
      </c>
      <c r="G2601" s="3" t="s">
        <v>234</v>
      </c>
      <c r="L2601">
        <v>208.55729500000001</v>
      </c>
      <c r="P2601">
        <v>2</v>
      </c>
      <c r="Q2601" t="str">
        <f t="shared" si="41"/>
        <v>13D</v>
      </c>
    </row>
    <row r="2602" spans="1:17" x14ac:dyDescent="0.25">
      <c r="A2602">
        <v>2601</v>
      </c>
      <c r="B2602">
        <v>221.607302</v>
      </c>
      <c r="C2602" s="2">
        <v>1</v>
      </c>
      <c r="G2602" s="3" t="s">
        <v>234</v>
      </c>
      <c r="L2602">
        <v>208.55729500000001</v>
      </c>
      <c r="P2602">
        <v>2</v>
      </c>
      <c r="Q2602" t="str">
        <f t="shared" si="41"/>
        <v>13D</v>
      </c>
    </row>
    <row r="2603" spans="1:17" x14ac:dyDescent="0.25">
      <c r="A2603">
        <v>2602</v>
      </c>
      <c r="B2603">
        <v>221.607302</v>
      </c>
      <c r="C2603" s="2">
        <v>1</v>
      </c>
      <c r="G2603" s="3" t="s">
        <v>234</v>
      </c>
      <c r="L2603">
        <v>208.55729500000001</v>
      </c>
      <c r="P2603">
        <v>2</v>
      </c>
      <c r="Q2603" t="str">
        <f t="shared" si="41"/>
        <v>13D</v>
      </c>
    </row>
    <row r="2604" spans="1:17" x14ac:dyDescent="0.25">
      <c r="A2604">
        <v>2603</v>
      </c>
      <c r="B2604">
        <v>221.607302</v>
      </c>
      <c r="C2604" s="2">
        <v>1</v>
      </c>
      <c r="G2604" s="3" t="s">
        <v>234</v>
      </c>
      <c r="L2604">
        <v>208.55729500000001</v>
      </c>
      <c r="M2604">
        <v>2603</v>
      </c>
      <c r="P2604">
        <v>2</v>
      </c>
      <c r="Q2604" t="str">
        <f t="shared" si="41"/>
        <v>13D</v>
      </c>
    </row>
    <row r="2605" spans="1:17" x14ac:dyDescent="0.25">
      <c r="A2605">
        <v>2604</v>
      </c>
      <c r="B2605">
        <v>221.607302</v>
      </c>
      <c r="C2605" s="2">
        <v>1</v>
      </c>
      <c r="I2605" s="5" t="s">
        <v>233</v>
      </c>
      <c r="N2605">
        <v>214.065124</v>
      </c>
      <c r="O2605">
        <v>2604</v>
      </c>
      <c r="P2605">
        <v>2</v>
      </c>
      <c r="Q2605" t="str">
        <f t="shared" si="41"/>
        <v>14D</v>
      </c>
    </row>
    <row r="2606" spans="1:17" x14ac:dyDescent="0.25">
      <c r="A2606">
        <v>2605</v>
      </c>
      <c r="B2606">
        <v>221.607302</v>
      </c>
      <c r="C2606" s="2">
        <v>1</v>
      </c>
      <c r="I2606" s="5" t="s">
        <v>233</v>
      </c>
      <c r="N2606">
        <v>214.065124</v>
      </c>
      <c r="P2606">
        <v>2</v>
      </c>
      <c r="Q2606" t="str">
        <f t="shared" si="41"/>
        <v>14D</v>
      </c>
    </row>
    <row r="2607" spans="1:17" x14ac:dyDescent="0.25">
      <c r="A2607">
        <v>2606</v>
      </c>
      <c r="B2607">
        <v>221.607302</v>
      </c>
      <c r="C2607" s="2">
        <v>1</v>
      </c>
      <c r="I2607" s="5" t="s">
        <v>233</v>
      </c>
      <c r="N2607">
        <v>214.065124</v>
      </c>
      <c r="P2607">
        <v>2</v>
      </c>
      <c r="Q2607" t="str">
        <f t="shared" si="41"/>
        <v>14D</v>
      </c>
    </row>
    <row r="2608" spans="1:17" x14ac:dyDescent="0.25">
      <c r="A2608">
        <v>2607</v>
      </c>
      <c r="B2608">
        <v>221.607302</v>
      </c>
      <c r="C2608" s="2">
        <v>1</v>
      </c>
      <c r="I2608" s="5" t="s">
        <v>233</v>
      </c>
      <c r="N2608">
        <v>214.065124</v>
      </c>
      <c r="P2608">
        <v>2</v>
      </c>
      <c r="Q2608" t="str">
        <f t="shared" si="41"/>
        <v>14D</v>
      </c>
    </row>
    <row r="2609" spans="1:17" x14ac:dyDescent="0.25">
      <c r="A2609">
        <v>2608</v>
      </c>
      <c r="B2609">
        <v>221.607302</v>
      </c>
      <c r="C2609" s="2">
        <v>1</v>
      </c>
      <c r="D2609">
        <v>225.51827900000001</v>
      </c>
      <c r="E2609" s="4">
        <v>2</v>
      </c>
      <c r="I2609" s="5" t="s">
        <v>233</v>
      </c>
      <c r="N2609">
        <v>214.065124</v>
      </c>
      <c r="P2609">
        <v>3</v>
      </c>
      <c r="Q2609" t="str">
        <f t="shared" si="41"/>
        <v>124D</v>
      </c>
    </row>
    <row r="2610" spans="1:17" x14ac:dyDescent="0.25">
      <c r="A2610">
        <v>2609</v>
      </c>
      <c r="B2610">
        <v>221.607302</v>
      </c>
      <c r="C2610" s="2">
        <v>1</v>
      </c>
      <c r="D2610">
        <v>225.55317500000001</v>
      </c>
      <c r="E2610" s="4">
        <v>2</v>
      </c>
      <c r="I2610" s="5" t="s">
        <v>233</v>
      </c>
      <c r="N2610">
        <v>214.065124</v>
      </c>
      <c r="P2610">
        <v>3</v>
      </c>
      <c r="Q2610" t="str">
        <f t="shared" si="41"/>
        <v>124D</v>
      </c>
    </row>
    <row r="2611" spans="1:17" x14ac:dyDescent="0.25">
      <c r="A2611">
        <v>2610</v>
      </c>
      <c r="B2611">
        <v>221.607302</v>
      </c>
      <c r="C2611" s="2">
        <v>1</v>
      </c>
      <c r="D2611">
        <v>225.55317500000001</v>
      </c>
      <c r="E2611" s="4">
        <v>2</v>
      </c>
      <c r="I2611" s="5" t="s">
        <v>233</v>
      </c>
      <c r="N2611">
        <v>214.065124</v>
      </c>
      <c r="P2611">
        <v>3</v>
      </c>
      <c r="Q2611" t="str">
        <f t="shared" si="41"/>
        <v>124D</v>
      </c>
    </row>
    <row r="2612" spans="1:17" x14ac:dyDescent="0.25">
      <c r="A2612">
        <v>2611</v>
      </c>
      <c r="B2612">
        <v>221.607302</v>
      </c>
      <c r="C2612" s="2">
        <v>1</v>
      </c>
      <c r="D2612">
        <v>225.55317500000001</v>
      </c>
      <c r="E2612" s="4">
        <v>2</v>
      </c>
      <c r="I2612" s="5" t="s">
        <v>233</v>
      </c>
      <c r="N2612">
        <v>214.065124</v>
      </c>
      <c r="P2612">
        <v>3</v>
      </c>
      <c r="Q2612" t="str">
        <f t="shared" si="41"/>
        <v>124D</v>
      </c>
    </row>
    <row r="2613" spans="1:17" x14ac:dyDescent="0.25">
      <c r="A2613">
        <v>2612</v>
      </c>
      <c r="B2613">
        <v>221.607302</v>
      </c>
      <c r="C2613" s="2">
        <v>1</v>
      </c>
      <c r="D2613">
        <v>225.55317500000001</v>
      </c>
      <c r="E2613" s="4">
        <v>2</v>
      </c>
      <c r="I2613" s="5" t="s">
        <v>233</v>
      </c>
      <c r="N2613">
        <v>214.065124</v>
      </c>
      <c r="P2613">
        <v>3</v>
      </c>
      <c r="Q2613" t="str">
        <f t="shared" si="41"/>
        <v>124D</v>
      </c>
    </row>
    <row r="2614" spans="1:17" x14ac:dyDescent="0.25">
      <c r="A2614">
        <v>2613</v>
      </c>
      <c r="B2614">
        <v>221.607302</v>
      </c>
      <c r="C2614" s="2">
        <v>1</v>
      </c>
      <c r="D2614">
        <v>225.55317500000001</v>
      </c>
      <c r="E2614" s="4">
        <v>2</v>
      </c>
      <c r="I2614" s="5" t="s">
        <v>233</v>
      </c>
      <c r="N2614">
        <v>214.065124</v>
      </c>
      <c r="P2614">
        <v>3</v>
      </c>
      <c r="Q2614" t="str">
        <f t="shared" si="41"/>
        <v>124D</v>
      </c>
    </row>
    <row r="2615" spans="1:17" x14ac:dyDescent="0.25">
      <c r="A2615">
        <v>2614</v>
      </c>
      <c r="B2615">
        <v>221.607302</v>
      </c>
      <c r="C2615" s="2">
        <v>1</v>
      </c>
      <c r="D2615">
        <v>225.55317500000001</v>
      </c>
      <c r="E2615" s="4">
        <v>2</v>
      </c>
      <c r="I2615" s="5" t="s">
        <v>233</v>
      </c>
      <c r="N2615">
        <v>214.065124</v>
      </c>
      <c r="P2615">
        <v>3</v>
      </c>
      <c r="Q2615" t="str">
        <f t="shared" si="41"/>
        <v>124D</v>
      </c>
    </row>
    <row r="2616" spans="1:17" x14ac:dyDescent="0.25">
      <c r="A2616">
        <v>2615</v>
      </c>
      <c r="B2616">
        <v>221.607302</v>
      </c>
      <c r="C2616" s="2">
        <v>1</v>
      </c>
      <c r="D2616">
        <v>225.55317500000001</v>
      </c>
      <c r="E2616" s="4">
        <v>2</v>
      </c>
      <c r="I2616" s="5" t="s">
        <v>233</v>
      </c>
      <c r="N2616">
        <v>214.065124</v>
      </c>
      <c r="P2616">
        <v>3</v>
      </c>
      <c r="Q2616" t="str">
        <f t="shared" si="41"/>
        <v>124D</v>
      </c>
    </row>
    <row r="2617" spans="1:17" x14ac:dyDescent="0.25">
      <c r="A2617">
        <v>2616</v>
      </c>
      <c r="B2617">
        <v>221.607302</v>
      </c>
      <c r="C2617" s="2">
        <v>1</v>
      </c>
      <c r="D2617">
        <v>225.55317500000001</v>
      </c>
      <c r="E2617" s="4">
        <v>2</v>
      </c>
      <c r="I2617" s="5" t="s">
        <v>233</v>
      </c>
      <c r="N2617">
        <v>214.065124</v>
      </c>
      <c r="P2617">
        <v>3</v>
      </c>
      <c r="Q2617" t="str">
        <f t="shared" si="41"/>
        <v>124D</v>
      </c>
    </row>
    <row r="2618" spans="1:17" x14ac:dyDescent="0.25">
      <c r="A2618">
        <v>2617</v>
      </c>
      <c r="B2618">
        <v>221.607302</v>
      </c>
      <c r="C2618" s="2">
        <v>1</v>
      </c>
      <c r="D2618">
        <v>225.55317500000001</v>
      </c>
      <c r="E2618" s="4">
        <v>2</v>
      </c>
      <c r="I2618" s="5" t="s">
        <v>233</v>
      </c>
      <c r="N2618">
        <v>214.065124</v>
      </c>
      <c r="P2618">
        <v>3</v>
      </c>
      <c r="Q2618" t="str">
        <f t="shared" si="41"/>
        <v>124D</v>
      </c>
    </row>
    <row r="2619" spans="1:17" x14ac:dyDescent="0.25">
      <c r="A2619">
        <v>2618</v>
      </c>
      <c r="B2619">
        <v>221.607302</v>
      </c>
      <c r="C2619" s="2">
        <v>1</v>
      </c>
      <c r="D2619">
        <v>225.55317500000001</v>
      </c>
      <c r="E2619" s="4">
        <v>2</v>
      </c>
      <c r="I2619" s="5" t="s">
        <v>233</v>
      </c>
      <c r="N2619">
        <v>214.065124</v>
      </c>
      <c r="P2619">
        <v>3</v>
      </c>
      <c r="Q2619" t="str">
        <f t="shared" si="41"/>
        <v>124D</v>
      </c>
    </row>
    <row r="2620" spans="1:17" x14ac:dyDescent="0.25">
      <c r="A2620">
        <v>2619</v>
      </c>
      <c r="B2620">
        <v>221.607302</v>
      </c>
      <c r="C2620" s="2">
        <v>1</v>
      </c>
      <c r="D2620">
        <v>225.55317500000001</v>
      </c>
      <c r="E2620" s="4">
        <v>2</v>
      </c>
      <c r="I2620" s="5" t="s">
        <v>233</v>
      </c>
      <c r="N2620">
        <v>214.065124</v>
      </c>
      <c r="P2620">
        <v>3</v>
      </c>
      <c r="Q2620" t="str">
        <f t="shared" si="41"/>
        <v>124D</v>
      </c>
    </row>
    <row r="2621" spans="1:17" x14ac:dyDescent="0.25">
      <c r="A2621">
        <v>2620</v>
      </c>
      <c r="B2621">
        <v>221.57467399999999</v>
      </c>
      <c r="C2621" s="2">
        <v>1</v>
      </c>
      <c r="D2621">
        <v>225.55317500000001</v>
      </c>
      <c r="E2621" s="4">
        <v>2</v>
      </c>
      <c r="I2621" s="5" t="s">
        <v>233</v>
      </c>
      <c r="N2621">
        <v>214.065124</v>
      </c>
      <c r="P2621">
        <v>3</v>
      </c>
      <c r="Q2621" t="str">
        <f t="shared" si="41"/>
        <v>124D</v>
      </c>
    </row>
    <row r="2622" spans="1:17" x14ac:dyDescent="0.25">
      <c r="A2622">
        <v>2621</v>
      </c>
      <c r="D2622">
        <v>225.55317500000001</v>
      </c>
      <c r="E2622" s="4">
        <v>2</v>
      </c>
      <c r="I2622" s="5" t="s">
        <v>233</v>
      </c>
      <c r="N2622">
        <v>214.065124</v>
      </c>
      <c r="P2622">
        <v>2</v>
      </c>
      <c r="Q2622" t="str">
        <f t="shared" si="41"/>
        <v>24D</v>
      </c>
    </row>
    <row r="2623" spans="1:17" x14ac:dyDescent="0.25">
      <c r="A2623">
        <v>2622</v>
      </c>
      <c r="D2623">
        <v>225.55317500000001</v>
      </c>
      <c r="E2623" s="4">
        <v>2</v>
      </c>
      <c r="I2623" s="5" t="s">
        <v>233</v>
      </c>
      <c r="N2623">
        <v>214.065124</v>
      </c>
      <c r="P2623">
        <v>2</v>
      </c>
      <c r="Q2623" t="str">
        <f t="shared" si="41"/>
        <v>24D</v>
      </c>
    </row>
    <row r="2624" spans="1:17" x14ac:dyDescent="0.25">
      <c r="A2624">
        <v>2623</v>
      </c>
      <c r="D2624">
        <v>225.55317500000001</v>
      </c>
      <c r="E2624" s="4">
        <v>2</v>
      </c>
      <c r="I2624" s="5" t="s">
        <v>233</v>
      </c>
      <c r="N2624">
        <v>214.065124</v>
      </c>
      <c r="P2624">
        <v>2</v>
      </c>
      <c r="Q2624" t="str">
        <f t="shared" si="41"/>
        <v>24D</v>
      </c>
    </row>
    <row r="2625" spans="1:17" x14ac:dyDescent="0.25">
      <c r="A2625">
        <v>2624</v>
      </c>
      <c r="D2625">
        <v>225.55317500000001</v>
      </c>
      <c r="E2625" s="4">
        <v>2</v>
      </c>
      <c r="I2625" s="5" t="s">
        <v>233</v>
      </c>
      <c r="N2625">
        <v>214.065124</v>
      </c>
      <c r="P2625">
        <v>2</v>
      </c>
      <c r="Q2625" t="str">
        <f t="shared" si="41"/>
        <v>24D</v>
      </c>
    </row>
    <row r="2626" spans="1:17" x14ac:dyDescent="0.25">
      <c r="A2626">
        <v>2625</v>
      </c>
      <c r="D2626">
        <v>225.55317500000001</v>
      </c>
      <c r="E2626" s="4">
        <v>2</v>
      </c>
      <c r="I2626" s="5" t="s">
        <v>233</v>
      </c>
      <c r="N2626">
        <v>214.065124</v>
      </c>
      <c r="P2626">
        <v>2</v>
      </c>
      <c r="Q2626" t="str">
        <f t="shared" ref="Q2626:Q2689" si="42">CONCATENATE(C2626,E2626,G2626,I2626)</f>
        <v>24D</v>
      </c>
    </row>
    <row r="2627" spans="1:17" x14ac:dyDescent="0.25">
      <c r="A2627">
        <v>2626</v>
      </c>
      <c r="D2627">
        <v>225.55317500000001</v>
      </c>
      <c r="E2627" s="4">
        <v>2</v>
      </c>
      <c r="I2627" s="5" t="s">
        <v>233</v>
      </c>
      <c r="N2627">
        <v>214.065124</v>
      </c>
      <c r="P2627">
        <v>2</v>
      </c>
      <c r="Q2627" t="str">
        <f t="shared" si="42"/>
        <v>24D</v>
      </c>
    </row>
    <row r="2628" spans="1:17" x14ac:dyDescent="0.25">
      <c r="A2628">
        <v>2627</v>
      </c>
      <c r="D2628">
        <v>225.55317500000001</v>
      </c>
      <c r="E2628" s="4">
        <v>2</v>
      </c>
      <c r="I2628" s="5" t="s">
        <v>233</v>
      </c>
      <c r="N2628">
        <v>214.065124</v>
      </c>
      <c r="P2628">
        <v>2</v>
      </c>
      <c r="Q2628" t="str">
        <f t="shared" si="42"/>
        <v>24D</v>
      </c>
    </row>
    <row r="2629" spans="1:17" x14ac:dyDescent="0.25">
      <c r="A2629">
        <v>2628</v>
      </c>
      <c r="D2629">
        <v>225.55317500000001</v>
      </c>
      <c r="E2629" s="4">
        <v>2</v>
      </c>
      <c r="I2629" s="5" t="s">
        <v>233</v>
      </c>
      <c r="N2629">
        <v>214.065124</v>
      </c>
      <c r="P2629">
        <v>2</v>
      </c>
      <c r="Q2629" t="str">
        <f t="shared" si="42"/>
        <v>24D</v>
      </c>
    </row>
    <row r="2630" spans="1:17" x14ac:dyDescent="0.25">
      <c r="A2630">
        <v>2629</v>
      </c>
      <c r="D2630">
        <v>225.55317500000001</v>
      </c>
      <c r="E2630" s="4">
        <v>2</v>
      </c>
      <c r="I2630" s="5" t="s">
        <v>233</v>
      </c>
      <c r="N2630">
        <v>214.065124</v>
      </c>
      <c r="P2630">
        <v>2</v>
      </c>
      <c r="Q2630" t="str">
        <f t="shared" si="42"/>
        <v>24D</v>
      </c>
    </row>
    <row r="2631" spans="1:17" x14ac:dyDescent="0.25">
      <c r="A2631">
        <v>2630</v>
      </c>
      <c r="D2631">
        <v>225.55317500000001</v>
      </c>
      <c r="E2631" s="4">
        <v>2</v>
      </c>
      <c r="I2631" s="5" t="s">
        <v>233</v>
      </c>
      <c r="N2631">
        <v>214.065124</v>
      </c>
      <c r="P2631">
        <v>2</v>
      </c>
      <c r="Q2631" t="str">
        <f t="shared" si="42"/>
        <v>24D</v>
      </c>
    </row>
    <row r="2632" spans="1:17" x14ac:dyDescent="0.25">
      <c r="A2632">
        <v>2631</v>
      </c>
      <c r="B2632">
        <v>232.33992599999999</v>
      </c>
      <c r="C2632" s="2">
        <v>1</v>
      </c>
      <c r="D2632">
        <v>225.55317500000001</v>
      </c>
      <c r="E2632" s="4">
        <v>2</v>
      </c>
      <c r="I2632" s="5" t="s">
        <v>233</v>
      </c>
      <c r="N2632">
        <v>214.065124</v>
      </c>
      <c r="P2632">
        <v>3</v>
      </c>
      <c r="Q2632" t="str">
        <f t="shared" si="42"/>
        <v>124D</v>
      </c>
    </row>
    <row r="2633" spans="1:17" x14ac:dyDescent="0.25">
      <c r="A2633">
        <v>2632</v>
      </c>
      <c r="B2633">
        <v>232.33992599999999</v>
      </c>
      <c r="C2633" s="2">
        <v>1</v>
      </c>
      <c r="D2633">
        <v>225.55317500000001</v>
      </c>
      <c r="E2633" s="4">
        <v>2</v>
      </c>
      <c r="I2633" s="5" t="s">
        <v>233</v>
      </c>
      <c r="N2633">
        <v>214.065124</v>
      </c>
      <c r="P2633">
        <v>3</v>
      </c>
      <c r="Q2633" t="str">
        <f t="shared" si="42"/>
        <v>124D</v>
      </c>
    </row>
    <row r="2634" spans="1:17" x14ac:dyDescent="0.25">
      <c r="A2634">
        <v>2633</v>
      </c>
      <c r="B2634">
        <v>232.495949</v>
      </c>
      <c r="C2634" s="2">
        <v>1</v>
      </c>
      <c r="D2634">
        <v>225.55317500000001</v>
      </c>
      <c r="E2634" s="4">
        <v>2</v>
      </c>
      <c r="G2634" s="3" t="s">
        <v>234</v>
      </c>
      <c r="I2634" s="5" t="s">
        <v>233</v>
      </c>
      <c r="L2634">
        <v>219.935328</v>
      </c>
      <c r="M2634">
        <v>2633</v>
      </c>
      <c r="N2634">
        <v>214.065124</v>
      </c>
      <c r="P2634">
        <v>4</v>
      </c>
      <c r="Q2634" t="str">
        <f t="shared" si="42"/>
        <v>123D4D</v>
      </c>
    </row>
    <row r="2635" spans="1:17" x14ac:dyDescent="0.25">
      <c r="A2635">
        <v>2634</v>
      </c>
      <c r="B2635">
        <v>232.495949</v>
      </c>
      <c r="C2635" s="2">
        <v>1</v>
      </c>
      <c r="D2635">
        <v>225.55317500000001</v>
      </c>
      <c r="E2635" s="4">
        <v>2</v>
      </c>
      <c r="G2635" s="3" t="s">
        <v>234</v>
      </c>
      <c r="I2635" s="5" t="s">
        <v>233</v>
      </c>
      <c r="L2635">
        <v>219.935328</v>
      </c>
      <c r="N2635">
        <v>214.065124</v>
      </c>
      <c r="P2635">
        <v>4</v>
      </c>
      <c r="Q2635" t="str">
        <f t="shared" si="42"/>
        <v>123D4D</v>
      </c>
    </row>
    <row r="2636" spans="1:17" x14ac:dyDescent="0.25">
      <c r="A2636">
        <v>2635</v>
      </c>
      <c r="B2636">
        <v>232.495949</v>
      </c>
      <c r="C2636" s="2">
        <v>1</v>
      </c>
      <c r="D2636">
        <v>225.55317500000001</v>
      </c>
      <c r="E2636" s="4">
        <v>2</v>
      </c>
      <c r="G2636" s="3" t="s">
        <v>234</v>
      </c>
      <c r="I2636" s="5" t="s">
        <v>233</v>
      </c>
      <c r="L2636">
        <v>219.909041</v>
      </c>
      <c r="N2636">
        <v>214.065124</v>
      </c>
      <c r="O2636">
        <v>2635</v>
      </c>
      <c r="P2636">
        <v>4</v>
      </c>
      <c r="Q2636" t="str">
        <f t="shared" si="42"/>
        <v>123D4D</v>
      </c>
    </row>
    <row r="2637" spans="1:17" x14ac:dyDescent="0.25">
      <c r="A2637">
        <v>2636</v>
      </c>
      <c r="B2637">
        <v>232.495949</v>
      </c>
      <c r="C2637" s="2">
        <v>1</v>
      </c>
      <c r="D2637">
        <v>225.55317500000001</v>
      </c>
      <c r="E2637" s="4">
        <v>2</v>
      </c>
      <c r="G2637" s="3" t="s">
        <v>234</v>
      </c>
      <c r="L2637">
        <v>219.909041</v>
      </c>
      <c r="P2637">
        <v>3</v>
      </c>
      <c r="Q2637" t="str">
        <f t="shared" si="42"/>
        <v>123D</v>
      </c>
    </row>
    <row r="2638" spans="1:17" x14ac:dyDescent="0.25">
      <c r="A2638">
        <v>2637</v>
      </c>
      <c r="B2638">
        <v>232.495949</v>
      </c>
      <c r="C2638" s="2">
        <v>1</v>
      </c>
      <c r="D2638">
        <v>225.55317500000001</v>
      </c>
      <c r="E2638" s="4">
        <v>2</v>
      </c>
      <c r="G2638" s="3" t="s">
        <v>234</v>
      </c>
      <c r="L2638">
        <v>219.909041</v>
      </c>
      <c r="P2638">
        <v>3</v>
      </c>
      <c r="Q2638" t="str">
        <f t="shared" si="42"/>
        <v>123D</v>
      </c>
    </row>
    <row r="2639" spans="1:17" x14ac:dyDescent="0.25">
      <c r="A2639">
        <v>2638</v>
      </c>
      <c r="B2639">
        <v>232.495949</v>
      </c>
      <c r="C2639" s="2">
        <v>1</v>
      </c>
      <c r="D2639">
        <v>225.55317500000001</v>
      </c>
      <c r="E2639" s="4">
        <v>2</v>
      </c>
      <c r="G2639" s="3" t="s">
        <v>234</v>
      </c>
      <c r="L2639">
        <v>219.909041</v>
      </c>
      <c r="P2639">
        <v>3</v>
      </c>
      <c r="Q2639" t="str">
        <f t="shared" si="42"/>
        <v>123D</v>
      </c>
    </row>
    <row r="2640" spans="1:17" x14ac:dyDescent="0.25">
      <c r="A2640">
        <v>2639</v>
      </c>
      <c r="B2640">
        <v>232.495949</v>
      </c>
      <c r="C2640" s="2">
        <v>1</v>
      </c>
      <c r="D2640">
        <v>225.51827900000001</v>
      </c>
      <c r="E2640" s="4">
        <v>2</v>
      </c>
      <c r="G2640" s="3" t="s">
        <v>234</v>
      </c>
      <c r="L2640">
        <v>219.909041</v>
      </c>
      <c r="P2640">
        <v>3</v>
      </c>
      <c r="Q2640" t="str">
        <f t="shared" si="42"/>
        <v>123D</v>
      </c>
    </row>
    <row r="2641" spans="1:17" x14ac:dyDescent="0.25">
      <c r="A2641">
        <v>2640</v>
      </c>
      <c r="B2641">
        <v>232.495949</v>
      </c>
      <c r="C2641" s="2">
        <v>1</v>
      </c>
      <c r="G2641" s="3" t="s">
        <v>234</v>
      </c>
      <c r="L2641">
        <v>219.909041</v>
      </c>
      <c r="P2641">
        <v>2</v>
      </c>
      <c r="Q2641" t="str">
        <f t="shared" si="42"/>
        <v>13D</v>
      </c>
    </row>
    <row r="2642" spans="1:17" x14ac:dyDescent="0.25">
      <c r="A2642">
        <v>2641</v>
      </c>
      <c r="B2642">
        <v>232.495949</v>
      </c>
      <c r="C2642" s="2">
        <v>1</v>
      </c>
      <c r="G2642" s="3" t="s">
        <v>234</v>
      </c>
      <c r="L2642">
        <v>219.909041</v>
      </c>
      <c r="P2642">
        <v>2</v>
      </c>
      <c r="Q2642" t="str">
        <f t="shared" si="42"/>
        <v>13D</v>
      </c>
    </row>
    <row r="2643" spans="1:17" x14ac:dyDescent="0.25">
      <c r="A2643">
        <v>2642</v>
      </c>
      <c r="B2643">
        <v>232.495949</v>
      </c>
      <c r="C2643" s="2">
        <v>1</v>
      </c>
      <c r="G2643" s="3" t="s">
        <v>234</v>
      </c>
      <c r="L2643">
        <v>219.909041</v>
      </c>
      <c r="P2643">
        <v>2</v>
      </c>
      <c r="Q2643" t="str">
        <f t="shared" si="42"/>
        <v>13D</v>
      </c>
    </row>
    <row r="2644" spans="1:17" x14ac:dyDescent="0.25">
      <c r="A2644">
        <v>2643</v>
      </c>
      <c r="B2644">
        <v>232.495949</v>
      </c>
      <c r="C2644" s="2">
        <v>1</v>
      </c>
      <c r="G2644" s="3" t="s">
        <v>234</v>
      </c>
      <c r="L2644">
        <v>219.909041</v>
      </c>
      <c r="P2644">
        <v>2</v>
      </c>
      <c r="Q2644" t="str">
        <f t="shared" si="42"/>
        <v>13D</v>
      </c>
    </row>
    <row r="2645" spans="1:17" x14ac:dyDescent="0.25">
      <c r="A2645">
        <v>2644</v>
      </c>
      <c r="B2645">
        <v>232.495949</v>
      </c>
      <c r="C2645" s="2">
        <v>1</v>
      </c>
      <c r="G2645" s="3" t="s">
        <v>234</v>
      </c>
      <c r="L2645">
        <v>219.909041</v>
      </c>
      <c r="P2645">
        <v>2</v>
      </c>
      <c r="Q2645" t="str">
        <f t="shared" si="42"/>
        <v>13D</v>
      </c>
    </row>
    <row r="2646" spans="1:17" x14ac:dyDescent="0.25">
      <c r="A2646">
        <v>2645</v>
      </c>
      <c r="B2646">
        <v>232.495949</v>
      </c>
      <c r="C2646" s="2">
        <v>1</v>
      </c>
      <c r="G2646" s="3" t="s">
        <v>234</v>
      </c>
      <c r="L2646">
        <v>219.909041</v>
      </c>
      <c r="P2646">
        <v>2</v>
      </c>
      <c r="Q2646" t="str">
        <f t="shared" si="42"/>
        <v>13D</v>
      </c>
    </row>
    <row r="2647" spans="1:17" x14ac:dyDescent="0.25">
      <c r="A2647">
        <v>2646</v>
      </c>
      <c r="B2647">
        <v>232.495949</v>
      </c>
      <c r="C2647" s="2">
        <v>1</v>
      </c>
      <c r="G2647" s="3" t="s">
        <v>234</v>
      </c>
      <c r="L2647">
        <v>219.909041</v>
      </c>
      <c r="P2647">
        <v>2</v>
      </c>
      <c r="Q2647" t="str">
        <f t="shared" si="42"/>
        <v>13D</v>
      </c>
    </row>
    <row r="2648" spans="1:17" x14ac:dyDescent="0.25">
      <c r="A2648">
        <v>2647</v>
      </c>
      <c r="B2648">
        <v>232.495949</v>
      </c>
      <c r="C2648" s="2">
        <v>1</v>
      </c>
      <c r="G2648" s="3" t="s">
        <v>234</v>
      </c>
      <c r="L2648">
        <v>219.909041</v>
      </c>
      <c r="P2648">
        <v>2</v>
      </c>
      <c r="Q2648" t="str">
        <f t="shared" si="42"/>
        <v>13D</v>
      </c>
    </row>
    <row r="2649" spans="1:17" x14ac:dyDescent="0.25">
      <c r="A2649">
        <v>2648</v>
      </c>
      <c r="B2649">
        <v>232.495949</v>
      </c>
      <c r="C2649" s="2">
        <v>1</v>
      </c>
      <c r="G2649" s="3" t="s">
        <v>234</v>
      </c>
      <c r="L2649">
        <v>219.935328</v>
      </c>
      <c r="M2649">
        <v>2648</v>
      </c>
      <c r="P2649">
        <v>2</v>
      </c>
      <c r="Q2649" t="str">
        <f t="shared" si="42"/>
        <v>13D</v>
      </c>
    </row>
    <row r="2650" spans="1:17" x14ac:dyDescent="0.25">
      <c r="A2650">
        <v>2649</v>
      </c>
      <c r="B2650">
        <v>232.495949</v>
      </c>
      <c r="C2650" s="2">
        <v>1</v>
      </c>
      <c r="D2650">
        <v>236.328993</v>
      </c>
      <c r="E2650" s="4">
        <v>2</v>
      </c>
      <c r="P2650">
        <v>2</v>
      </c>
      <c r="Q2650" t="str">
        <f t="shared" si="42"/>
        <v>12</v>
      </c>
    </row>
    <row r="2651" spans="1:17" x14ac:dyDescent="0.25">
      <c r="A2651">
        <v>2650</v>
      </c>
      <c r="B2651">
        <v>232.495949</v>
      </c>
      <c r="C2651" s="2">
        <v>1</v>
      </c>
      <c r="D2651">
        <v>236.39192800000001</v>
      </c>
      <c r="E2651" s="4">
        <v>2</v>
      </c>
      <c r="P2651">
        <v>2</v>
      </c>
      <c r="Q2651" t="str">
        <f t="shared" si="42"/>
        <v>12</v>
      </c>
    </row>
    <row r="2652" spans="1:17" x14ac:dyDescent="0.25">
      <c r="A2652">
        <v>2651</v>
      </c>
      <c r="B2652">
        <v>232.495949</v>
      </c>
      <c r="C2652" s="2">
        <v>1</v>
      </c>
      <c r="D2652">
        <v>236.39192800000001</v>
      </c>
      <c r="E2652" s="4">
        <v>2</v>
      </c>
      <c r="P2652">
        <v>2</v>
      </c>
      <c r="Q2652" t="str">
        <f t="shared" si="42"/>
        <v>12</v>
      </c>
    </row>
    <row r="2653" spans="1:17" x14ac:dyDescent="0.25">
      <c r="A2653">
        <v>2652</v>
      </c>
      <c r="B2653">
        <v>232.495949</v>
      </c>
      <c r="C2653" s="2">
        <v>1</v>
      </c>
      <c r="D2653">
        <v>236.39192800000001</v>
      </c>
      <c r="E2653" s="4">
        <v>2</v>
      </c>
      <c r="P2653">
        <v>2</v>
      </c>
      <c r="Q2653" t="str">
        <f t="shared" si="42"/>
        <v>12</v>
      </c>
    </row>
    <row r="2654" spans="1:17" x14ac:dyDescent="0.25">
      <c r="A2654">
        <v>2653</v>
      </c>
      <c r="B2654">
        <v>232.495949</v>
      </c>
      <c r="C2654" s="2">
        <v>1</v>
      </c>
      <c r="D2654">
        <v>236.39192800000001</v>
      </c>
      <c r="E2654" s="4">
        <v>2</v>
      </c>
      <c r="P2654">
        <v>2</v>
      </c>
      <c r="Q2654" t="str">
        <f t="shared" si="42"/>
        <v>12</v>
      </c>
    </row>
    <row r="2655" spans="1:17" x14ac:dyDescent="0.25">
      <c r="A2655">
        <v>2654</v>
      </c>
      <c r="B2655">
        <v>232.495949</v>
      </c>
      <c r="C2655" s="2">
        <v>1</v>
      </c>
      <c r="D2655">
        <v>236.39192800000001</v>
      </c>
      <c r="E2655" s="4">
        <v>2</v>
      </c>
      <c r="P2655">
        <v>2</v>
      </c>
      <c r="Q2655" t="str">
        <f t="shared" si="42"/>
        <v>12</v>
      </c>
    </row>
    <row r="2656" spans="1:17" x14ac:dyDescent="0.25">
      <c r="A2656">
        <v>2655</v>
      </c>
      <c r="B2656">
        <v>232.495949</v>
      </c>
      <c r="C2656" s="2">
        <v>1</v>
      </c>
      <c r="D2656">
        <v>236.39192800000001</v>
      </c>
      <c r="E2656" s="4">
        <v>2</v>
      </c>
      <c r="P2656">
        <v>2</v>
      </c>
      <c r="Q2656" t="str">
        <f t="shared" si="42"/>
        <v>12</v>
      </c>
    </row>
    <row r="2657" spans="1:17" x14ac:dyDescent="0.25">
      <c r="A2657">
        <v>2656</v>
      </c>
      <c r="B2657">
        <v>232.495949</v>
      </c>
      <c r="C2657" s="2">
        <v>1</v>
      </c>
      <c r="D2657">
        <v>236.39192800000001</v>
      </c>
      <c r="E2657" s="4">
        <v>2</v>
      </c>
      <c r="P2657">
        <v>2</v>
      </c>
      <c r="Q2657" t="str">
        <f t="shared" si="42"/>
        <v>12</v>
      </c>
    </row>
    <row r="2658" spans="1:17" x14ac:dyDescent="0.25">
      <c r="A2658">
        <v>2657</v>
      </c>
      <c r="B2658">
        <v>232.495949</v>
      </c>
      <c r="C2658" s="2">
        <v>1</v>
      </c>
      <c r="D2658">
        <v>236.39192800000001</v>
      </c>
      <c r="E2658" s="4">
        <v>2</v>
      </c>
      <c r="P2658">
        <v>2</v>
      </c>
      <c r="Q2658" t="str">
        <f t="shared" si="42"/>
        <v>12</v>
      </c>
    </row>
    <row r="2659" spans="1:17" x14ac:dyDescent="0.25">
      <c r="A2659">
        <v>2658</v>
      </c>
      <c r="B2659">
        <v>232.495949</v>
      </c>
      <c r="C2659" s="2">
        <v>1</v>
      </c>
      <c r="D2659">
        <v>236.39192800000001</v>
      </c>
      <c r="E2659" s="4">
        <v>2</v>
      </c>
      <c r="P2659">
        <v>2</v>
      </c>
      <c r="Q2659" t="str">
        <f t="shared" si="42"/>
        <v>12</v>
      </c>
    </row>
    <row r="2660" spans="1:17" x14ac:dyDescent="0.25">
      <c r="A2660">
        <v>2659</v>
      </c>
      <c r="B2660">
        <v>232.495949</v>
      </c>
      <c r="C2660" s="2">
        <v>1</v>
      </c>
      <c r="D2660">
        <v>236.39192800000001</v>
      </c>
      <c r="E2660" s="4">
        <v>2</v>
      </c>
      <c r="P2660">
        <v>2</v>
      </c>
      <c r="Q2660" t="str">
        <f t="shared" si="42"/>
        <v>12</v>
      </c>
    </row>
    <row r="2661" spans="1:17" x14ac:dyDescent="0.25">
      <c r="A2661">
        <v>2660</v>
      </c>
      <c r="B2661">
        <v>232.495949</v>
      </c>
      <c r="C2661" s="2">
        <v>1</v>
      </c>
      <c r="D2661">
        <v>236.39192800000001</v>
      </c>
      <c r="E2661" s="4">
        <v>2</v>
      </c>
      <c r="P2661">
        <v>2</v>
      </c>
      <c r="Q2661" t="str">
        <f t="shared" si="42"/>
        <v>12</v>
      </c>
    </row>
    <row r="2662" spans="1:17" x14ac:dyDescent="0.25">
      <c r="A2662">
        <v>2661</v>
      </c>
      <c r="B2662">
        <v>232.495949</v>
      </c>
      <c r="C2662" s="2">
        <v>1</v>
      </c>
      <c r="D2662">
        <v>236.39192800000001</v>
      </c>
      <c r="E2662" s="4">
        <v>2</v>
      </c>
      <c r="P2662">
        <v>2</v>
      </c>
      <c r="Q2662" t="str">
        <f t="shared" si="42"/>
        <v>12</v>
      </c>
    </row>
    <row r="2663" spans="1:17" x14ac:dyDescent="0.25">
      <c r="A2663">
        <v>2662</v>
      </c>
      <c r="B2663">
        <v>232.495949</v>
      </c>
      <c r="C2663" s="2">
        <v>1</v>
      </c>
      <c r="D2663">
        <v>236.39192800000001</v>
      </c>
      <c r="E2663" s="4">
        <v>2</v>
      </c>
      <c r="P2663">
        <v>2</v>
      </c>
      <c r="Q2663" t="str">
        <f t="shared" si="42"/>
        <v>12</v>
      </c>
    </row>
    <row r="2664" spans="1:17" x14ac:dyDescent="0.25">
      <c r="A2664">
        <v>2663</v>
      </c>
      <c r="B2664">
        <v>232.495949</v>
      </c>
      <c r="C2664" s="2">
        <v>1</v>
      </c>
      <c r="D2664">
        <v>236.39192800000001</v>
      </c>
      <c r="E2664" s="4">
        <v>2</v>
      </c>
      <c r="P2664">
        <v>2</v>
      </c>
      <c r="Q2664" t="str">
        <f t="shared" si="42"/>
        <v>12</v>
      </c>
    </row>
    <row r="2665" spans="1:17" x14ac:dyDescent="0.25">
      <c r="A2665">
        <v>2664</v>
      </c>
      <c r="B2665">
        <v>232.495949</v>
      </c>
      <c r="C2665" s="2">
        <v>1</v>
      </c>
      <c r="D2665">
        <v>236.39192800000001</v>
      </c>
      <c r="E2665" s="4">
        <v>2</v>
      </c>
      <c r="P2665">
        <v>2</v>
      </c>
      <c r="Q2665" t="str">
        <f t="shared" si="42"/>
        <v>12</v>
      </c>
    </row>
    <row r="2666" spans="1:17" x14ac:dyDescent="0.25">
      <c r="A2666">
        <v>2665</v>
      </c>
      <c r="B2666">
        <v>232.495949</v>
      </c>
      <c r="C2666" s="2">
        <v>1</v>
      </c>
      <c r="D2666">
        <v>236.39192800000001</v>
      </c>
      <c r="E2666" s="4">
        <v>2</v>
      </c>
      <c r="P2666">
        <v>2</v>
      </c>
      <c r="Q2666" t="str">
        <f t="shared" si="42"/>
        <v>12</v>
      </c>
    </row>
    <row r="2667" spans="1:17" x14ac:dyDescent="0.25">
      <c r="A2667">
        <v>2666</v>
      </c>
      <c r="B2667">
        <v>232.495949</v>
      </c>
      <c r="C2667" s="2">
        <v>1</v>
      </c>
      <c r="D2667">
        <v>236.39192800000001</v>
      </c>
      <c r="E2667" s="4">
        <v>2</v>
      </c>
      <c r="P2667">
        <v>2</v>
      </c>
      <c r="Q2667" t="str">
        <f t="shared" si="42"/>
        <v>12</v>
      </c>
    </row>
    <row r="2668" spans="1:17" x14ac:dyDescent="0.25">
      <c r="A2668">
        <v>2667</v>
      </c>
      <c r="B2668">
        <v>232.495949</v>
      </c>
      <c r="C2668" s="2">
        <v>1</v>
      </c>
      <c r="D2668">
        <v>236.39192800000001</v>
      </c>
      <c r="E2668" s="4">
        <v>2</v>
      </c>
      <c r="P2668">
        <v>2</v>
      </c>
      <c r="Q2668" t="str">
        <f t="shared" si="42"/>
        <v>12</v>
      </c>
    </row>
    <row r="2669" spans="1:17" x14ac:dyDescent="0.25">
      <c r="A2669">
        <v>2668</v>
      </c>
      <c r="B2669">
        <v>232.495949</v>
      </c>
      <c r="C2669" s="2">
        <v>1</v>
      </c>
      <c r="D2669">
        <v>236.39192800000001</v>
      </c>
      <c r="E2669" s="4">
        <v>2</v>
      </c>
      <c r="P2669">
        <v>2</v>
      </c>
      <c r="Q2669" t="str">
        <f t="shared" si="42"/>
        <v>12</v>
      </c>
    </row>
    <row r="2670" spans="1:17" x14ac:dyDescent="0.25">
      <c r="A2670">
        <v>2669</v>
      </c>
      <c r="B2670">
        <v>232.495949</v>
      </c>
      <c r="C2670" s="2">
        <v>1</v>
      </c>
      <c r="D2670">
        <v>236.39192800000001</v>
      </c>
      <c r="E2670" s="4">
        <v>2</v>
      </c>
      <c r="P2670">
        <v>2</v>
      </c>
      <c r="Q2670" t="str">
        <f t="shared" si="42"/>
        <v>12</v>
      </c>
    </row>
    <row r="2671" spans="1:17" x14ac:dyDescent="0.25">
      <c r="A2671">
        <v>2670</v>
      </c>
      <c r="B2671">
        <v>232.33992599999999</v>
      </c>
      <c r="C2671" s="2">
        <v>1</v>
      </c>
      <c r="D2671">
        <v>236.39192800000001</v>
      </c>
      <c r="E2671" s="4">
        <v>2</v>
      </c>
      <c r="P2671">
        <v>2</v>
      </c>
      <c r="Q2671" t="str">
        <f t="shared" si="42"/>
        <v>12</v>
      </c>
    </row>
    <row r="2672" spans="1:17" x14ac:dyDescent="0.25">
      <c r="A2672">
        <v>2671</v>
      </c>
      <c r="D2672">
        <v>236.39192800000001</v>
      </c>
      <c r="E2672" s="4">
        <v>2</v>
      </c>
      <c r="P2672">
        <v>1</v>
      </c>
      <c r="Q2672" t="str">
        <f t="shared" si="42"/>
        <v>2</v>
      </c>
    </row>
    <row r="2673" spans="1:17" x14ac:dyDescent="0.25">
      <c r="A2673">
        <v>2672</v>
      </c>
      <c r="D2673">
        <v>236.39192800000001</v>
      </c>
      <c r="E2673" s="4">
        <v>2</v>
      </c>
      <c r="G2673" s="3" t="s">
        <v>234</v>
      </c>
      <c r="L2673">
        <v>228.78424100000001</v>
      </c>
      <c r="M2673">
        <v>2672</v>
      </c>
      <c r="P2673">
        <v>2</v>
      </c>
      <c r="Q2673" t="str">
        <f t="shared" si="42"/>
        <v>23D</v>
      </c>
    </row>
    <row r="2674" spans="1:17" x14ac:dyDescent="0.25">
      <c r="A2674">
        <v>2673</v>
      </c>
      <c r="D2674">
        <v>236.39192800000001</v>
      </c>
      <c r="E2674" s="4">
        <v>2</v>
      </c>
      <c r="G2674" s="3" t="s">
        <v>234</v>
      </c>
      <c r="L2674">
        <v>228.74985899999999</v>
      </c>
      <c r="P2674">
        <v>2</v>
      </c>
      <c r="Q2674" t="str">
        <f t="shared" si="42"/>
        <v>23D</v>
      </c>
    </row>
    <row r="2675" spans="1:17" x14ac:dyDescent="0.25">
      <c r="A2675">
        <v>2674</v>
      </c>
      <c r="D2675">
        <v>236.39192800000001</v>
      </c>
      <c r="E2675" s="4">
        <v>2</v>
      </c>
      <c r="G2675" s="3" t="s">
        <v>234</v>
      </c>
      <c r="L2675">
        <v>228.74985899999999</v>
      </c>
      <c r="P2675">
        <v>2</v>
      </c>
      <c r="Q2675" t="str">
        <f t="shared" si="42"/>
        <v>23D</v>
      </c>
    </row>
    <row r="2676" spans="1:17" x14ac:dyDescent="0.25">
      <c r="A2676">
        <v>2675</v>
      </c>
      <c r="D2676">
        <v>236.39192800000001</v>
      </c>
      <c r="E2676" s="4">
        <v>2</v>
      </c>
      <c r="G2676" s="3" t="s">
        <v>234</v>
      </c>
      <c r="L2676">
        <v>228.74985899999999</v>
      </c>
      <c r="P2676">
        <v>2</v>
      </c>
      <c r="Q2676" t="str">
        <f t="shared" si="42"/>
        <v>23D</v>
      </c>
    </row>
    <row r="2677" spans="1:17" x14ac:dyDescent="0.25">
      <c r="A2677">
        <v>2676</v>
      </c>
      <c r="D2677">
        <v>236.39192800000001</v>
      </c>
      <c r="E2677" s="4">
        <v>2</v>
      </c>
      <c r="G2677" s="3" t="s">
        <v>234</v>
      </c>
      <c r="L2677">
        <v>228.74985899999999</v>
      </c>
      <c r="P2677">
        <v>2</v>
      </c>
      <c r="Q2677" t="str">
        <f t="shared" si="42"/>
        <v>23D</v>
      </c>
    </row>
    <row r="2678" spans="1:17" x14ac:dyDescent="0.25">
      <c r="A2678">
        <v>2677</v>
      </c>
      <c r="B2678">
        <v>241.608147</v>
      </c>
      <c r="C2678" s="2">
        <v>1</v>
      </c>
      <c r="D2678">
        <v>236.39192800000001</v>
      </c>
      <c r="E2678" s="4">
        <v>2</v>
      </c>
      <c r="G2678" s="3" t="s">
        <v>234</v>
      </c>
      <c r="L2678">
        <v>228.74985899999999</v>
      </c>
      <c r="P2678">
        <v>3</v>
      </c>
      <c r="Q2678" t="str">
        <f t="shared" si="42"/>
        <v>123D</v>
      </c>
    </row>
    <row r="2679" spans="1:17" x14ac:dyDescent="0.25">
      <c r="A2679">
        <v>2678</v>
      </c>
      <c r="B2679">
        <v>241.608147</v>
      </c>
      <c r="C2679" s="2">
        <v>1</v>
      </c>
      <c r="D2679">
        <v>236.39192800000001</v>
      </c>
      <c r="E2679" s="4">
        <v>2</v>
      </c>
      <c r="G2679" s="3" t="s">
        <v>234</v>
      </c>
      <c r="L2679">
        <v>228.74985899999999</v>
      </c>
      <c r="P2679">
        <v>3</v>
      </c>
      <c r="Q2679" t="str">
        <f t="shared" si="42"/>
        <v>123D</v>
      </c>
    </row>
    <row r="2680" spans="1:17" x14ac:dyDescent="0.25">
      <c r="A2680">
        <v>2679</v>
      </c>
      <c r="B2680">
        <v>242.03606199999999</v>
      </c>
      <c r="C2680" s="2">
        <v>1</v>
      </c>
      <c r="D2680">
        <v>236.39192800000001</v>
      </c>
      <c r="E2680" s="4">
        <v>2</v>
      </c>
      <c r="G2680" s="3" t="s">
        <v>234</v>
      </c>
      <c r="L2680">
        <v>228.74985899999999</v>
      </c>
      <c r="P2680">
        <v>3</v>
      </c>
      <c r="Q2680" t="str">
        <f t="shared" si="42"/>
        <v>123D</v>
      </c>
    </row>
    <row r="2681" spans="1:17" x14ac:dyDescent="0.25">
      <c r="A2681">
        <v>2680</v>
      </c>
      <c r="B2681">
        <v>242.03606199999999</v>
      </c>
      <c r="C2681" s="2">
        <v>1</v>
      </c>
      <c r="D2681">
        <v>236.39192800000001</v>
      </c>
      <c r="E2681" s="4">
        <v>2</v>
      </c>
      <c r="G2681" s="3" t="s">
        <v>234</v>
      </c>
      <c r="L2681">
        <v>228.74985899999999</v>
      </c>
      <c r="P2681">
        <v>3</v>
      </c>
      <c r="Q2681" t="str">
        <f t="shared" si="42"/>
        <v>123D</v>
      </c>
    </row>
    <row r="2682" spans="1:17" x14ac:dyDescent="0.25">
      <c r="A2682">
        <v>2681</v>
      </c>
      <c r="B2682">
        <v>242.03606199999999</v>
      </c>
      <c r="C2682" s="2">
        <v>1</v>
      </c>
      <c r="D2682">
        <v>236.39192800000001</v>
      </c>
      <c r="E2682" s="4">
        <v>2</v>
      </c>
      <c r="G2682" s="3" t="s">
        <v>234</v>
      </c>
      <c r="L2682">
        <v>228.74985899999999</v>
      </c>
      <c r="P2682">
        <v>3</v>
      </c>
      <c r="Q2682" t="str">
        <f t="shared" si="42"/>
        <v>123D</v>
      </c>
    </row>
    <row r="2683" spans="1:17" x14ac:dyDescent="0.25">
      <c r="A2683">
        <v>2682</v>
      </c>
      <c r="B2683">
        <v>242.03606199999999</v>
      </c>
      <c r="C2683" s="2">
        <v>1</v>
      </c>
      <c r="D2683">
        <v>236.39192800000001</v>
      </c>
      <c r="E2683" s="4">
        <v>2</v>
      </c>
      <c r="G2683" s="3" t="s">
        <v>234</v>
      </c>
      <c r="L2683">
        <v>228.74985899999999</v>
      </c>
      <c r="P2683">
        <v>3</v>
      </c>
      <c r="Q2683" t="str">
        <f t="shared" si="42"/>
        <v>123D</v>
      </c>
    </row>
    <row r="2684" spans="1:17" x14ac:dyDescent="0.25">
      <c r="A2684">
        <v>2683</v>
      </c>
      <c r="B2684">
        <v>242.03606199999999</v>
      </c>
      <c r="C2684" s="2">
        <v>1</v>
      </c>
      <c r="D2684">
        <v>236.39192800000001</v>
      </c>
      <c r="E2684" s="4">
        <v>2</v>
      </c>
      <c r="G2684" s="3" t="s">
        <v>234</v>
      </c>
      <c r="L2684">
        <v>228.74985899999999</v>
      </c>
      <c r="P2684">
        <v>3</v>
      </c>
      <c r="Q2684" t="str">
        <f t="shared" si="42"/>
        <v>123D</v>
      </c>
    </row>
    <row r="2685" spans="1:17" x14ac:dyDescent="0.25">
      <c r="A2685">
        <v>2684</v>
      </c>
      <c r="B2685">
        <v>242.03606199999999</v>
      </c>
      <c r="C2685" s="2">
        <v>1</v>
      </c>
      <c r="D2685">
        <v>236.39192800000001</v>
      </c>
      <c r="E2685" s="4">
        <v>2</v>
      </c>
      <c r="G2685" s="3" t="s">
        <v>234</v>
      </c>
      <c r="L2685">
        <v>228.74985899999999</v>
      </c>
      <c r="P2685">
        <v>3</v>
      </c>
      <c r="Q2685" t="str">
        <f t="shared" si="42"/>
        <v>123D</v>
      </c>
    </row>
    <row r="2686" spans="1:17" x14ac:dyDescent="0.25">
      <c r="A2686">
        <v>2685</v>
      </c>
      <c r="B2686">
        <v>242.03606199999999</v>
      </c>
      <c r="C2686" s="2">
        <v>1</v>
      </c>
      <c r="D2686">
        <v>236.39192800000001</v>
      </c>
      <c r="E2686" s="4">
        <v>2</v>
      </c>
      <c r="G2686" s="3" t="s">
        <v>234</v>
      </c>
      <c r="L2686">
        <v>228.74985899999999</v>
      </c>
      <c r="P2686">
        <v>3</v>
      </c>
      <c r="Q2686" t="str">
        <f t="shared" si="42"/>
        <v>123D</v>
      </c>
    </row>
    <row r="2687" spans="1:17" x14ac:dyDescent="0.25">
      <c r="A2687">
        <v>2686</v>
      </c>
      <c r="B2687">
        <v>242.03606199999999</v>
      </c>
      <c r="C2687" s="2">
        <v>1</v>
      </c>
      <c r="D2687">
        <v>236.39192800000001</v>
      </c>
      <c r="E2687" s="4">
        <v>2</v>
      </c>
      <c r="G2687" s="3" t="s">
        <v>234</v>
      </c>
      <c r="L2687">
        <v>228.74985899999999</v>
      </c>
      <c r="P2687">
        <v>3</v>
      </c>
      <c r="Q2687" t="str">
        <f t="shared" si="42"/>
        <v>123D</v>
      </c>
    </row>
    <row r="2688" spans="1:17" x14ac:dyDescent="0.25">
      <c r="A2688">
        <v>2687</v>
      </c>
      <c r="B2688">
        <v>242.03606199999999</v>
      </c>
      <c r="C2688" s="2">
        <v>1</v>
      </c>
      <c r="D2688">
        <v>236.39192800000001</v>
      </c>
      <c r="E2688" s="4">
        <v>2</v>
      </c>
      <c r="G2688" s="3" t="s">
        <v>234</v>
      </c>
      <c r="L2688">
        <v>228.74985899999999</v>
      </c>
      <c r="P2688">
        <v>3</v>
      </c>
      <c r="Q2688" t="str">
        <f t="shared" si="42"/>
        <v>123D</v>
      </c>
    </row>
    <row r="2689" spans="1:17" x14ac:dyDescent="0.25">
      <c r="A2689">
        <v>2688</v>
      </c>
      <c r="B2689">
        <v>242.03606199999999</v>
      </c>
      <c r="C2689" s="2">
        <v>1</v>
      </c>
      <c r="D2689">
        <v>236.39192800000001</v>
      </c>
      <c r="E2689" s="4">
        <v>2</v>
      </c>
      <c r="G2689" s="3" t="s">
        <v>234</v>
      </c>
      <c r="I2689" s="5" t="s">
        <v>233</v>
      </c>
      <c r="L2689">
        <v>228.74985899999999</v>
      </c>
      <c r="N2689">
        <v>231.26616899999999</v>
      </c>
      <c r="O2689">
        <v>2688</v>
      </c>
      <c r="P2689">
        <v>4</v>
      </c>
      <c r="Q2689" t="str">
        <f t="shared" si="42"/>
        <v>123D4D</v>
      </c>
    </row>
    <row r="2690" spans="1:17" x14ac:dyDescent="0.25">
      <c r="A2690">
        <v>2689</v>
      </c>
      <c r="B2690">
        <v>242.03606199999999</v>
      </c>
      <c r="C2690" s="2">
        <v>1</v>
      </c>
      <c r="D2690">
        <v>236.39192800000001</v>
      </c>
      <c r="E2690" s="4">
        <v>2</v>
      </c>
      <c r="G2690" s="3" t="s">
        <v>234</v>
      </c>
      <c r="I2690" s="5" t="s">
        <v>233</v>
      </c>
      <c r="L2690">
        <v>228.74985899999999</v>
      </c>
      <c r="N2690">
        <v>231.26616899999999</v>
      </c>
      <c r="P2690">
        <v>4</v>
      </c>
      <c r="Q2690" t="str">
        <f t="shared" ref="Q2690:Q2753" si="43">CONCATENATE(C2690,E2690,G2690,I2690)</f>
        <v>123D4D</v>
      </c>
    </row>
    <row r="2691" spans="1:17" x14ac:dyDescent="0.25">
      <c r="A2691">
        <v>2690</v>
      </c>
      <c r="B2691">
        <v>242.03606199999999</v>
      </c>
      <c r="C2691" s="2">
        <v>1</v>
      </c>
      <c r="D2691">
        <v>236.39192800000001</v>
      </c>
      <c r="E2691" s="4">
        <v>2</v>
      </c>
      <c r="G2691" s="3" t="s">
        <v>234</v>
      </c>
      <c r="I2691" s="5" t="s">
        <v>233</v>
      </c>
      <c r="L2691">
        <v>228.74985899999999</v>
      </c>
      <c r="N2691">
        <v>231.26616899999999</v>
      </c>
      <c r="P2691">
        <v>4</v>
      </c>
      <c r="Q2691" t="str">
        <f t="shared" si="43"/>
        <v>123D4D</v>
      </c>
    </row>
    <row r="2692" spans="1:17" x14ac:dyDescent="0.25">
      <c r="A2692">
        <v>2691</v>
      </c>
      <c r="B2692">
        <v>242.03606199999999</v>
      </c>
      <c r="C2692" s="2">
        <v>1</v>
      </c>
      <c r="D2692">
        <v>236.39192800000001</v>
      </c>
      <c r="E2692" s="4">
        <v>2</v>
      </c>
      <c r="G2692" s="3" t="s">
        <v>234</v>
      </c>
      <c r="I2692" s="5" t="s">
        <v>233</v>
      </c>
      <c r="L2692">
        <v>228.74985899999999</v>
      </c>
      <c r="N2692">
        <v>231.26616899999999</v>
      </c>
      <c r="P2692">
        <v>4</v>
      </c>
      <c r="Q2692" t="str">
        <f t="shared" si="43"/>
        <v>123D4D</v>
      </c>
    </row>
    <row r="2693" spans="1:17" x14ac:dyDescent="0.25">
      <c r="A2693">
        <v>2692</v>
      </c>
      <c r="B2693">
        <v>242.03606199999999</v>
      </c>
      <c r="C2693" s="2">
        <v>1</v>
      </c>
      <c r="D2693">
        <v>236.39192800000001</v>
      </c>
      <c r="E2693" s="4">
        <v>2</v>
      </c>
      <c r="G2693" s="3" t="s">
        <v>234</v>
      </c>
      <c r="I2693" s="5" t="s">
        <v>233</v>
      </c>
      <c r="L2693">
        <v>228.74985899999999</v>
      </c>
      <c r="N2693">
        <v>231.26616899999999</v>
      </c>
      <c r="P2693">
        <v>4</v>
      </c>
      <c r="Q2693" t="str">
        <f t="shared" si="43"/>
        <v>123D4D</v>
      </c>
    </row>
    <row r="2694" spans="1:17" x14ac:dyDescent="0.25">
      <c r="A2694">
        <v>2693</v>
      </c>
      <c r="B2694">
        <v>242.03606199999999</v>
      </c>
      <c r="C2694" s="2">
        <v>1</v>
      </c>
      <c r="D2694">
        <v>236.39192800000001</v>
      </c>
      <c r="E2694" s="4">
        <v>2</v>
      </c>
      <c r="G2694" s="3" t="s">
        <v>234</v>
      </c>
      <c r="I2694" s="5" t="s">
        <v>233</v>
      </c>
      <c r="L2694">
        <v>228.78424100000001</v>
      </c>
      <c r="N2694">
        <v>231.26616899999999</v>
      </c>
      <c r="P2694">
        <v>4</v>
      </c>
      <c r="Q2694" t="str">
        <f t="shared" si="43"/>
        <v>123D4D</v>
      </c>
    </row>
    <row r="2695" spans="1:17" x14ac:dyDescent="0.25">
      <c r="A2695">
        <v>2694</v>
      </c>
      <c r="B2695">
        <v>242.03606199999999</v>
      </c>
      <c r="C2695" s="2">
        <v>1</v>
      </c>
      <c r="D2695">
        <v>236.328993</v>
      </c>
      <c r="E2695" s="4">
        <v>2</v>
      </c>
      <c r="G2695" s="3" t="s">
        <v>234</v>
      </c>
      <c r="I2695" s="5" t="s">
        <v>233</v>
      </c>
      <c r="L2695">
        <v>228.78424100000001</v>
      </c>
      <c r="M2695">
        <v>2694</v>
      </c>
      <c r="N2695">
        <v>231.26616899999999</v>
      </c>
      <c r="P2695">
        <v>4</v>
      </c>
      <c r="Q2695" t="str">
        <f t="shared" si="43"/>
        <v>123D4D</v>
      </c>
    </row>
    <row r="2696" spans="1:17" x14ac:dyDescent="0.25">
      <c r="A2696">
        <v>2695</v>
      </c>
      <c r="B2696">
        <v>242.03606199999999</v>
      </c>
      <c r="C2696" s="2">
        <v>1</v>
      </c>
      <c r="I2696" s="5" t="s">
        <v>233</v>
      </c>
      <c r="N2696">
        <v>231.26616899999999</v>
      </c>
      <c r="P2696">
        <v>2</v>
      </c>
      <c r="Q2696" t="str">
        <f t="shared" si="43"/>
        <v>14D</v>
      </c>
    </row>
    <row r="2697" spans="1:17" x14ac:dyDescent="0.25">
      <c r="A2697">
        <v>2696</v>
      </c>
      <c r="B2697">
        <v>242.03606199999999</v>
      </c>
      <c r="C2697" s="2">
        <v>1</v>
      </c>
      <c r="I2697" s="5" t="s">
        <v>233</v>
      </c>
      <c r="N2697">
        <v>231.26616899999999</v>
      </c>
      <c r="P2697">
        <v>2</v>
      </c>
      <c r="Q2697" t="str">
        <f t="shared" si="43"/>
        <v>14D</v>
      </c>
    </row>
    <row r="2698" spans="1:17" x14ac:dyDescent="0.25">
      <c r="A2698">
        <v>2697</v>
      </c>
      <c r="B2698">
        <v>241.608147</v>
      </c>
      <c r="C2698" s="2">
        <v>1</v>
      </c>
      <c r="I2698" s="5" t="s">
        <v>233</v>
      </c>
      <c r="N2698">
        <v>231.26616899999999</v>
      </c>
      <c r="P2698">
        <v>2</v>
      </c>
      <c r="Q2698" t="str">
        <f t="shared" si="43"/>
        <v>14D</v>
      </c>
    </row>
    <row r="2699" spans="1:17" x14ac:dyDescent="0.25">
      <c r="A2699">
        <v>2698</v>
      </c>
      <c r="B2699">
        <v>241.608147</v>
      </c>
      <c r="C2699" s="2">
        <v>1</v>
      </c>
      <c r="I2699" s="5" t="s">
        <v>233</v>
      </c>
      <c r="N2699">
        <v>231.26616899999999</v>
      </c>
      <c r="P2699">
        <v>2</v>
      </c>
      <c r="Q2699" t="str">
        <f t="shared" si="43"/>
        <v>14D</v>
      </c>
    </row>
    <row r="2700" spans="1:17" x14ac:dyDescent="0.25">
      <c r="A2700">
        <v>2699</v>
      </c>
      <c r="B2700">
        <v>241.608147</v>
      </c>
      <c r="C2700" s="2">
        <v>1</v>
      </c>
      <c r="I2700" s="5" t="s">
        <v>233</v>
      </c>
      <c r="N2700">
        <v>231.26616899999999</v>
      </c>
      <c r="P2700">
        <v>2</v>
      </c>
      <c r="Q2700" t="str">
        <f t="shared" si="43"/>
        <v>14D</v>
      </c>
    </row>
    <row r="2701" spans="1:17" x14ac:dyDescent="0.25">
      <c r="A2701">
        <v>2700</v>
      </c>
      <c r="B2701">
        <v>241.608147</v>
      </c>
      <c r="C2701" s="2">
        <v>1</v>
      </c>
      <c r="I2701" s="5" t="s">
        <v>233</v>
      </c>
      <c r="N2701">
        <v>231.26616899999999</v>
      </c>
      <c r="P2701">
        <v>2</v>
      </c>
      <c r="Q2701" t="str">
        <f t="shared" si="43"/>
        <v>14D</v>
      </c>
    </row>
    <row r="2702" spans="1:17" x14ac:dyDescent="0.25">
      <c r="A2702">
        <v>2701</v>
      </c>
      <c r="B2702">
        <v>241.608147</v>
      </c>
      <c r="C2702" s="2">
        <v>1</v>
      </c>
      <c r="I2702" s="5" t="s">
        <v>233</v>
      </c>
      <c r="N2702">
        <v>231.26616899999999</v>
      </c>
      <c r="P2702">
        <v>2</v>
      </c>
      <c r="Q2702" t="str">
        <f t="shared" si="43"/>
        <v>14D</v>
      </c>
    </row>
    <row r="2703" spans="1:17" x14ac:dyDescent="0.25">
      <c r="A2703">
        <v>2702</v>
      </c>
      <c r="B2703">
        <v>241.608147</v>
      </c>
      <c r="C2703" s="2">
        <v>1</v>
      </c>
      <c r="I2703" s="5" t="s">
        <v>233</v>
      </c>
      <c r="N2703">
        <v>231.26616899999999</v>
      </c>
      <c r="P2703">
        <v>2</v>
      </c>
      <c r="Q2703" t="str">
        <f t="shared" si="43"/>
        <v>14D</v>
      </c>
    </row>
    <row r="2704" spans="1:17" x14ac:dyDescent="0.25">
      <c r="A2704">
        <v>2703</v>
      </c>
      <c r="B2704">
        <v>241.608147</v>
      </c>
      <c r="C2704" s="2">
        <v>1</v>
      </c>
      <c r="I2704" s="5" t="s">
        <v>233</v>
      </c>
      <c r="N2704">
        <v>231.26616899999999</v>
      </c>
      <c r="P2704">
        <v>2</v>
      </c>
      <c r="Q2704" t="str">
        <f t="shared" si="43"/>
        <v>14D</v>
      </c>
    </row>
    <row r="2705" spans="1:17" x14ac:dyDescent="0.25">
      <c r="A2705">
        <v>2704</v>
      </c>
      <c r="B2705">
        <v>241.608147</v>
      </c>
      <c r="C2705" s="2">
        <v>1</v>
      </c>
      <c r="I2705" s="5" t="s">
        <v>233</v>
      </c>
      <c r="N2705">
        <v>231.26616899999999</v>
      </c>
      <c r="P2705">
        <v>2</v>
      </c>
      <c r="Q2705" t="str">
        <f t="shared" si="43"/>
        <v>14D</v>
      </c>
    </row>
    <row r="2706" spans="1:17" x14ac:dyDescent="0.25">
      <c r="A2706">
        <v>2705</v>
      </c>
      <c r="B2706">
        <v>241.608147</v>
      </c>
      <c r="C2706" s="2">
        <v>1</v>
      </c>
      <c r="I2706" s="5" t="s">
        <v>233</v>
      </c>
      <c r="N2706">
        <v>231.26616899999999</v>
      </c>
      <c r="P2706">
        <v>2</v>
      </c>
      <c r="Q2706" t="str">
        <f t="shared" si="43"/>
        <v>14D</v>
      </c>
    </row>
    <row r="2707" spans="1:17" x14ac:dyDescent="0.25">
      <c r="A2707">
        <v>2706</v>
      </c>
      <c r="B2707">
        <v>241.608147</v>
      </c>
      <c r="C2707" s="2">
        <v>1</v>
      </c>
      <c r="I2707" s="5" t="s">
        <v>233</v>
      </c>
      <c r="N2707">
        <v>231.26616899999999</v>
      </c>
      <c r="P2707">
        <v>2</v>
      </c>
      <c r="Q2707" t="str">
        <f t="shared" si="43"/>
        <v>14D</v>
      </c>
    </row>
    <row r="2708" spans="1:17" x14ac:dyDescent="0.25">
      <c r="A2708">
        <v>2707</v>
      </c>
      <c r="B2708">
        <v>241.608147</v>
      </c>
      <c r="C2708" s="2">
        <v>1</v>
      </c>
      <c r="I2708" s="5" t="s">
        <v>233</v>
      </c>
      <c r="N2708">
        <v>231.26616899999999</v>
      </c>
      <c r="P2708">
        <v>2</v>
      </c>
      <c r="Q2708" t="str">
        <f t="shared" si="43"/>
        <v>14D</v>
      </c>
    </row>
    <row r="2709" spans="1:17" x14ac:dyDescent="0.25">
      <c r="A2709">
        <v>2708</v>
      </c>
      <c r="B2709">
        <v>241.608147</v>
      </c>
      <c r="C2709" s="2">
        <v>1</v>
      </c>
      <c r="D2709">
        <v>249.514118</v>
      </c>
      <c r="E2709" s="4">
        <v>2</v>
      </c>
      <c r="I2709" s="5" t="s">
        <v>233</v>
      </c>
      <c r="N2709">
        <v>231.26616899999999</v>
      </c>
      <c r="P2709">
        <v>3</v>
      </c>
      <c r="Q2709" t="str">
        <f t="shared" si="43"/>
        <v>124D</v>
      </c>
    </row>
    <row r="2710" spans="1:17" x14ac:dyDescent="0.25">
      <c r="A2710">
        <v>2709</v>
      </c>
      <c r="B2710">
        <v>241.608147</v>
      </c>
      <c r="C2710" s="2">
        <v>1</v>
      </c>
      <c r="D2710">
        <v>249.528244</v>
      </c>
      <c r="E2710" s="4">
        <v>2</v>
      </c>
      <c r="I2710" s="5" t="s">
        <v>233</v>
      </c>
      <c r="N2710">
        <v>231.26616899999999</v>
      </c>
      <c r="P2710">
        <v>3</v>
      </c>
      <c r="Q2710" t="str">
        <f t="shared" si="43"/>
        <v>124D</v>
      </c>
    </row>
    <row r="2711" spans="1:17" x14ac:dyDescent="0.25">
      <c r="A2711">
        <v>2710</v>
      </c>
      <c r="B2711">
        <v>241.608147</v>
      </c>
      <c r="C2711" s="2">
        <v>1</v>
      </c>
      <c r="D2711">
        <v>249.528244</v>
      </c>
      <c r="E2711" s="4">
        <v>2</v>
      </c>
      <c r="I2711" s="5" t="s">
        <v>233</v>
      </c>
      <c r="N2711">
        <v>231.26616899999999</v>
      </c>
      <c r="P2711">
        <v>3</v>
      </c>
      <c r="Q2711" t="str">
        <f t="shared" si="43"/>
        <v>124D</v>
      </c>
    </row>
    <row r="2712" spans="1:17" x14ac:dyDescent="0.25">
      <c r="A2712">
        <v>2711</v>
      </c>
      <c r="B2712">
        <v>241.608147</v>
      </c>
      <c r="C2712" s="2">
        <v>1</v>
      </c>
      <c r="D2712">
        <v>249.528244</v>
      </c>
      <c r="E2712" s="4">
        <v>2</v>
      </c>
      <c r="I2712" s="5" t="s">
        <v>233</v>
      </c>
      <c r="N2712">
        <v>231.26616899999999</v>
      </c>
      <c r="P2712">
        <v>3</v>
      </c>
      <c r="Q2712" t="str">
        <f t="shared" si="43"/>
        <v>124D</v>
      </c>
    </row>
    <row r="2713" spans="1:17" x14ac:dyDescent="0.25">
      <c r="A2713">
        <v>2712</v>
      </c>
      <c r="B2713">
        <v>241.608147</v>
      </c>
      <c r="C2713" s="2">
        <v>1</v>
      </c>
      <c r="D2713">
        <v>249.528244</v>
      </c>
      <c r="E2713" s="4">
        <v>2</v>
      </c>
      <c r="I2713" s="5" t="s">
        <v>233</v>
      </c>
      <c r="N2713">
        <v>231.26616899999999</v>
      </c>
      <c r="P2713">
        <v>3</v>
      </c>
      <c r="Q2713" t="str">
        <f t="shared" si="43"/>
        <v>124D</v>
      </c>
    </row>
    <row r="2714" spans="1:17" x14ac:dyDescent="0.25">
      <c r="A2714">
        <v>2713</v>
      </c>
      <c r="B2714">
        <v>241.608147</v>
      </c>
      <c r="C2714" s="2">
        <v>1</v>
      </c>
      <c r="D2714">
        <v>249.528244</v>
      </c>
      <c r="E2714" s="4">
        <v>2</v>
      </c>
      <c r="I2714" s="5" t="s">
        <v>233</v>
      </c>
      <c r="N2714">
        <v>231.26616899999999</v>
      </c>
      <c r="P2714">
        <v>3</v>
      </c>
      <c r="Q2714" t="str">
        <f t="shared" si="43"/>
        <v>124D</v>
      </c>
    </row>
    <row r="2715" spans="1:17" x14ac:dyDescent="0.25">
      <c r="A2715">
        <v>2714</v>
      </c>
      <c r="B2715">
        <v>241.608147</v>
      </c>
      <c r="C2715" s="2">
        <v>1</v>
      </c>
      <c r="D2715">
        <v>249.528244</v>
      </c>
      <c r="E2715" s="4">
        <v>2</v>
      </c>
      <c r="I2715" s="5" t="s">
        <v>233</v>
      </c>
      <c r="N2715">
        <v>231.26616899999999</v>
      </c>
      <c r="P2715">
        <v>3</v>
      </c>
      <c r="Q2715" t="str">
        <f t="shared" si="43"/>
        <v>124D</v>
      </c>
    </row>
    <row r="2716" spans="1:17" x14ac:dyDescent="0.25">
      <c r="A2716">
        <v>2715</v>
      </c>
      <c r="B2716">
        <v>241.608147</v>
      </c>
      <c r="C2716" s="2">
        <v>1</v>
      </c>
      <c r="D2716">
        <v>249.528244</v>
      </c>
      <c r="E2716" s="4">
        <v>2</v>
      </c>
      <c r="I2716" s="5" t="s">
        <v>233</v>
      </c>
      <c r="N2716">
        <v>231.26616899999999</v>
      </c>
      <c r="P2716">
        <v>3</v>
      </c>
      <c r="Q2716" t="str">
        <f t="shared" si="43"/>
        <v>124D</v>
      </c>
    </row>
    <row r="2717" spans="1:17" x14ac:dyDescent="0.25">
      <c r="A2717">
        <v>2716</v>
      </c>
      <c r="D2717">
        <v>249.528244</v>
      </c>
      <c r="E2717" s="4">
        <v>2</v>
      </c>
      <c r="I2717" s="5" t="s">
        <v>233</v>
      </c>
      <c r="N2717">
        <v>231.26616899999999</v>
      </c>
      <c r="P2717">
        <v>2</v>
      </c>
      <c r="Q2717" t="str">
        <f t="shared" si="43"/>
        <v>24D</v>
      </c>
    </row>
    <row r="2718" spans="1:17" x14ac:dyDescent="0.25">
      <c r="A2718">
        <v>2717</v>
      </c>
      <c r="D2718">
        <v>249.528244</v>
      </c>
      <c r="E2718" s="4">
        <v>2</v>
      </c>
      <c r="I2718" s="5" t="s">
        <v>233</v>
      </c>
      <c r="N2718">
        <v>231.26616899999999</v>
      </c>
      <c r="P2718">
        <v>2</v>
      </c>
      <c r="Q2718" t="str">
        <f t="shared" si="43"/>
        <v>24D</v>
      </c>
    </row>
    <row r="2719" spans="1:17" x14ac:dyDescent="0.25">
      <c r="A2719">
        <v>2718</v>
      </c>
      <c r="D2719">
        <v>249.528244</v>
      </c>
      <c r="E2719" s="4">
        <v>2</v>
      </c>
      <c r="G2719" s="3" t="s">
        <v>234</v>
      </c>
      <c r="I2719" s="5" t="s">
        <v>233</v>
      </c>
      <c r="L2719">
        <v>242.12440699999999</v>
      </c>
      <c r="M2719">
        <v>2718</v>
      </c>
      <c r="N2719">
        <v>231.26616899999999</v>
      </c>
      <c r="P2719">
        <v>3</v>
      </c>
      <c r="Q2719" t="str">
        <f t="shared" si="43"/>
        <v>23D4D</v>
      </c>
    </row>
    <row r="2720" spans="1:17" x14ac:dyDescent="0.25">
      <c r="A2720">
        <v>2719</v>
      </c>
      <c r="D2720">
        <v>249.528244</v>
      </c>
      <c r="E2720" s="4">
        <v>2</v>
      </c>
      <c r="G2720" s="3" t="s">
        <v>234</v>
      </c>
      <c r="I2720" s="5" t="s">
        <v>233</v>
      </c>
      <c r="L2720">
        <v>242.18589800000001</v>
      </c>
      <c r="N2720">
        <v>231.26616899999999</v>
      </c>
      <c r="O2720">
        <v>2719</v>
      </c>
      <c r="P2720">
        <v>3</v>
      </c>
      <c r="Q2720" t="str">
        <f t="shared" si="43"/>
        <v>23D4D</v>
      </c>
    </row>
    <row r="2721" spans="1:17" x14ac:dyDescent="0.25">
      <c r="A2721">
        <v>2720</v>
      </c>
      <c r="D2721">
        <v>249.528244</v>
      </c>
      <c r="E2721" s="4">
        <v>2</v>
      </c>
      <c r="G2721" s="3" t="s">
        <v>234</v>
      </c>
      <c r="L2721">
        <v>242.18589800000001</v>
      </c>
      <c r="P2721">
        <v>2</v>
      </c>
      <c r="Q2721" t="str">
        <f t="shared" si="43"/>
        <v>23D</v>
      </c>
    </row>
    <row r="2722" spans="1:17" x14ac:dyDescent="0.25">
      <c r="A2722">
        <v>2721</v>
      </c>
      <c r="D2722">
        <v>249.528244</v>
      </c>
      <c r="E2722" s="4">
        <v>2</v>
      </c>
      <c r="G2722" s="3" t="s">
        <v>234</v>
      </c>
      <c r="L2722">
        <v>242.18589800000001</v>
      </c>
      <c r="P2722">
        <v>2</v>
      </c>
      <c r="Q2722" t="str">
        <f t="shared" si="43"/>
        <v>23D</v>
      </c>
    </row>
    <row r="2723" spans="1:17" x14ac:dyDescent="0.25">
      <c r="A2723">
        <v>2722</v>
      </c>
      <c r="D2723">
        <v>249.528244</v>
      </c>
      <c r="E2723" s="4">
        <v>2</v>
      </c>
      <c r="G2723" s="3" t="s">
        <v>234</v>
      </c>
      <c r="L2723">
        <v>242.18589800000001</v>
      </c>
      <c r="P2723">
        <v>2</v>
      </c>
      <c r="Q2723" t="str">
        <f t="shared" si="43"/>
        <v>23D</v>
      </c>
    </row>
    <row r="2724" spans="1:17" x14ac:dyDescent="0.25">
      <c r="A2724">
        <v>2723</v>
      </c>
      <c r="D2724">
        <v>249.528244</v>
      </c>
      <c r="E2724" s="4">
        <v>2</v>
      </c>
      <c r="G2724" s="3" t="s">
        <v>234</v>
      </c>
      <c r="L2724">
        <v>242.18589800000001</v>
      </c>
      <c r="P2724">
        <v>2</v>
      </c>
      <c r="Q2724" t="str">
        <f t="shared" si="43"/>
        <v>23D</v>
      </c>
    </row>
    <row r="2725" spans="1:17" x14ac:dyDescent="0.25">
      <c r="A2725">
        <v>2724</v>
      </c>
      <c r="D2725">
        <v>249.528244</v>
      </c>
      <c r="E2725" s="4">
        <v>2</v>
      </c>
      <c r="G2725" s="3" t="s">
        <v>234</v>
      </c>
      <c r="L2725">
        <v>242.18589800000001</v>
      </c>
      <c r="P2725">
        <v>2</v>
      </c>
      <c r="Q2725" t="str">
        <f t="shared" si="43"/>
        <v>23D</v>
      </c>
    </row>
    <row r="2726" spans="1:17" x14ac:dyDescent="0.25">
      <c r="A2726">
        <v>2725</v>
      </c>
      <c r="D2726">
        <v>249.528244</v>
      </c>
      <c r="E2726" s="4">
        <v>2</v>
      </c>
      <c r="G2726" s="3" t="s">
        <v>234</v>
      </c>
      <c r="L2726">
        <v>242.18589800000001</v>
      </c>
      <c r="P2726">
        <v>2</v>
      </c>
      <c r="Q2726" t="str">
        <f t="shared" si="43"/>
        <v>23D</v>
      </c>
    </row>
    <row r="2727" spans="1:17" x14ac:dyDescent="0.25">
      <c r="A2727">
        <v>2726</v>
      </c>
      <c r="D2727">
        <v>249.528244</v>
      </c>
      <c r="E2727" s="4">
        <v>2</v>
      </c>
      <c r="G2727" s="3" t="s">
        <v>234</v>
      </c>
      <c r="L2727">
        <v>242.18589800000001</v>
      </c>
      <c r="P2727">
        <v>2</v>
      </c>
      <c r="Q2727" t="str">
        <f t="shared" si="43"/>
        <v>23D</v>
      </c>
    </row>
    <row r="2728" spans="1:17" x14ac:dyDescent="0.25">
      <c r="A2728">
        <v>2727</v>
      </c>
      <c r="D2728">
        <v>249.528244</v>
      </c>
      <c r="E2728" s="4">
        <v>2</v>
      </c>
      <c r="G2728" s="3" t="s">
        <v>234</v>
      </c>
      <c r="L2728">
        <v>242.18589800000001</v>
      </c>
      <c r="P2728">
        <v>2</v>
      </c>
      <c r="Q2728" t="str">
        <f t="shared" si="43"/>
        <v>23D</v>
      </c>
    </row>
    <row r="2729" spans="1:17" x14ac:dyDescent="0.25">
      <c r="A2729">
        <v>2728</v>
      </c>
      <c r="B2729">
        <v>255.34087</v>
      </c>
      <c r="C2729" s="2">
        <v>1</v>
      </c>
      <c r="D2729">
        <v>249.528244</v>
      </c>
      <c r="E2729" s="4">
        <v>2</v>
      </c>
      <c r="G2729" s="3" t="s">
        <v>234</v>
      </c>
      <c r="L2729">
        <v>242.18589800000001</v>
      </c>
      <c r="P2729">
        <v>3</v>
      </c>
      <c r="Q2729" t="str">
        <f t="shared" si="43"/>
        <v>123D</v>
      </c>
    </row>
    <row r="2730" spans="1:17" x14ac:dyDescent="0.25">
      <c r="A2730">
        <v>2729</v>
      </c>
      <c r="B2730">
        <v>255.571991</v>
      </c>
      <c r="C2730" s="2">
        <v>1</v>
      </c>
      <c r="D2730">
        <v>249.528244</v>
      </c>
      <c r="E2730" s="4">
        <v>2</v>
      </c>
      <c r="G2730" s="3" t="s">
        <v>234</v>
      </c>
      <c r="L2730">
        <v>242.18589800000001</v>
      </c>
      <c r="P2730">
        <v>3</v>
      </c>
      <c r="Q2730" t="str">
        <f t="shared" si="43"/>
        <v>123D</v>
      </c>
    </row>
    <row r="2731" spans="1:17" x14ac:dyDescent="0.25">
      <c r="A2731">
        <v>2730</v>
      </c>
      <c r="B2731">
        <v>255.571991</v>
      </c>
      <c r="C2731" s="2">
        <v>1</v>
      </c>
      <c r="D2731">
        <v>249.528244</v>
      </c>
      <c r="E2731" s="4">
        <v>2</v>
      </c>
      <c r="G2731" s="3" t="s">
        <v>234</v>
      </c>
      <c r="L2731">
        <v>242.18589800000001</v>
      </c>
      <c r="P2731">
        <v>3</v>
      </c>
      <c r="Q2731" t="str">
        <f t="shared" si="43"/>
        <v>123D</v>
      </c>
    </row>
    <row r="2732" spans="1:17" x14ac:dyDescent="0.25">
      <c r="A2732">
        <v>2731</v>
      </c>
      <c r="B2732">
        <v>255.571991</v>
      </c>
      <c r="C2732" s="2">
        <v>1</v>
      </c>
      <c r="D2732">
        <v>249.528244</v>
      </c>
      <c r="E2732" s="4">
        <v>2</v>
      </c>
      <c r="G2732" s="3" t="s">
        <v>234</v>
      </c>
      <c r="L2732">
        <v>242.18589800000001</v>
      </c>
      <c r="P2732">
        <v>3</v>
      </c>
      <c r="Q2732" t="str">
        <f t="shared" si="43"/>
        <v>123D</v>
      </c>
    </row>
    <row r="2733" spans="1:17" x14ac:dyDescent="0.25">
      <c r="A2733">
        <v>2732</v>
      </c>
      <c r="B2733">
        <v>255.571991</v>
      </c>
      <c r="C2733" s="2">
        <v>1</v>
      </c>
      <c r="D2733">
        <v>249.528244</v>
      </c>
      <c r="E2733" s="4">
        <v>2</v>
      </c>
      <c r="G2733" s="3" t="s">
        <v>234</v>
      </c>
      <c r="L2733">
        <v>242.18589800000001</v>
      </c>
      <c r="P2733">
        <v>3</v>
      </c>
      <c r="Q2733" t="str">
        <f t="shared" si="43"/>
        <v>123D</v>
      </c>
    </row>
    <row r="2734" spans="1:17" x14ac:dyDescent="0.25">
      <c r="A2734">
        <v>2733</v>
      </c>
      <c r="B2734">
        <v>255.571991</v>
      </c>
      <c r="C2734" s="2">
        <v>1</v>
      </c>
      <c r="D2734">
        <v>249.528244</v>
      </c>
      <c r="E2734" s="4">
        <v>2</v>
      </c>
      <c r="G2734" s="3" t="s">
        <v>234</v>
      </c>
      <c r="L2734">
        <v>242.18589800000001</v>
      </c>
      <c r="P2734">
        <v>3</v>
      </c>
      <c r="Q2734" t="str">
        <f t="shared" si="43"/>
        <v>123D</v>
      </c>
    </row>
    <row r="2735" spans="1:17" x14ac:dyDescent="0.25">
      <c r="A2735">
        <v>2734</v>
      </c>
      <c r="B2735">
        <v>255.571991</v>
      </c>
      <c r="C2735" s="2">
        <v>1</v>
      </c>
      <c r="D2735">
        <v>249.528244</v>
      </c>
      <c r="E2735" s="4">
        <v>2</v>
      </c>
      <c r="G2735" s="3" t="s">
        <v>234</v>
      </c>
      <c r="L2735">
        <v>242.18589800000001</v>
      </c>
      <c r="P2735">
        <v>3</v>
      </c>
      <c r="Q2735" t="str">
        <f t="shared" si="43"/>
        <v>123D</v>
      </c>
    </row>
    <row r="2736" spans="1:17" x14ac:dyDescent="0.25">
      <c r="A2736">
        <v>2735</v>
      </c>
      <c r="B2736">
        <v>255.571991</v>
      </c>
      <c r="C2736" s="2">
        <v>1</v>
      </c>
      <c r="D2736">
        <v>249.528244</v>
      </c>
      <c r="E2736" s="4">
        <v>2</v>
      </c>
      <c r="G2736" s="3" t="s">
        <v>234</v>
      </c>
      <c r="L2736">
        <v>242.18589800000001</v>
      </c>
      <c r="P2736">
        <v>3</v>
      </c>
      <c r="Q2736" t="str">
        <f t="shared" si="43"/>
        <v>123D</v>
      </c>
    </row>
    <row r="2737" spans="1:17" x14ac:dyDescent="0.25">
      <c r="A2737">
        <v>2736</v>
      </c>
      <c r="B2737">
        <v>255.571991</v>
      </c>
      <c r="C2737" s="2">
        <v>1</v>
      </c>
      <c r="D2737">
        <v>249.528244</v>
      </c>
      <c r="E2737" s="4">
        <v>2</v>
      </c>
      <c r="G2737" s="3" t="s">
        <v>234</v>
      </c>
      <c r="L2737">
        <v>242.18589800000001</v>
      </c>
      <c r="P2737">
        <v>3</v>
      </c>
      <c r="Q2737" t="str">
        <f t="shared" si="43"/>
        <v>123D</v>
      </c>
    </row>
    <row r="2738" spans="1:17" x14ac:dyDescent="0.25">
      <c r="A2738">
        <v>2737</v>
      </c>
      <c r="B2738">
        <v>255.571991</v>
      </c>
      <c r="C2738" s="2">
        <v>1</v>
      </c>
      <c r="D2738">
        <v>249.528244</v>
      </c>
      <c r="E2738" s="4">
        <v>2</v>
      </c>
      <c r="G2738" s="3" t="s">
        <v>234</v>
      </c>
      <c r="L2738">
        <v>242.18589800000001</v>
      </c>
      <c r="P2738">
        <v>3</v>
      </c>
      <c r="Q2738" t="str">
        <f t="shared" si="43"/>
        <v>123D</v>
      </c>
    </row>
    <row r="2739" spans="1:17" x14ac:dyDescent="0.25">
      <c r="A2739">
        <v>2738</v>
      </c>
      <c r="B2739">
        <v>255.571991</v>
      </c>
      <c r="C2739" s="2">
        <v>1</v>
      </c>
      <c r="D2739">
        <v>249.528244</v>
      </c>
      <c r="E2739" s="4">
        <v>2</v>
      </c>
      <c r="G2739" s="3" t="s">
        <v>234</v>
      </c>
      <c r="L2739">
        <v>242.18589800000001</v>
      </c>
      <c r="P2739">
        <v>3</v>
      </c>
      <c r="Q2739" t="str">
        <f t="shared" si="43"/>
        <v>123D</v>
      </c>
    </row>
    <row r="2740" spans="1:17" x14ac:dyDescent="0.25">
      <c r="A2740">
        <v>2739</v>
      </c>
      <c r="B2740">
        <v>255.571991</v>
      </c>
      <c r="C2740" s="2">
        <v>1</v>
      </c>
      <c r="D2740">
        <v>249.528244</v>
      </c>
      <c r="E2740" s="4">
        <v>2</v>
      </c>
      <c r="G2740" s="3" t="s">
        <v>234</v>
      </c>
      <c r="L2740">
        <v>242.18589800000001</v>
      </c>
      <c r="P2740">
        <v>3</v>
      </c>
      <c r="Q2740" t="str">
        <f t="shared" si="43"/>
        <v>123D</v>
      </c>
    </row>
    <row r="2741" spans="1:17" x14ac:dyDescent="0.25">
      <c r="A2741">
        <v>2740</v>
      </c>
      <c r="B2741">
        <v>255.571991</v>
      </c>
      <c r="C2741" s="2">
        <v>1</v>
      </c>
      <c r="D2741">
        <v>249.528244</v>
      </c>
      <c r="E2741" s="4">
        <v>2</v>
      </c>
      <c r="G2741" s="3" t="s">
        <v>234</v>
      </c>
      <c r="L2741">
        <v>242.18589800000001</v>
      </c>
      <c r="P2741">
        <v>3</v>
      </c>
      <c r="Q2741" t="str">
        <f t="shared" si="43"/>
        <v>123D</v>
      </c>
    </row>
    <row r="2742" spans="1:17" x14ac:dyDescent="0.25">
      <c r="A2742">
        <v>2741</v>
      </c>
      <c r="B2742">
        <v>255.571991</v>
      </c>
      <c r="C2742" s="2">
        <v>1</v>
      </c>
      <c r="D2742">
        <v>249.528244</v>
      </c>
      <c r="E2742" s="4">
        <v>2</v>
      </c>
      <c r="G2742" s="3" t="s">
        <v>234</v>
      </c>
      <c r="L2742">
        <v>242.18589800000001</v>
      </c>
      <c r="P2742">
        <v>3</v>
      </c>
      <c r="Q2742" t="str">
        <f t="shared" si="43"/>
        <v>123D</v>
      </c>
    </row>
    <row r="2743" spans="1:17" x14ac:dyDescent="0.25">
      <c r="A2743">
        <v>2742</v>
      </c>
      <c r="B2743">
        <v>255.571991</v>
      </c>
      <c r="C2743" s="2">
        <v>1</v>
      </c>
      <c r="D2743">
        <v>249.528244</v>
      </c>
      <c r="E2743" s="4">
        <v>2</v>
      </c>
      <c r="G2743" s="3" t="s">
        <v>234</v>
      </c>
      <c r="L2743">
        <v>242.18589800000001</v>
      </c>
      <c r="P2743">
        <v>3</v>
      </c>
      <c r="Q2743" t="str">
        <f t="shared" si="43"/>
        <v>123D</v>
      </c>
    </row>
    <row r="2744" spans="1:17" x14ac:dyDescent="0.25">
      <c r="A2744">
        <v>2743</v>
      </c>
      <c r="B2744">
        <v>255.571991</v>
      </c>
      <c r="C2744" s="2">
        <v>1</v>
      </c>
      <c r="D2744">
        <v>249.514118</v>
      </c>
      <c r="E2744" s="4">
        <v>2</v>
      </c>
      <c r="G2744" s="3" t="s">
        <v>234</v>
      </c>
      <c r="L2744">
        <v>242.18589800000001</v>
      </c>
      <c r="P2744">
        <v>3</v>
      </c>
      <c r="Q2744" t="str">
        <f t="shared" si="43"/>
        <v>123D</v>
      </c>
    </row>
    <row r="2745" spans="1:17" x14ac:dyDescent="0.25">
      <c r="A2745">
        <v>2744</v>
      </c>
      <c r="B2745">
        <v>255.571991</v>
      </c>
      <c r="C2745" s="2">
        <v>1</v>
      </c>
      <c r="G2745" s="3" t="s">
        <v>234</v>
      </c>
      <c r="L2745">
        <v>242.18589800000001</v>
      </c>
      <c r="P2745">
        <v>2</v>
      </c>
      <c r="Q2745" t="str">
        <f t="shared" si="43"/>
        <v>13D</v>
      </c>
    </row>
    <row r="2746" spans="1:17" x14ac:dyDescent="0.25">
      <c r="A2746">
        <v>2745</v>
      </c>
      <c r="B2746">
        <v>255.571991</v>
      </c>
      <c r="C2746" s="2">
        <v>1</v>
      </c>
      <c r="G2746" s="3" t="s">
        <v>234</v>
      </c>
      <c r="L2746">
        <v>242.18589800000001</v>
      </c>
      <c r="P2746">
        <v>2</v>
      </c>
      <c r="Q2746" t="str">
        <f t="shared" si="43"/>
        <v>13D</v>
      </c>
    </row>
    <row r="2747" spans="1:17" x14ac:dyDescent="0.25">
      <c r="A2747">
        <v>2746</v>
      </c>
      <c r="B2747">
        <v>255.571991</v>
      </c>
      <c r="C2747" s="2">
        <v>1</v>
      </c>
      <c r="G2747" s="3" t="s">
        <v>234</v>
      </c>
      <c r="L2747">
        <v>242.12440699999999</v>
      </c>
      <c r="M2747">
        <v>2746</v>
      </c>
      <c r="P2747">
        <v>2</v>
      </c>
      <c r="Q2747" t="str">
        <f t="shared" si="43"/>
        <v>13D</v>
      </c>
    </row>
    <row r="2748" spans="1:17" x14ac:dyDescent="0.25">
      <c r="A2748">
        <v>2747</v>
      </c>
      <c r="B2748">
        <v>255.571991</v>
      </c>
      <c r="C2748" s="2">
        <v>1</v>
      </c>
      <c r="P2748">
        <v>1</v>
      </c>
      <c r="Q2748" t="str">
        <f t="shared" si="43"/>
        <v>1</v>
      </c>
    </row>
    <row r="2749" spans="1:17" x14ac:dyDescent="0.25">
      <c r="A2749">
        <v>2748</v>
      </c>
      <c r="B2749">
        <v>255.571991</v>
      </c>
      <c r="C2749" s="2">
        <v>1</v>
      </c>
      <c r="P2749">
        <v>1</v>
      </c>
      <c r="Q2749" t="str">
        <f t="shared" si="43"/>
        <v>1</v>
      </c>
    </row>
    <row r="2750" spans="1:17" x14ac:dyDescent="0.25">
      <c r="A2750">
        <v>2749</v>
      </c>
      <c r="B2750">
        <v>255.571991</v>
      </c>
      <c r="C2750" s="2">
        <v>1</v>
      </c>
      <c r="I2750" s="5" t="s">
        <v>233</v>
      </c>
      <c r="N2750">
        <v>241.27491599999999</v>
      </c>
      <c r="O2750">
        <v>2749</v>
      </c>
      <c r="P2750">
        <v>2</v>
      </c>
      <c r="Q2750" t="str">
        <f t="shared" si="43"/>
        <v>14D</v>
      </c>
    </row>
    <row r="2751" spans="1:17" x14ac:dyDescent="0.25">
      <c r="A2751">
        <v>2750</v>
      </c>
      <c r="B2751">
        <v>255.571991</v>
      </c>
      <c r="C2751" s="2">
        <v>1</v>
      </c>
      <c r="D2751">
        <v>259.81006600000001</v>
      </c>
      <c r="E2751" s="4">
        <v>2</v>
      </c>
      <c r="I2751" s="5" t="s">
        <v>233</v>
      </c>
      <c r="N2751">
        <v>241.27491599999999</v>
      </c>
      <c r="P2751">
        <v>3</v>
      </c>
      <c r="Q2751" t="str">
        <f t="shared" si="43"/>
        <v>124D</v>
      </c>
    </row>
    <row r="2752" spans="1:17" x14ac:dyDescent="0.25">
      <c r="A2752">
        <v>2751</v>
      </c>
      <c r="B2752">
        <v>255.571991</v>
      </c>
      <c r="C2752" s="2">
        <v>1</v>
      </c>
      <c r="D2752">
        <v>259.86753799999997</v>
      </c>
      <c r="E2752" s="4">
        <v>2</v>
      </c>
      <c r="I2752" s="5" t="s">
        <v>233</v>
      </c>
      <c r="N2752">
        <v>241.27491599999999</v>
      </c>
      <c r="P2752">
        <v>3</v>
      </c>
      <c r="Q2752" t="str">
        <f t="shared" si="43"/>
        <v>124D</v>
      </c>
    </row>
    <row r="2753" spans="1:17" x14ac:dyDescent="0.25">
      <c r="A2753">
        <v>2752</v>
      </c>
      <c r="B2753">
        <v>255.571991</v>
      </c>
      <c r="C2753" s="2">
        <v>1</v>
      </c>
      <c r="D2753">
        <v>259.86753799999997</v>
      </c>
      <c r="E2753" s="4">
        <v>2</v>
      </c>
      <c r="I2753" s="5" t="s">
        <v>233</v>
      </c>
      <c r="N2753">
        <v>241.27491599999999</v>
      </c>
      <c r="P2753">
        <v>3</v>
      </c>
      <c r="Q2753" t="str">
        <f t="shared" si="43"/>
        <v>124D</v>
      </c>
    </row>
    <row r="2754" spans="1:17" x14ac:dyDescent="0.25">
      <c r="A2754">
        <v>2753</v>
      </c>
      <c r="B2754">
        <v>255.571991</v>
      </c>
      <c r="C2754" s="2">
        <v>1</v>
      </c>
      <c r="D2754">
        <v>259.86753799999997</v>
      </c>
      <c r="E2754" s="4">
        <v>2</v>
      </c>
      <c r="I2754" s="5" t="s">
        <v>233</v>
      </c>
      <c r="N2754">
        <v>241.27491599999999</v>
      </c>
      <c r="P2754">
        <v>3</v>
      </c>
      <c r="Q2754" t="str">
        <f t="shared" ref="Q2754:Q2817" si="44">CONCATENATE(C2754,E2754,G2754,I2754)</f>
        <v>124D</v>
      </c>
    </row>
    <row r="2755" spans="1:17" x14ac:dyDescent="0.25">
      <c r="A2755">
        <v>2754</v>
      </c>
      <c r="B2755">
        <v>255.571991</v>
      </c>
      <c r="C2755" s="2">
        <v>1</v>
      </c>
      <c r="D2755">
        <v>259.86753799999997</v>
      </c>
      <c r="E2755" s="4">
        <v>2</v>
      </c>
      <c r="I2755" s="5" t="s">
        <v>233</v>
      </c>
      <c r="N2755">
        <v>241.27491599999999</v>
      </c>
      <c r="P2755">
        <v>3</v>
      </c>
      <c r="Q2755" t="str">
        <f t="shared" si="44"/>
        <v>124D</v>
      </c>
    </row>
    <row r="2756" spans="1:17" x14ac:dyDescent="0.25">
      <c r="A2756">
        <v>2755</v>
      </c>
      <c r="B2756">
        <v>255.571991</v>
      </c>
      <c r="C2756" s="2">
        <v>1</v>
      </c>
      <c r="D2756">
        <v>259.86753799999997</v>
      </c>
      <c r="E2756" s="4">
        <v>2</v>
      </c>
      <c r="I2756" s="5" t="s">
        <v>233</v>
      </c>
      <c r="N2756">
        <v>241.27491599999999</v>
      </c>
      <c r="P2756">
        <v>3</v>
      </c>
      <c r="Q2756" t="str">
        <f t="shared" si="44"/>
        <v>124D</v>
      </c>
    </row>
    <row r="2757" spans="1:17" x14ac:dyDescent="0.25">
      <c r="A2757">
        <v>2756</v>
      </c>
      <c r="B2757">
        <v>255.571991</v>
      </c>
      <c r="C2757" s="2">
        <v>1</v>
      </c>
      <c r="D2757">
        <v>259.86753799999997</v>
      </c>
      <c r="E2757" s="4">
        <v>2</v>
      </c>
      <c r="I2757" s="5" t="s">
        <v>233</v>
      </c>
      <c r="N2757">
        <v>241.27491599999999</v>
      </c>
      <c r="P2757">
        <v>3</v>
      </c>
      <c r="Q2757" t="str">
        <f t="shared" si="44"/>
        <v>124D</v>
      </c>
    </row>
    <row r="2758" spans="1:17" x14ac:dyDescent="0.25">
      <c r="A2758">
        <v>2757</v>
      </c>
      <c r="B2758">
        <v>255.571991</v>
      </c>
      <c r="C2758" s="2">
        <v>1</v>
      </c>
      <c r="D2758">
        <v>259.86753799999997</v>
      </c>
      <c r="E2758" s="4">
        <v>2</v>
      </c>
      <c r="I2758" s="5" t="s">
        <v>233</v>
      </c>
      <c r="N2758">
        <v>241.27491599999999</v>
      </c>
      <c r="P2758">
        <v>3</v>
      </c>
      <c r="Q2758" t="str">
        <f t="shared" si="44"/>
        <v>124D</v>
      </c>
    </row>
    <row r="2759" spans="1:17" x14ac:dyDescent="0.25">
      <c r="A2759">
        <v>2758</v>
      </c>
      <c r="B2759">
        <v>255.571991</v>
      </c>
      <c r="C2759" s="2">
        <v>1</v>
      </c>
      <c r="D2759">
        <v>259.86753799999997</v>
      </c>
      <c r="E2759" s="4">
        <v>2</v>
      </c>
      <c r="I2759" s="5" t="s">
        <v>233</v>
      </c>
      <c r="N2759">
        <v>241.27491599999999</v>
      </c>
      <c r="P2759">
        <v>3</v>
      </c>
      <c r="Q2759" t="str">
        <f t="shared" si="44"/>
        <v>124D</v>
      </c>
    </row>
    <row r="2760" spans="1:17" x14ac:dyDescent="0.25">
      <c r="A2760">
        <v>2759</v>
      </c>
      <c r="B2760">
        <v>255.571991</v>
      </c>
      <c r="C2760" s="2">
        <v>1</v>
      </c>
      <c r="D2760">
        <v>259.86753799999997</v>
      </c>
      <c r="E2760" s="4">
        <v>2</v>
      </c>
      <c r="I2760" s="5" t="s">
        <v>233</v>
      </c>
      <c r="N2760">
        <v>241.27491599999999</v>
      </c>
      <c r="P2760">
        <v>3</v>
      </c>
      <c r="Q2760" t="str">
        <f t="shared" si="44"/>
        <v>124D</v>
      </c>
    </row>
    <row r="2761" spans="1:17" x14ac:dyDescent="0.25">
      <c r="A2761">
        <v>2760</v>
      </c>
      <c r="B2761">
        <v>255.571991</v>
      </c>
      <c r="C2761" s="2">
        <v>1</v>
      </c>
      <c r="D2761">
        <v>259.86753799999997</v>
      </c>
      <c r="E2761" s="4">
        <v>2</v>
      </c>
      <c r="G2761" s="3" t="s">
        <v>234</v>
      </c>
      <c r="I2761" s="5" t="s">
        <v>233</v>
      </c>
      <c r="L2761">
        <v>250.57844499999999</v>
      </c>
      <c r="M2761">
        <v>2760</v>
      </c>
      <c r="N2761">
        <v>241.27491599999999</v>
      </c>
      <c r="P2761">
        <v>4</v>
      </c>
      <c r="Q2761" t="str">
        <f t="shared" si="44"/>
        <v>123D4D</v>
      </c>
    </row>
    <row r="2762" spans="1:17" x14ac:dyDescent="0.25">
      <c r="A2762">
        <v>2761</v>
      </c>
      <c r="B2762">
        <v>255.571991</v>
      </c>
      <c r="C2762" s="2">
        <v>1</v>
      </c>
      <c r="D2762">
        <v>259.86753799999997</v>
      </c>
      <c r="E2762" s="4">
        <v>2</v>
      </c>
      <c r="G2762" s="3" t="s">
        <v>234</v>
      </c>
      <c r="I2762" s="5" t="s">
        <v>233</v>
      </c>
      <c r="L2762">
        <v>250.57844499999999</v>
      </c>
      <c r="N2762">
        <v>241.27491599999999</v>
      </c>
      <c r="P2762">
        <v>4</v>
      </c>
      <c r="Q2762" t="str">
        <f t="shared" si="44"/>
        <v>123D4D</v>
      </c>
    </row>
    <row r="2763" spans="1:17" x14ac:dyDescent="0.25">
      <c r="A2763">
        <v>2762</v>
      </c>
      <c r="B2763">
        <v>255.571991</v>
      </c>
      <c r="C2763" s="2">
        <v>1</v>
      </c>
      <c r="D2763">
        <v>259.86753799999997</v>
      </c>
      <c r="E2763" s="4">
        <v>2</v>
      </c>
      <c r="G2763" s="3" t="s">
        <v>234</v>
      </c>
      <c r="I2763" s="5" t="s">
        <v>233</v>
      </c>
      <c r="L2763">
        <v>250.57844499999999</v>
      </c>
      <c r="N2763">
        <v>241.27491599999999</v>
      </c>
      <c r="P2763">
        <v>4</v>
      </c>
      <c r="Q2763" t="str">
        <f t="shared" si="44"/>
        <v>123D4D</v>
      </c>
    </row>
    <row r="2764" spans="1:17" x14ac:dyDescent="0.25">
      <c r="A2764">
        <v>2763</v>
      </c>
      <c r="B2764">
        <v>255.571991</v>
      </c>
      <c r="C2764" s="2">
        <v>1</v>
      </c>
      <c r="D2764">
        <v>259.86753799999997</v>
      </c>
      <c r="E2764" s="4">
        <v>2</v>
      </c>
      <c r="G2764" s="3" t="s">
        <v>234</v>
      </c>
      <c r="I2764" s="5" t="s">
        <v>233</v>
      </c>
      <c r="L2764">
        <v>250.57844499999999</v>
      </c>
      <c r="N2764">
        <v>241.27491599999999</v>
      </c>
      <c r="P2764">
        <v>4</v>
      </c>
      <c r="Q2764" t="str">
        <f t="shared" si="44"/>
        <v>123D4D</v>
      </c>
    </row>
    <row r="2765" spans="1:17" x14ac:dyDescent="0.25">
      <c r="A2765">
        <v>2764</v>
      </c>
      <c r="B2765">
        <v>255.34087</v>
      </c>
      <c r="C2765" s="2">
        <v>1</v>
      </c>
      <c r="D2765">
        <v>259.86753799999997</v>
      </c>
      <c r="E2765" s="4">
        <v>2</v>
      </c>
      <c r="G2765" s="3" t="s">
        <v>234</v>
      </c>
      <c r="I2765" s="5" t="s">
        <v>233</v>
      </c>
      <c r="L2765">
        <v>250.57844499999999</v>
      </c>
      <c r="N2765">
        <v>241.27491599999999</v>
      </c>
      <c r="P2765">
        <v>4</v>
      </c>
      <c r="Q2765" t="str">
        <f t="shared" si="44"/>
        <v>123D4D</v>
      </c>
    </row>
    <row r="2766" spans="1:17" x14ac:dyDescent="0.25">
      <c r="A2766">
        <v>2765</v>
      </c>
      <c r="D2766">
        <v>259.86753799999997</v>
      </c>
      <c r="E2766" s="4">
        <v>2</v>
      </c>
      <c r="G2766" s="3" t="s">
        <v>234</v>
      </c>
      <c r="I2766" s="5" t="s">
        <v>233</v>
      </c>
      <c r="L2766">
        <v>250.57844499999999</v>
      </c>
      <c r="N2766">
        <v>241.27491599999999</v>
      </c>
      <c r="O2766">
        <v>2765</v>
      </c>
      <c r="P2766">
        <v>3</v>
      </c>
      <c r="Q2766" t="str">
        <f t="shared" si="44"/>
        <v>23D4D</v>
      </c>
    </row>
    <row r="2767" spans="1:17" x14ac:dyDescent="0.25">
      <c r="A2767">
        <v>2766</v>
      </c>
      <c r="D2767">
        <v>259.86753799999997</v>
      </c>
      <c r="E2767" s="4">
        <v>2</v>
      </c>
      <c r="G2767" s="3" t="s">
        <v>234</v>
      </c>
      <c r="L2767">
        <v>250.57844499999999</v>
      </c>
      <c r="P2767">
        <v>2</v>
      </c>
      <c r="Q2767" t="str">
        <f t="shared" si="44"/>
        <v>23D</v>
      </c>
    </row>
    <row r="2768" spans="1:17" x14ac:dyDescent="0.25">
      <c r="A2768">
        <v>2767</v>
      </c>
      <c r="D2768">
        <v>259.86753799999997</v>
      </c>
      <c r="E2768" s="4">
        <v>2</v>
      </c>
      <c r="G2768" s="3" t="s">
        <v>234</v>
      </c>
      <c r="L2768">
        <v>250.57844499999999</v>
      </c>
      <c r="P2768">
        <v>2</v>
      </c>
      <c r="Q2768" t="str">
        <f t="shared" si="44"/>
        <v>23D</v>
      </c>
    </row>
    <row r="2769" spans="1:17" x14ac:dyDescent="0.25">
      <c r="A2769">
        <v>2768</v>
      </c>
      <c r="D2769">
        <v>259.86753799999997</v>
      </c>
      <c r="E2769" s="4">
        <v>2</v>
      </c>
      <c r="G2769" s="3" t="s">
        <v>234</v>
      </c>
      <c r="L2769">
        <v>250.57844499999999</v>
      </c>
      <c r="P2769">
        <v>2</v>
      </c>
      <c r="Q2769" t="str">
        <f t="shared" si="44"/>
        <v>23D</v>
      </c>
    </row>
    <row r="2770" spans="1:17" x14ac:dyDescent="0.25">
      <c r="A2770">
        <v>2769</v>
      </c>
      <c r="D2770">
        <v>259.86753799999997</v>
      </c>
      <c r="E2770" s="4">
        <v>2</v>
      </c>
      <c r="G2770" s="3" t="s">
        <v>234</v>
      </c>
      <c r="L2770">
        <v>250.57844499999999</v>
      </c>
      <c r="P2770">
        <v>2</v>
      </c>
      <c r="Q2770" t="str">
        <f t="shared" si="44"/>
        <v>23D</v>
      </c>
    </row>
    <row r="2771" spans="1:17" x14ac:dyDescent="0.25">
      <c r="A2771">
        <v>2770</v>
      </c>
      <c r="D2771">
        <v>259.86753799999997</v>
      </c>
      <c r="E2771" s="4">
        <v>2</v>
      </c>
      <c r="G2771" s="3" t="s">
        <v>234</v>
      </c>
      <c r="L2771">
        <v>250.57844499999999</v>
      </c>
      <c r="P2771">
        <v>2</v>
      </c>
      <c r="Q2771" t="str">
        <f t="shared" si="44"/>
        <v>23D</v>
      </c>
    </row>
    <row r="2772" spans="1:17" x14ac:dyDescent="0.25">
      <c r="A2772">
        <v>2771</v>
      </c>
      <c r="D2772">
        <v>259.86753799999997</v>
      </c>
      <c r="E2772" s="4">
        <v>2</v>
      </c>
      <c r="G2772" s="3" t="s">
        <v>234</v>
      </c>
      <c r="L2772">
        <v>250.57844499999999</v>
      </c>
      <c r="P2772">
        <v>2</v>
      </c>
      <c r="Q2772" t="str">
        <f t="shared" si="44"/>
        <v>23D</v>
      </c>
    </row>
    <row r="2773" spans="1:17" x14ac:dyDescent="0.25">
      <c r="A2773">
        <v>2772</v>
      </c>
      <c r="D2773">
        <v>259.86753799999997</v>
      </c>
      <c r="E2773" s="4">
        <v>2</v>
      </c>
      <c r="G2773" s="3" t="s">
        <v>234</v>
      </c>
      <c r="L2773">
        <v>250.57844499999999</v>
      </c>
      <c r="P2773">
        <v>2</v>
      </c>
      <c r="Q2773" t="str">
        <f t="shared" si="44"/>
        <v>23D</v>
      </c>
    </row>
    <row r="2774" spans="1:17" x14ac:dyDescent="0.25">
      <c r="A2774">
        <v>2773</v>
      </c>
      <c r="D2774">
        <v>259.86753799999997</v>
      </c>
      <c r="E2774" s="4">
        <v>2</v>
      </c>
      <c r="G2774" s="3" t="s">
        <v>234</v>
      </c>
      <c r="L2774">
        <v>250.57844499999999</v>
      </c>
      <c r="P2774">
        <v>2</v>
      </c>
      <c r="Q2774" t="str">
        <f t="shared" si="44"/>
        <v>23D</v>
      </c>
    </row>
    <row r="2775" spans="1:17" x14ac:dyDescent="0.25">
      <c r="A2775">
        <v>2774</v>
      </c>
      <c r="D2775">
        <v>259.86753799999997</v>
      </c>
      <c r="E2775" s="4">
        <v>2</v>
      </c>
      <c r="G2775" s="3" t="s">
        <v>234</v>
      </c>
      <c r="L2775">
        <v>250.57844499999999</v>
      </c>
      <c r="P2775">
        <v>2</v>
      </c>
      <c r="Q2775" t="str">
        <f t="shared" si="44"/>
        <v>23D</v>
      </c>
    </row>
    <row r="2776" spans="1:17" x14ac:dyDescent="0.25">
      <c r="A2776">
        <v>2775</v>
      </c>
      <c r="D2776">
        <v>259.86753799999997</v>
      </c>
      <c r="E2776" s="4">
        <v>2</v>
      </c>
      <c r="G2776" s="3" t="s">
        <v>234</v>
      </c>
      <c r="L2776">
        <v>250.57844499999999</v>
      </c>
      <c r="P2776">
        <v>2</v>
      </c>
      <c r="Q2776" t="str">
        <f t="shared" si="44"/>
        <v>23D</v>
      </c>
    </row>
    <row r="2777" spans="1:17" x14ac:dyDescent="0.25">
      <c r="A2777">
        <v>2776</v>
      </c>
      <c r="D2777">
        <v>259.86753799999997</v>
      </c>
      <c r="E2777" s="4">
        <v>2</v>
      </c>
      <c r="G2777" s="3" t="s">
        <v>234</v>
      </c>
      <c r="L2777">
        <v>250.57844499999999</v>
      </c>
      <c r="P2777">
        <v>2</v>
      </c>
      <c r="Q2777" t="str">
        <f t="shared" si="44"/>
        <v>23D</v>
      </c>
    </row>
    <row r="2778" spans="1:17" x14ac:dyDescent="0.25">
      <c r="A2778">
        <v>2777</v>
      </c>
      <c r="D2778">
        <v>259.86753799999997</v>
      </c>
      <c r="E2778" s="4">
        <v>2</v>
      </c>
      <c r="G2778" s="3" t="s">
        <v>234</v>
      </c>
      <c r="L2778">
        <v>250.57844499999999</v>
      </c>
      <c r="P2778">
        <v>2</v>
      </c>
      <c r="Q2778" t="str">
        <f t="shared" si="44"/>
        <v>23D</v>
      </c>
    </row>
    <row r="2779" spans="1:17" x14ac:dyDescent="0.25">
      <c r="A2779">
        <v>2778</v>
      </c>
      <c r="B2779">
        <v>267.56789800000001</v>
      </c>
      <c r="C2779" s="2">
        <v>1</v>
      </c>
      <c r="D2779">
        <v>259.86753799999997</v>
      </c>
      <c r="E2779" s="4">
        <v>2</v>
      </c>
      <c r="G2779" s="3" t="s">
        <v>234</v>
      </c>
      <c r="L2779">
        <v>250.57844499999999</v>
      </c>
      <c r="P2779">
        <v>3</v>
      </c>
      <c r="Q2779" t="str">
        <f t="shared" si="44"/>
        <v>123D</v>
      </c>
    </row>
    <row r="2780" spans="1:17" x14ac:dyDescent="0.25">
      <c r="A2780">
        <v>2779</v>
      </c>
      <c r="B2780">
        <v>267.65943900000002</v>
      </c>
      <c r="C2780" s="2">
        <v>1</v>
      </c>
      <c r="D2780">
        <v>259.86753799999997</v>
      </c>
      <c r="E2780" s="4">
        <v>2</v>
      </c>
      <c r="G2780" s="3" t="s">
        <v>234</v>
      </c>
      <c r="L2780">
        <v>250.57844499999999</v>
      </c>
      <c r="P2780">
        <v>3</v>
      </c>
      <c r="Q2780" t="str">
        <f t="shared" si="44"/>
        <v>123D</v>
      </c>
    </row>
    <row r="2781" spans="1:17" x14ac:dyDescent="0.25">
      <c r="A2781">
        <v>2780</v>
      </c>
      <c r="B2781">
        <v>267.65943900000002</v>
      </c>
      <c r="C2781" s="2">
        <v>1</v>
      </c>
      <c r="D2781">
        <v>259.86753799999997</v>
      </c>
      <c r="E2781" s="4">
        <v>2</v>
      </c>
      <c r="G2781" s="3" t="s">
        <v>234</v>
      </c>
      <c r="L2781">
        <v>250.57844499999999</v>
      </c>
      <c r="P2781">
        <v>3</v>
      </c>
      <c r="Q2781" t="str">
        <f t="shared" si="44"/>
        <v>123D</v>
      </c>
    </row>
    <row r="2782" spans="1:17" x14ac:dyDescent="0.25">
      <c r="A2782">
        <v>2781</v>
      </c>
      <c r="B2782">
        <v>267.65943900000002</v>
      </c>
      <c r="C2782" s="2">
        <v>1</v>
      </c>
      <c r="D2782">
        <v>259.86753799999997</v>
      </c>
      <c r="E2782" s="4">
        <v>2</v>
      </c>
      <c r="G2782" s="3" t="s">
        <v>234</v>
      </c>
      <c r="L2782">
        <v>250.57844499999999</v>
      </c>
      <c r="P2782">
        <v>3</v>
      </c>
      <c r="Q2782" t="str">
        <f t="shared" si="44"/>
        <v>123D</v>
      </c>
    </row>
    <row r="2783" spans="1:17" x14ac:dyDescent="0.25">
      <c r="A2783">
        <v>2782</v>
      </c>
      <c r="B2783">
        <v>267.65943900000002</v>
      </c>
      <c r="C2783" s="2">
        <v>1</v>
      </c>
      <c r="D2783">
        <v>259.86753799999997</v>
      </c>
      <c r="E2783" s="4">
        <v>2</v>
      </c>
      <c r="G2783" s="3" t="s">
        <v>234</v>
      </c>
      <c r="L2783">
        <v>250.57844499999999</v>
      </c>
      <c r="P2783">
        <v>3</v>
      </c>
      <c r="Q2783" t="str">
        <f t="shared" si="44"/>
        <v>123D</v>
      </c>
    </row>
    <row r="2784" spans="1:17" x14ac:dyDescent="0.25">
      <c r="A2784">
        <v>2783</v>
      </c>
      <c r="B2784">
        <v>267.65943900000002</v>
      </c>
      <c r="C2784" s="2">
        <v>1</v>
      </c>
      <c r="D2784">
        <v>259.86753799999997</v>
      </c>
      <c r="E2784" s="4">
        <v>2</v>
      </c>
      <c r="G2784" s="3" t="s">
        <v>234</v>
      </c>
      <c r="L2784">
        <v>250.57844499999999</v>
      </c>
      <c r="P2784">
        <v>3</v>
      </c>
      <c r="Q2784" t="str">
        <f t="shared" si="44"/>
        <v>123D</v>
      </c>
    </row>
    <row r="2785" spans="1:17" x14ac:dyDescent="0.25">
      <c r="A2785">
        <v>2784</v>
      </c>
      <c r="B2785">
        <v>267.65943900000002</v>
      </c>
      <c r="C2785" s="2">
        <v>1</v>
      </c>
      <c r="D2785">
        <v>259.86753799999997</v>
      </c>
      <c r="E2785" s="4">
        <v>2</v>
      </c>
      <c r="G2785" s="3" t="s">
        <v>234</v>
      </c>
      <c r="L2785">
        <v>250.57844499999999</v>
      </c>
      <c r="P2785">
        <v>3</v>
      </c>
      <c r="Q2785" t="str">
        <f t="shared" si="44"/>
        <v>123D</v>
      </c>
    </row>
    <row r="2786" spans="1:17" x14ac:dyDescent="0.25">
      <c r="A2786">
        <v>2785</v>
      </c>
      <c r="B2786">
        <v>267.65943900000002</v>
      </c>
      <c r="C2786" s="2">
        <v>1</v>
      </c>
      <c r="D2786">
        <v>259.86753799999997</v>
      </c>
      <c r="E2786" s="4">
        <v>2</v>
      </c>
      <c r="G2786" s="3" t="s">
        <v>234</v>
      </c>
      <c r="L2786">
        <v>250.57844499999999</v>
      </c>
      <c r="P2786">
        <v>3</v>
      </c>
      <c r="Q2786" t="str">
        <f t="shared" si="44"/>
        <v>123D</v>
      </c>
    </row>
    <row r="2787" spans="1:17" x14ac:dyDescent="0.25">
      <c r="A2787">
        <v>2786</v>
      </c>
      <c r="B2787">
        <v>267.65943900000002</v>
      </c>
      <c r="C2787" s="2">
        <v>1</v>
      </c>
      <c r="D2787">
        <v>259.86753799999997</v>
      </c>
      <c r="E2787" s="4">
        <v>2</v>
      </c>
      <c r="G2787" s="3" t="s">
        <v>234</v>
      </c>
      <c r="L2787">
        <v>250.57844499999999</v>
      </c>
      <c r="P2787">
        <v>3</v>
      </c>
      <c r="Q2787" t="str">
        <f t="shared" si="44"/>
        <v>123D</v>
      </c>
    </row>
    <row r="2788" spans="1:17" x14ac:dyDescent="0.25">
      <c r="A2788">
        <v>2787</v>
      </c>
      <c r="B2788">
        <v>267.65943900000002</v>
      </c>
      <c r="C2788" s="2">
        <v>1</v>
      </c>
      <c r="D2788">
        <v>259.86753799999997</v>
      </c>
      <c r="E2788" s="4">
        <v>2</v>
      </c>
      <c r="G2788" s="3" t="s">
        <v>234</v>
      </c>
      <c r="L2788">
        <v>250.57844499999999</v>
      </c>
      <c r="P2788">
        <v>3</v>
      </c>
      <c r="Q2788" t="str">
        <f t="shared" si="44"/>
        <v>123D</v>
      </c>
    </row>
    <row r="2789" spans="1:17" x14ac:dyDescent="0.25">
      <c r="A2789">
        <v>2788</v>
      </c>
      <c r="B2789">
        <v>267.65943900000002</v>
      </c>
      <c r="C2789" s="2">
        <v>1</v>
      </c>
      <c r="D2789">
        <v>259.81006600000001</v>
      </c>
      <c r="E2789" s="4">
        <v>2</v>
      </c>
      <c r="G2789" s="3" t="s">
        <v>234</v>
      </c>
      <c r="L2789">
        <v>250.57844499999999</v>
      </c>
      <c r="P2789">
        <v>3</v>
      </c>
      <c r="Q2789" t="str">
        <f t="shared" si="44"/>
        <v>123D</v>
      </c>
    </row>
    <row r="2790" spans="1:17" x14ac:dyDescent="0.25">
      <c r="A2790">
        <v>2789</v>
      </c>
      <c r="B2790">
        <v>267.65943900000002</v>
      </c>
      <c r="C2790" s="2">
        <v>1</v>
      </c>
      <c r="G2790" s="3" t="s">
        <v>234</v>
      </c>
      <c r="L2790">
        <v>250.57844499999999</v>
      </c>
      <c r="P2790">
        <v>2</v>
      </c>
      <c r="Q2790" t="str">
        <f t="shared" si="44"/>
        <v>13D</v>
      </c>
    </row>
    <row r="2791" spans="1:17" x14ac:dyDescent="0.25">
      <c r="A2791">
        <v>2790</v>
      </c>
      <c r="B2791">
        <v>267.65943900000002</v>
      </c>
      <c r="C2791" s="2">
        <v>1</v>
      </c>
      <c r="G2791" s="3" t="s">
        <v>234</v>
      </c>
      <c r="L2791">
        <v>250.57844499999999</v>
      </c>
      <c r="M2791">
        <v>2790</v>
      </c>
      <c r="P2791">
        <v>2</v>
      </c>
      <c r="Q2791" t="str">
        <f t="shared" si="44"/>
        <v>13D</v>
      </c>
    </row>
    <row r="2792" spans="1:17" x14ac:dyDescent="0.25">
      <c r="A2792">
        <v>2791</v>
      </c>
      <c r="B2792">
        <v>267.65943900000002</v>
      </c>
      <c r="C2792" s="2">
        <v>1</v>
      </c>
      <c r="H2792">
        <v>256.58487700000001</v>
      </c>
      <c r="I2792" s="5">
        <v>4</v>
      </c>
      <c r="P2792">
        <v>2</v>
      </c>
      <c r="Q2792" t="str">
        <f t="shared" si="44"/>
        <v>14</v>
      </c>
    </row>
    <row r="2793" spans="1:17" x14ac:dyDescent="0.25">
      <c r="A2793">
        <v>2792</v>
      </c>
      <c r="B2793">
        <v>267.65943900000002</v>
      </c>
      <c r="C2793" s="2">
        <v>1</v>
      </c>
      <c r="H2793">
        <v>256.58487700000001</v>
      </c>
      <c r="I2793" s="5">
        <v>4</v>
      </c>
      <c r="P2793">
        <v>2</v>
      </c>
      <c r="Q2793" t="str">
        <f t="shared" si="44"/>
        <v>14</v>
      </c>
    </row>
    <row r="2794" spans="1:17" x14ac:dyDescent="0.25">
      <c r="A2794">
        <v>2793</v>
      </c>
      <c r="B2794">
        <v>267.65943900000002</v>
      </c>
      <c r="C2794" s="2">
        <v>1</v>
      </c>
      <c r="H2794">
        <v>256.58487700000001</v>
      </c>
      <c r="I2794" s="5">
        <v>4</v>
      </c>
      <c r="P2794">
        <v>2</v>
      </c>
      <c r="Q2794" t="str">
        <f t="shared" si="44"/>
        <v>14</v>
      </c>
    </row>
    <row r="2795" spans="1:17" x14ac:dyDescent="0.25">
      <c r="A2795">
        <v>2794</v>
      </c>
      <c r="B2795">
        <v>267.65943900000002</v>
      </c>
      <c r="C2795" s="2">
        <v>1</v>
      </c>
      <c r="H2795">
        <v>256.58487700000001</v>
      </c>
      <c r="I2795" s="5">
        <v>4</v>
      </c>
      <c r="P2795">
        <v>2</v>
      </c>
      <c r="Q2795" t="str">
        <f t="shared" si="44"/>
        <v>14</v>
      </c>
    </row>
    <row r="2796" spans="1:17" x14ac:dyDescent="0.25">
      <c r="A2796">
        <v>2795</v>
      </c>
      <c r="B2796">
        <v>267.65943900000002</v>
      </c>
      <c r="C2796" s="2">
        <v>1</v>
      </c>
      <c r="H2796">
        <v>256.58487700000001</v>
      </c>
      <c r="I2796" s="5">
        <v>4</v>
      </c>
      <c r="P2796">
        <v>2</v>
      </c>
      <c r="Q2796" t="str">
        <f t="shared" si="44"/>
        <v>14</v>
      </c>
    </row>
    <row r="2797" spans="1:17" x14ac:dyDescent="0.25">
      <c r="A2797">
        <v>2796</v>
      </c>
      <c r="B2797">
        <v>267.65943900000002</v>
      </c>
      <c r="C2797" s="2">
        <v>1</v>
      </c>
      <c r="H2797">
        <v>256.58487700000001</v>
      </c>
      <c r="I2797" s="5">
        <v>4</v>
      </c>
      <c r="P2797">
        <v>2</v>
      </c>
      <c r="Q2797" t="str">
        <f t="shared" si="44"/>
        <v>14</v>
      </c>
    </row>
    <row r="2798" spans="1:17" x14ac:dyDescent="0.25">
      <c r="A2798">
        <v>2797</v>
      </c>
      <c r="B2798">
        <v>267.65943900000002</v>
      </c>
      <c r="C2798" s="2">
        <v>1</v>
      </c>
      <c r="H2798">
        <v>256.58487700000001</v>
      </c>
      <c r="I2798" s="5">
        <v>4</v>
      </c>
      <c r="P2798">
        <v>2</v>
      </c>
      <c r="Q2798" t="str">
        <f t="shared" si="44"/>
        <v>14</v>
      </c>
    </row>
    <row r="2799" spans="1:17" x14ac:dyDescent="0.25">
      <c r="A2799">
        <v>2798</v>
      </c>
      <c r="B2799">
        <v>267.65943900000002</v>
      </c>
      <c r="C2799" s="2">
        <v>1</v>
      </c>
      <c r="H2799">
        <v>256.58487700000001</v>
      </c>
      <c r="I2799" s="5">
        <v>4</v>
      </c>
      <c r="P2799">
        <v>2</v>
      </c>
      <c r="Q2799" t="str">
        <f t="shared" si="44"/>
        <v>14</v>
      </c>
    </row>
    <row r="2800" spans="1:17" x14ac:dyDescent="0.25">
      <c r="A2800">
        <v>2799</v>
      </c>
      <c r="B2800">
        <v>267.65943900000002</v>
      </c>
      <c r="C2800" s="2">
        <v>1</v>
      </c>
      <c r="H2800">
        <v>256.58487700000001</v>
      </c>
      <c r="I2800" s="5">
        <v>4</v>
      </c>
      <c r="P2800">
        <v>2</v>
      </c>
      <c r="Q2800" t="str">
        <f t="shared" si="44"/>
        <v>14</v>
      </c>
    </row>
    <row r="2801" spans="1:17" x14ac:dyDescent="0.25">
      <c r="A2801">
        <v>2800</v>
      </c>
      <c r="B2801">
        <v>267.65943900000002</v>
      </c>
      <c r="C2801" s="2">
        <v>1</v>
      </c>
      <c r="D2801">
        <v>271.87885999999997</v>
      </c>
      <c r="E2801" s="4">
        <v>2</v>
      </c>
      <c r="H2801">
        <v>256.58487700000001</v>
      </c>
      <c r="I2801" s="5">
        <v>4</v>
      </c>
      <c r="P2801">
        <v>3</v>
      </c>
      <c r="Q2801" t="str">
        <f t="shared" si="44"/>
        <v>124</v>
      </c>
    </row>
    <row r="2802" spans="1:17" x14ac:dyDescent="0.25">
      <c r="A2802">
        <v>2801</v>
      </c>
      <c r="B2802">
        <v>267.65943900000002</v>
      </c>
      <c r="C2802" s="2">
        <v>1</v>
      </c>
      <c r="D2802">
        <v>271.904991</v>
      </c>
      <c r="E2802" s="4">
        <v>2</v>
      </c>
      <c r="H2802">
        <v>256.58487700000001</v>
      </c>
      <c r="I2802" s="5">
        <v>4</v>
      </c>
      <c r="P2802">
        <v>3</v>
      </c>
      <c r="Q2802" t="str">
        <f t="shared" si="44"/>
        <v>124</v>
      </c>
    </row>
    <row r="2803" spans="1:17" x14ac:dyDescent="0.25">
      <c r="A2803">
        <v>2802</v>
      </c>
      <c r="B2803">
        <v>267.65943900000002</v>
      </c>
      <c r="C2803" s="2">
        <v>1</v>
      </c>
      <c r="D2803">
        <v>271.904991</v>
      </c>
      <c r="E2803" s="4">
        <v>2</v>
      </c>
      <c r="H2803">
        <v>256.58487700000001</v>
      </c>
      <c r="I2803" s="5">
        <v>4</v>
      </c>
      <c r="P2803">
        <v>3</v>
      </c>
      <c r="Q2803" t="str">
        <f t="shared" si="44"/>
        <v>124</v>
      </c>
    </row>
    <row r="2804" spans="1:17" x14ac:dyDescent="0.25">
      <c r="A2804">
        <v>2803</v>
      </c>
      <c r="B2804">
        <v>267.65943900000002</v>
      </c>
      <c r="C2804" s="2">
        <v>1</v>
      </c>
      <c r="D2804">
        <v>271.904991</v>
      </c>
      <c r="E2804" s="4">
        <v>2</v>
      </c>
      <c r="H2804">
        <v>256.58487700000001</v>
      </c>
      <c r="I2804" s="5">
        <v>4</v>
      </c>
      <c r="P2804">
        <v>3</v>
      </c>
      <c r="Q2804" t="str">
        <f t="shared" si="44"/>
        <v>124</v>
      </c>
    </row>
    <row r="2805" spans="1:17" x14ac:dyDescent="0.25">
      <c r="A2805">
        <v>2804</v>
      </c>
      <c r="B2805">
        <v>267.65943900000002</v>
      </c>
      <c r="C2805" s="2">
        <v>1</v>
      </c>
      <c r="D2805">
        <v>271.904991</v>
      </c>
      <c r="E2805" s="4">
        <v>2</v>
      </c>
      <c r="H2805">
        <v>256.58487700000001</v>
      </c>
      <c r="I2805" s="5">
        <v>4</v>
      </c>
      <c r="P2805">
        <v>3</v>
      </c>
      <c r="Q2805" t="str">
        <f t="shared" si="44"/>
        <v>124</v>
      </c>
    </row>
    <row r="2806" spans="1:17" x14ac:dyDescent="0.25">
      <c r="A2806">
        <v>2805</v>
      </c>
      <c r="B2806">
        <v>267.65943900000002</v>
      </c>
      <c r="C2806" s="2">
        <v>1</v>
      </c>
      <c r="D2806">
        <v>271.904991</v>
      </c>
      <c r="E2806" s="4">
        <v>2</v>
      </c>
      <c r="H2806">
        <v>256.58487700000001</v>
      </c>
      <c r="I2806" s="5">
        <v>4</v>
      </c>
      <c r="P2806">
        <v>3</v>
      </c>
      <c r="Q2806" t="str">
        <f t="shared" si="44"/>
        <v>124</v>
      </c>
    </row>
    <row r="2807" spans="1:17" x14ac:dyDescent="0.25">
      <c r="A2807">
        <v>2806</v>
      </c>
      <c r="B2807">
        <v>267.65943900000002</v>
      </c>
      <c r="C2807" s="2">
        <v>1</v>
      </c>
      <c r="D2807">
        <v>271.904991</v>
      </c>
      <c r="E2807" s="4">
        <v>2</v>
      </c>
      <c r="H2807">
        <v>256.58487700000001</v>
      </c>
      <c r="I2807" s="5">
        <v>4</v>
      </c>
      <c r="P2807">
        <v>3</v>
      </c>
      <c r="Q2807" t="str">
        <f t="shared" si="44"/>
        <v>124</v>
      </c>
    </row>
    <row r="2808" spans="1:17" x14ac:dyDescent="0.25">
      <c r="A2808">
        <v>2807</v>
      </c>
      <c r="B2808">
        <v>267.65943900000002</v>
      </c>
      <c r="C2808" s="2">
        <v>1</v>
      </c>
      <c r="D2808">
        <v>271.904991</v>
      </c>
      <c r="E2808" s="4">
        <v>2</v>
      </c>
      <c r="H2808">
        <v>256.58487700000001</v>
      </c>
      <c r="I2808" s="5">
        <v>4</v>
      </c>
      <c r="P2808">
        <v>3</v>
      </c>
      <c r="Q2808" t="str">
        <f t="shared" si="44"/>
        <v>124</v>
      </c>
    </row>
    <row r="2809" spans="1:17" x14ac:dyDescent="0.25">
      <c r="A2809">
        <v>2808</v>
      </c>
      <c r="B2809">
        <v>267.65943900000002</v>
      </c>
      <c r="C2809" s="2">
        <v>1</v>
      </c>
      <c r="D2809">
        <v>271.904991</v>
      </c>
      <c r="E2809" s="4">
        <v>2</v>
      </c>
      <c r="H2809">
        <v>256.58487700000001</v>
      </c>
      <c r="I2809" s="5">
        <v>4</v>
      </c>
      <c r="P2809">
        <v>3</v>
      </c>
      <c r="Q2809" t="str">
        <f t="shared" si="44"/>
        <v>124</v>
      </c>
    </row>
    <row r="2810" spans="1:17" x14ac:dyDescent="0.25">
      <c r="A2810">
        <v>2809</v>
      </c>
      <c r="B2810">
        <v>267.65943900000002</v>
      </c>
      <c r="C2810" s="2">
        <v>1</v>
      </c>
      <c r="D2810">
        <v>271.904991</v>
      </c>
      <c r="E2810" s="4">
        <v>2</v>
      </c>
      <c r="H2810">
        <v>256.58487700000001</v>
      </c>
      <c r="I2810" s="5">
        <v>4</v>
      </c>
      <c r="P2810">
        <v>3</v>
      </c>
      <c r="Q2810" t="str">
        <f t="shared" si="44"/>
        <v>124</v>
      </c>
    </row>
    <row r="2811" spans="1:17" x14ac:dyDescent="0.25">
      <c r="A2811">
        <v>2810</v>
      </c>
      <c r="B2811">
        <v>267.65943900000002</v>
      </c>
      <c r="C2811" s="2">
        <v>1</v>
      </c>
      <c r="D2811">
        <v>271.904991</v>
      </c>
      <c r="E2811" s="4">
        <v>2</v>
      </c>
      <c r="H2811">
        <v>256.58487700000001</v>
      </c>
      <c r="I2811" s="5">
        <v>4</v>
      </c>
      <c r="P2811">
        <v>3</v>
      </c>
      <c r="Q2811" t="str">
        <f t="shared" si="44"/>
        <v>124</v>
      </c>
    </row>
    <row r="2812" spans="1:17" x14ac:dyDescent="0.25">
      <c r="A2812">
        <v>2811</v>
      </c>
      <c r="B2812">
        <v>267.56789800000001</v>
      </c>
      <c r="C2812" s="2">
        <v>1</v>
      </c>
      <c r="D2812">
        <v>271.904991</v>
      </c>
      <c r="E2812" s="4">
        <v>2</v>
      </c>
      <c r="H2812">
        <v>256.58487700000001</v>
      </c>
      <c r="I2812" s="5">
        <v>4</v>
      </c>
      <c r="P2812">
        <v>3</v>
      </c>
      <c r="Q2812" t="str">
        <f t="shared" si="44"/>
        <v>124</v>
      </c>
    </row>
    <row r="2813" spans="1:17" x14ac:dyDescent="0.25">
      <c r="A2813">
        <v>2812</v>
      </c>
      <c r="D2813">
        <v>271.904991</v>
      </c>
      <c r="E2813" s="4">
        <v>2</v>
      </c>
      <c r="H2813">
        <v>256.58487700000001</v>
      </c>
      <c r="I2813" s="5">
        <v>4</v>
      </c>
      <c r="P2813">
        <v>2</v>
      </c>
      <c r="Q2813" t="str">
        <f t="shared" si="44"/>
        <v>24</v>
      </c>
    </row>
    <row r="2814" spans="1:17" x14ac:dyDescent="0.25">
      <c r="A2814">
        <v>2813</v>
      </c>
      <c r="D2814">
        <v>271.87885999999997</v>
      </c>
      <c r="E2814" s="4">
        <v>2</v>
      </c>
      <c r="H2814">
        <v>256.58487700000001</v>
      </c>
      <c r="I2814" s="5">
        <v>4</v>
      </c>
      <c r="J2814">
        <v>235.867626</v>
      </c>
      <c r="K2814" t="s">
        <v>22</v>
      </c>
      <c r="Q2814" t="str">
        <f t="shared" si="44"/>
        <v>24</v>
      </c>
    </row>
    <row r="2815" spans="1:17" x14ac:dyDescent="0.25">
      <c r="A2815">
        <v>2814</v>
      </c>
      <c r="Q2815" t="str">
        <f t="shared" si="44"/>
        <v/>
      </c>
    </row>
    <row r="2816" spans="1:17" x14ac:dyDescent="0.25">
      <c r="A2816">
        <v>2815</v>
      </c>
      <c r="J2816">
        <v>235.95360199999999</v>
      </c>
      <c r="K2816" t="s">
        <v>22</v>
      </c>
      <c r="Q2816" t="str">
        <f t="shared" si="44"/>
        <v/>
      </c>
    </row>
    <row r="2817" spans="1:17" x14ac:dyDescent="0.25">
      <c r="A2817">
        <v>2816</v>
      </c>
      <c r="B2817">
        <v>250.48860200000001</v>
      </c>
      <c r="C2817" s="2">
        <v>1</v>
      </c>
      <c r="P2817">
        <v>1</v>
      </c>
      <c r="Q2817" t="str">
        <f t="shared" si="44"/>
        <v>1</v>
      </c>
    </row>
    <row r="2818" spans="1:17" x14ac:dyDescent="0.25">
      <c r="A2818">
        <v>2817</v>
      </c>
      <c r="B2818">
        <v>250.47726399999999</v>
      </c>
      <c r="C2818" s="2">
        <v>1</v>
      </c>
      <c r="P2818">
        <v>1</v>
      </c>
      <c r="Q2818" t="str">
        <f t="shared" ref="Q2818:Q2881" si="45">CONCATENATE(C2818,E2818,G2818,I2818)</f>
        <v>1</v>
      </c>
    </row>
    <row r="2819" spans="1:17" x14ac:dyDescent="0.25">
      <c r="A2819">
        <v>2818</v>
      </c>
      <c r="B2819">
        <v>250.47726399999999</v>
      </c>
      <c r="C2819" s="2">
        <v>1</v>
      </c>
      <c r="P2819">
        <v>1</v>
      </c>
      <c r="Q2819" t="str">
        <f t="shared" si="45"/>
        <v>1</v>
      </c>
    </row>
    <row r="2820" spans="1:17" x14ac:dyDescent="0.25">
      <c r="A2820">
        <v>2819</v>
      </c>
      <c r="B2820">
        <v>250.47726399999999</v>
      </c>
      <c r="C2820" s="2">
        <v>1</v>
      </c>
      <c r="P2820">
        <v>1</v>
      </c>
      <c r="Q2820" t="str">
        <f t="shared" si="45"/>
        <v>1</v>
      </c>
    </row>
    <row r="2821" spans="1:17" x14ac:dyDescent="0.25">
      <c r="A2821">
        <v>2820</v>
      </c>
      <c r="B2821">
        <v>250.47726399999999</v>
      </c>
      <c r="C2821" s="2">
        <v>1</v>
      </c>
      <c r="P2821">
        <v>1</v>
      </c>
      <c r="Q2821" t="str">
        <f t="shared" si="45"/>
        <v>1</v>
      </c>
    </row>
    <row r="2822" spans="1:17" x14ac:dyDescent="0.25">
      <c r="A2822">
        <v>2821</v>
      </c>
      <c r="B2822">
        <v>250.47726399999999</v>
      </c>
      <c r="C2822" s="2">
        <v>1</v>
      </c>
      <c r="P2822">
        <v>1</v>
      </c>
      <c r="Q2822" t="str">
        <f t="shared" si="45"/>
        <v>1</v>
      </c>
    </row>
    <row r="2823" spans="1:17" x14ac:dyDescent="0.25">
      <c r="A2823">
        <v>2822</v>
      </c>
      <c r="B2823">
        <v>250.47726399999999</v>
      </c>
      <c r="C2823" s="2">
        <v>1</v>
      </c>
      <c r="P2823">
        <v>1</v>
      </c>
      <c r="Q2823" t="str">
        <f t="shared" si="45"/>
        <v>1</v>
      </c>
    </row>
    <row r="2824" spans="1:17" x14ac:dyDescent="0.25">
      <c r="A2824">
        <v>2823</v>
      </c>
      <c r="B2824">
        <v>250.47726399999999</v>
      </c>
      <c r="C2824" s="2">
        <v>1</v>
      </c>
      <c r="G2824" s="3" t="s">
        <v>234</v>
      </c>
      <c r="L2824">
        <v>263.121487</v>
      </c>
      <c r="M2824">
        <v>2823</v>
      </c>
      <c r="P2824">
        <v>2</v>
      </c>
      <c r="Q2824" t="str">
        <f t="shared" si="45"/>
        <v>13D</v>
      </c>
    </row>
    <row r="2825" spans="1:17" x14ac:dyDescent="0.25">
      <c r="A2825">
        <v>2824</v>
      </c>
      <c r="B2825">
        <v>250.47726399999999</v>
      </c>
      <c r="C2825" s="2">
        <v>1</v>
      </c>
      <c r="G2825" s="3" t="s">
        <v>234</v>
      </c>
      <c r="L2825">
        <v>263.06417099999999</v>
      </c>
      <c r="P2825">
        <v>2</v>
      </c>
      <c r="Q2825" t="str">
        <f t="shared" si="45"/>
        <v>13D</v>
      </c>
    </row>
    <row r="2826" spans="1:17" x14ac:dyDescent="0.25">
      <c r="A2826">
        <v>2825</v>
      </c>
      <c r="B2826">
        <v>250.47726399999999</v>
      </c>
      <c r="C2826" s="2">
        <v>1</v>
      </c>
      <c r="G2826" s="3" t="s">
        <v>234</v>
      </c>
      <c r="L2826">
        <v>263.06417099999999</v>
      </c>
      <c r="P2826">
        <v>2</v>
      </c>
      <c r="Q2826" t="str">
        <f t="shared" si="45"/>
        <v>13D</v>
      </c>
    </row>
    <row r="2827" spans="1:17" x14ac:dyDescent="0.25">
      <c r="A2827">
        <v>2826</v>
      </c>
      <c r="B2827">
        <v>250.47726399999999</v>
      </c>
      <c r="C2827" s="2">
        <v>1</v>
      </c>
      <c r="G2827" s="3" t="s">
        <v>234</v>
      </c>
      <c r="L2827">
        <v>263.06417099999999</v>
      </c>
      <c r="P2827">
        <v>2</v>
      </c>
      <c r="Q2827" t="str">
        <f t="shared" si="45"/>
        <v>13D</v>
      </c>
    </row>
    <row r="2828" spans="1:17" x14ac:dyDescent="0.25">
      <c r="A2828">
        <v>2827</v>
      </c>
      <c r="B2828">
        <v>250.47726399999999</v>
      </c>
      <c r="C2828" s="2">
        <v>1</v>
      </c>
      <c r="G2828" s="3" t="s">
        <v>234</v>
      </c>
      <c r="L2828">
        <v>263.06417099999999</v>
      </c>
      <c r="P2828">
        <v>2</v>
      </c>
      <c r="Q2828" t="str">
        <f t="shared" si="45"/>
        <v>13D</v>
      </c>
    </row>
    <row r="2829" spans="1:17" x14ac:dyDescent="0.25">
      <c r="A2829">
        <v>2828</v>
      </c>
      <c r="B2829">
        <v>250.47726399999999</v>
      </c>
      <c r="C2829" s="2">
        <v>1</v>
      </c>
      <c r="G2829" s="3" t="s">
        <v>234</v>
      </c>
      <c r="L2829">
        <v>263.06417099999999</v>
      </c>
      <c r="P2829">
        <v>2</v>
      </c>
      <c r="Q2829" t="str">
        <f t="shared" si="45"/>
        <v>13D</v>
      </c>
    </row>
    <row r="2830" spans="1:17" x14ac:dyDescent="0.25">
      <c r="A2830">
        <v>2829</v>
      </c>
      <c r="B2830">
        <v>250.47726399999999</v>
      </c>
      <c r="C2830" s="2">
        <v>1</v>
      </c>
      <c r="G2830" s="3" t="s">
        <v>234</v>
      </c>
      <c r="L2830">
        <v>263.06417099999999</v>
      </c>
      <c r="P2830">
        <v>2</v>
      </c>
      <c r="Q2830" t="str">
        <f t="shared" si="45"/>
        <v>13D</v>
      </c>
    </row>
    <row r="2831" spans="1:17" x14ac:dyDescent="0.25">
      <c r="A2831">
        <v>2830</v>
      </c>
      <c r="B2831">
        <v>250.47726399999999</v>
      </c>
      <c r="C2831" s="2">
        <v>1</v>
      </c>
      <c r="G2831" s="3" t="s">
        <v>234</v>
      </c>
      <c r="L2831">
        <v>263.06417099999999</v>
      </c>
      <c r="P2831">
        <v>2</v>
      </c>
      <c r="Q2831" t="str">
        <f t="shared" si="45"/>
        <v>13D</v>
      </c>
    </row>
    <row r="2832" spans="1:17" x14ac:dyDescent="0.25">
      <c r="A2832">
        <v>2831</v>
      </c>
      <c r="B2832">
        <v>250.47726399999999</v>
      </c>
      <c r="C2832" s="2">
        <v>1</v>
      </c>
      <c r="G2832" s="3" t="s">
        <v>234</v>
      </c>
      <c r="L2832">
        <v>263.06417099999999</v>
      </c>
      <c r="P2832">
        <v>2</v>
      </c>
      <c r="Q2832" t="str">
        <f t="shared" si="45"/>
        <v>13D</v>
      </c>
    </row>
    <row r="2833" spans="1:17" x14ac:dyDescent="0.25">
      <c r="A2833">
        <v>2832</v>
      </c>
      <c r="B2833">
        <v>250.47726399999999</v>
      </c>
      <c r="C2833" s="2">
        <v>1</v>
      </c>
      <c r="G2833" s="3" t="s">
        <v>234</v>
      </c>
      <c r="L2833">
        <v>263.06417099999999</v>
      </c>
      <c r="P2833">
        <v>2</v>
      </c>
      <c r="Q2833" t="str">
        <f t="shared" si="45"/>
        <v>13D</v>
      </c>
    </row>
    <row r="2834" spans="1:17" x14ac:dyDescent="0.25">
      <c r="A2834">
        <v>2833</v>
      </c>
      <c r="B2834">
        <v>250.47726399999999</v>
      </c>
      <c r="C2834" s="2">
        <v>1</v>
      </c>
      <c r="G2834" s="3" t="s">
        <v>234</v>
      </c>
      <c r="L2834">
        <v>263.06417099999999</v>
      </c>
      <c r="P2834">
        <v>2</v>
      </c>
      <c r="Q2834" t="str">
        <f t="shared" si="45"/>
        <v>13D</v>
      </c>
    </row>
    <row r="2835" spans="1:17" x14ac:dyDescent="0.25">
      <c r="A2835">
        <v>2834</v>
      </c>
      <c r="B2835">
        <v>250.47726399999999</v>
      </c>
      <c r="C2835" s="2">
        <v>1</v>
      </c>
      <c r="G2835" s="3" t="s">
        <v>234</v>
      </c>
      <c r="L2835">
        <v>263.06417099999999</v>
      </c>
      <c r="P2835">
        <v>2</v>
      </c>
      <c r="Q2835" t="str">
        <f t="shared" si="45"/>
        <v>13D</v>
      </c>
    </row>
    <row r="2836" spans="1:17" x14ac:dyDescent="0.25">
      <c r="A2836">
        <v>2835</v>
      </c>
      <c r="B2836">
        <v>250.47726399999999</v>
      </c>
      <c r="C2836" s="2">
        <v>1</v>
      </c>
      <c r="G2836" s="3" t="s">
        <v>234</v>
      </c>
      <c r="L2836">
        <v>263.06417099999999</v>
      </c>
      <c r="P2836">
        <v>2</v>
      </c>
      <c r="Q2836" t="str">
        <f t="shared" si="45"/>
        <v>13D</v>
      </c>
    </row>
    <row r="2837" spans="1:17" x14ac:dyDescent="0.25">
      <c r="A2837">
        <v>2836</v>
      </c>
      <c r="B2837">
        <v>250.47726399999999</v>
      </c>
      <c r="C2837" s="2">
        <v>1</v>
      </c>
      <c r="G2837" s="3" t="s">
        <v>234</v>
      </c>
      <c r="L2837">
        <v>263.06417099999999</v>
      </c>
      <c r="P2837">
        <v>2</v>
      </c>
      <c r="Q2837" t="str">
        <f t="shared" si="45"/>
        <v>13D</v>
      </c>
    </row>
    <row r="2838" spans="1:17" x14ac:dyDescent="0.25">
      <c r="A2838">
        <v>2837</v>
      </c>
      <c r="B2838">
        <v>250.47726399999999</v>
      </c>
      <c r="C2838" s="2">
        <v>1</v>
      </c>
      <c r="D2838">
        <v>244.67509799999999</v>
      </c>
      <c r="E2838" s="4">
        <v>2</v>
      </c>
      <c r="G2838" s="3" t="s">
        <v>234</v>
      </c>
      <c r="I2838" s="5" t="s">
        <v>233</v>
      </c>
      <c r="L2838">
        <v>263.06417099999999</v>
      </c>
      <c r="N2838">
        <v>259.509209</v>
      </c>
      <c r="O2838">
        <v>2837</v>
      </c>
      <c r="P2838">
        <v>4</v>
      </c>
      <c r="Q2838" t="str">
        <f t="shared" si="45"/>
        <v>123D4D</v>
      </c>
    </row>
    <row r="2839" spans="1:17" x14ac:dyDescent="0.25">
      <c r="A2839">
        <v>2838</v>
      </c>
      <c r="B2839">
        <v>250.47726399999999</v>
      </c>
      <c r="C2839" s="2">
        <v>1</v>
      </c>
      <c r="D2839">
        <v>244.63334599999999</v>
      </c>
      <c r="E2839" s="4">
        <v>2</v>
      </c>
      <c r="G2839" s="3" t="s">
        <v>234</v>
      </c>
      <c r="I2839" s="5" t="s">
        <v>233</v>
      </c>
      <c r="L2839">
        <v>263.06417099999999</v>
      </c>
      <c r="N2839">
        <v>259.467918</v>
      </c>
      <c r="P2839">
        <v>4</v>
      </c>
      <c r="Q2839" t="str">
        <f t="shared" si="45"/>
        <v>123D4D</v>
      </c>
    </row>
    <row r="2840" spans="1:17" x14ac:dyDescent="0.25">
      <c r="A2840">
        <v>2839</v>
      </c>
      <c r="B2840">
        <v>250.47726399999999</v>
      </c>
      <c r="C2840" s="2">
        <v>1</v>
      </c>
      <c r="D2840">
        <v>244.63334599999999</v>
      </c>
      <c r="E2840" s="4">
        <v>2</v>
      </c>
      <c r="G2840" s="3" t="s">
        <v>234</v>
      </c>
      <c r="I2840" s="5" t="s">
        <v>233</v>
      </c>
      <c r="L2840">
        <v>263.06417099999999</v>
      </c>
      <c r="N2840">
        <v>259.467918</v>
      </c>
      <c r="P2840">
        <v>4</v>
      </c>
      <c r="Q2840" t="str">
        <f t="shared" si="45"/>
        <v>123D4D</v>
      </c>
    </row>
    <row r="2841" spans="1:17" x14ac:dyDescent="0.25">
      <c r="A2841">
        <v>2840</v>
      </c>
      <c r="B2841">
        <v>250.47726399999999</v>
      </c>
      <c r="C2841" s="2">
        <v>1</v>
      </c>
      <c r="D2841">
        <v>244.63334599999999</v>
      </c>
      <c r="E2841" s="4">
        <v>2</v>
      </c>
      <c r="G2841" s="3" t="s">
        <v>234</v>
      </c>
      <c r="I2841" s="5" t="s">
        <v>233</v>
      </c>
      <c r="L2841">
        <v>263.06417099999999</v>
      </c>
      <c r="N2841">
        <v>259.467918</v>
      </c>
      <c r="P2841">
        <v>4</v>
      </c>
      <c r="Q2841" t="str">
        <f t="shared" si="45"/>
        <v>123D4D</v>
      </c>
    </row>
    <row r="2842" spans="1:17" x14ac:dyDescent="0.25">
      <c r="A2842">
        <v>2841</v>
      </c>
      <c r="B2842">
        <v>250.47726399999999</v>
      </c>
      <c r="C2842" s="2">
        <v>1</v>
      </c>
      <c r="D2842">
        <v>244.63334599999999</v>
      </c>
      <c r="E2842" s="4">
        <v>2</v>
      </c>
      <c r="G2842" s="3" t="s">
        <v>234</v>
      </c>
      <c r="I2842" s="5" t="s">
        <v>233</v>
      </c>
      <c r="L2842">
        <v>263.06417099999999</v>
      </c>
      <c r="N2842">
        <v>259.467918</v>
      </c>
      <c r="P2842">
        <v>4</v>
      </c>
      <c r="Q2842" t="str">
        <f t="shared" si="45"/>
        <v>123D4D</v>
      </c>
    </row>
    <row r="2843" spans="1:17" x14ac:dyDescent="0.25">
      <c r="A2843">
        <v>2842</v>
      </c>
      <c r="B2843">
        <v>250.47726399999999</v>
      </c>
      <c r="C2843" s="2">
        <v>1</v>
      </c>
      <c r="D2843">
        <v>244.63334599999999</v>
      </c>
      <c r="E2843" s="4">
        <v>2</v>
      </c>
      <c r="G2843" s="3" t="s">
        <v>234</v>
      </c>
      <c r="I2843" s="5" t="s">
        <v>233</v>
      </c>
      <c r="L2843">
        <v>263.06417099999999</v>
      </c>
      <c r="N2843">
        <v>259.467918</v>
      </c>
      <c r="P2843">
        <v>4</v>
      </c>
      <c r="Q2843" t="str">
        <f t="shared" si="45"/>
        <v>123D4D</v>
      </c>
    </row>
    <row r="2844" spans="1:17" x14ac:dyDescent="0.25">
      <c r="A2844">
        <v>2843</v>
      </c>
      <c r="B2844">
        <v>250.47726399999999</v>
      </c>
      <c r="C2844" s="2">
        <v>1</v>
      </c>
      <c r="D2844">
        <v>244.63334599999999</v>
      </c>
      <c r="E2844" s="4">
        <v>2</v>
      </c>
      <c r="G2844" s="3" t="s">
        <v>234</v>
      </c>
      <c r="I2844" s="5" t="s">
        <v>233</v>
      </c>
      <c r="L2844">
        <v>263.06417099999999</v>
      </c>
      <c r="N2844">
        <v>259.467918</v>
      </c>
      <c r="P2844">
        <v>4</v>
      </c>
      <c r="Q2844" t="str">
        <f t="shared" si="45"/>
        <v>123D4D</v>
      </c>
    </row>
    <row r="2845" spans="1:17" x14ac:dyDescent="0.25">
      <c r="A2845">
        <v>2844</v>
      </c>
      <c r="B2845">
        <v>250.47726399999999</v>
      </c>
      <c r="C2845" s="2">
        <v>1</v>
      </c>
      <c r="D2845">
        <v>244.63334599999999</v>
      </c>
      <c r="E2845" s="4">
        <v>2</v>
      </c>
      <c r="G2845" s="3" t="s">
        <v>234</v>
      </c>
      <c r="I2845" s="5" t="s">
        <v>233</v>
      </c>
      <c r="L2845">
        <v>263.06417099999999</v>
      </c>
      <c r="N2845">
        <v>259.467918</v>
      </c>
      <c r="P2845">
        <v>4</v>
      </c>
      <c r="Q2845" t="str">
        <f t="shared" si="45"/>
        <v>123D4D</v>
      </c>
    </row>
    <row r="2846" spans="1:17" x14ac:dyDescent="0.25">
      <c r="A2846">
        <v>2845</v>
      </c>
      <c r="B2846">
        <v>250.48860200000001</v>
      </c>
      <c r="C2846" s="2">
        <v>1</v>
      </c>
      <c r="D2846">
        <v>244.63334599999999</v>
      </c>
      <c r="E2846" s="4">
        <v>2</v>
      </c>
      <c r="G2846" s="3" t="s">
        <v>234</v>
      </c>
      <c r="I2846" s="5" t="s">
        <v>233</v>
      </c>
      <c r="L2846">
        <v>263.06417099999999</v>
      </c>
      <c r="N2846">
        <v>259.467918</v>
      </c>
      <c r="P2846">
        <v>4</v>
      </c>
      <c r="Q2846" t="str">
        <f t="shared" si="45"/>
        <v>123D4D</v>
      </c>
    </row>
    <row r="2847" spans="1:17" x14ac:dyDescent="0.25">
      <c r="A2847">
        <v>2846</v>
      </c>
      <c r="D2847">
        <v>244.63334599999999</v>
      </c>
      <c r="E2847" s="4">
        <v>2</v>
      </c>
      <c r="G2847" s="3" t="s">
        <v>234</v>
      </c>
      <c r="I2847" s="5" t="s">
        <v>233</v>
      </c>
      <c r="L2847">
        <v>263.06417099999999</v>
      </c>
      <c r="N2847">
        <v>259.467918</v>
      </c>
      <c r="P2847">
        <v>3</v>
      </c>
      <c r="Q2847" t="str">
        <f t="shared" si="45"/>
        <v>23D4D</v>
      </c>
    </row>
    <row r="2848" spans="1:17" x14ac:dyDescent="0.25">
      <c r="A2848">
        <v>2847</v>
      </c>
      <c r="D2848">
        <v>244.63334599999999</v>
      </c>
      <c r="E2848" s="4">
        <v>2</v>
      </c>
      <c r="G2848" s="3" t="s">
        <v>234</v>
      </c>
      <c r="I2848" s="5" t="s">
        <v>233</v>
      </c>
      <c r="L2848">
        <v>263.06417099999999</v>
      </c>
      <c r="N2848">
        <v>259.467918</v>
      </c>
      <c r="P2848">
        <v>3</v>
      </c>
      <c r="Q2848" t="str">
        <f t="shared" si="45"/>
        <v>23D4D</v>
      </c>
    </row>
    <row r="2849" spans="1:17" x14ac:dyDescent="0.25">
      <c r="A2849">
        <v>2848</v>
      </c>
      <c r="D2849">
        <v>244.63334599999999</v>
      </c>
      <c r="E2849" s="4">
        <v>2</v>
      </c>
      <c r="G2849" s="3" t="s">
        <v>234</v>
      </c>
      <c r="I2849" s="5" t="s">
        <v>233</v>
      </c>
      <c r="L2849">
        <v>263.06417099999999</v>
      </c>
      <c r="N2849">
        <v>259.467918</v>
      </c>
      <c r="P2849">
        <v>3</v>
      </c>
      <c r="Q2849" t="str">
        <f t="shared" si="45"/>
        <v>23D4D</v>
      </c>
    </row>
    <row r="2850" spans="1:17" x14ac:dyDescent="0.25">
      <c r="A2850">
        <v>2849</v>
      </c>
      <c r="D2850">
        <v>244.63334599999999</v>
      </c>
      <c r="E2850" s="4">
        <v>2</v>
      </c>
      <c r="G2850" s="3" t="s">
        <v>234</v>
      </c>
      <c r="I2850" s="5" t="s">
        <v>233</v>
      </c>
      <c r="L2850">
        <v>263.121487</v>
      </c>
      <c r="M2850">
        <v>2849</v>
      </c>
      <c r="N2850">
        <v>259.467918</v>
      </c>
      <c r="P2850">
        <v>3</v>
      </c>
      <c r="Q2850" t="str">
        <f t="shared" si="45"/>
        <v>23D4D</v>
      </c>
    </row>
    <row r="2851" spans="1:17" x14ac:dyDescent="0.25">
      <c r="A2851">
        <v>2850</v>
      </c>
      <c r="D2851">
        <v>244.63334599999999</v>
      </c>
      <c r="E2851" s="4">
        <v>2</v>
      </c>
      <c r="I2851" s="5" t="s">
        <v>233</v>
      </c>
      <c r="N2851">
        <v>259.467918</v>
      </c>
      <c r="P2851">
        <v>2</v>
      </c>
      <c r="Q2851" t="str">
        <f t="shared" si="45"/>
        <v>24D</v>
      </c>
    </row>
    <row r="2852" spans="1:17" x14ac:dyDescent="0.25">
      <c r="A2852">
        <v>2851</v>
      </c>
      <c r="D2852">
        <v>244.63334599999999</v>
      </c>
      <c r="E2852" s="4">
        <v>2</v>
      </c>
      <c r="I2852" s="5" t="s">
        <v>233</v>
      </c>
      <c r="N2852">
        <v>259.467918</v>
      </c>
      <c r="P2852">
        <v>2</v>
      </c>
      <c r="Q2852" t="str">
        <f t="shared" si="45"/>
        <v>24D</v>
      </c>
    </row>
    <row r="2853" spans="1:17" x14ac:dyDescent="0.25">
      <c r="A2853">
        <v>2852</v>
      </c>
      <c r="D2853">
        <v>244.63334599999999</v>
      </c>
      <c r="E2853" s="4">
        <v>2</v>
      </c>
      <c r="I2853" s="5" t="s">
        <v>233</v>
      </c>
      <c r="N2853">
        <v>259.467918</v>
      </c>
      <c r="P2853">
        <v>2</v>
      </c>
      <c r="Q2853" t="str">
        <f t="shared" si="45"/>
        <v>24D</v>
      </c>
    </row>
    <row r="2854" spans="1:17" x14ac:dyDescent="0.25">
      <c r="A2854">
        <v>2853</v>
      </c>
      <c r="D2854">
        <v>244.63334599999999</v>
      </c>
      <c r="E2854" s="4">
        <v>2</v>
      </c>
      <c r="I2854" s="5" t="s">
        <v>233</v>
      </c>
      <c r="N2854">
        <v>259.467918</v>
      </c>
      <c r="P2854">
        <v>2</v>
      </c>
      <c r="Q2854" t="str">
        <f t="shared" si="45"/>
        <v>24D</v>
      </c>
    </row>
    <row r="2855" spans="1:17" x14ac:dyDescent="0.25">
      <c r="A2855">
        <v>2854</v>
      </c>
      <c r="D2855">
        <v>244.63334599999999</v>
      </c>
      <c r="E2855" s="4">
        <v>2</v>
      </c>
      <c r="I2855" s="5" t="s">
        <v>233</v>
      </c>
      <c r="N2855">
        <v>259.467918</v>
      </c>
      <c r="P2855">
        <v>2</v>
      </c>
      <c r="Q2855" t="str">
        <f t="shared" si="45"/>
        <v>24D</v>
      </c>
    </row>
    <row r="2856" spans="1:17" x14ac:dyDescent="0.25">
      <c r="A2856">
        <v>2855</v>
      </c>
      <c r="D2856">
        <v>244.63334599999999</v>
      </c>
      <c r="E2856" s="4">
        <v>2</v>
      </c>
      <c r="I2856" s="5" t="s">
        <v>233</v>
      </c>
      <c r="N2856">
        <v>259.467918</v>
      </c>
      <c r="P2856">
        <v>2</v>
      </c>
      <c r="Q2856" t="str">
        <f t="shared" si="45"/>
        <v>24D</v>
      </c>
    </row>
    <row r="2857" spans="1:17" x14ac:dyDescent="0.25">
      <c r="A2857">
        <v>2856</v>
      </c>
      <c r="D2857">
        <v>244.63334599999999</v>
      </c>
      <c r="E2857" s="4">
        <v>2</v>
      </c>
      <c r="I2857" s="5" t="s">
        <v>233</v>
      </c>
      <c r="N2857">
        <v>259.467918</v>
      </c>
      <c r="P2857">
        <v>2</v>
      </c>
      <c r="Q2857" t="str">
        <f t="shared" si="45"/>
        <v>24D</v>
      </c>
    </row>
    <row r="2858" spans="1:17" x14ac:dyDescent="0.25">
      <c r="A2858">
        <v>2857</v>
      </c>
      <c r="D2858">
        <v>244.63334599999999</v>
      </c>
      <c r="E2858" s="4">
        <v>2</v>
      </c>
      <c r="I2858" s="5" t="s">
        <v>233</v>
      </c>
      <c r="N2858">
        <v>259.467918</v>
      </c>
      <c r="P2858">
        <v>2</v>
      </c>
      <c r="Q2858" t="str">
        <f t="shared" si="45"/>
        <v>24D</v>
      </c>
    </row>
    <row r="2859" spans="1:17" x14ac:dyDescent="0.25">
      <c r="A2859">
        <v>2858</v>
      </c>
      <c r="D2859">
        <v>244.63334599999999</v>
      </c>
      <c r="E2859" s="4">
        <v>2</v>
      </c>
      <c r="I2859" s="5" t="s">
        <v>233</v>
      </c>
      <c r="N2859">
        <v>259.467918</v>
      </c>
      <c r="P2859">
        <v>2</v>
      </c>
      <c r="Q2859" t="str">
        <f t="shared" si="45"/>
        <v>24D</v>
      </c>
    </row>
    <row r="2860" spans="1:17" x14ac:dyDescent="0.25">
      <c r="A2860">
        <v>2859</v>
      </c>
      <c r="D2860">
        <v>244.63334599999999</v>
      </c>
      <c r="E2860" s="4">
        <v>2</v>
      </c>
      <c r="I2860" s="5" t="s">
        <v>233</v>
      </c>
      <c r="N2860">
        <v>259.467918</v>
      </c>
      <c r="P2860">
        <v>2</v>
      </c>
      <c r="Q2860" t="str">
        <f t="shared" si="45"/>
        <v>24D</v>
      </c>
    </row>
    <row r="2861" spans="1:17" x14ac:dyDescent="0.25">
      <c r="A2861">
        <v>2860</v>
      </c>
      <c r="D2861">
        <v>244.63334599999999</v>
      </c>
      <c r="E2861" s="4">
        <v>2</v>
      </c>
      <c r="I2861" s="5" t="s">
        <v>233</v>
      </c>
      <c r="N2861">
        <v>259.467918</v>
      </c>
      <c r="P2861">
        <v>2</v>
      </c>
      <c r="Q2861" t="str">
        <f t="shared" si="45"/>
        <v>24D</v>
      </c>
    </row>
    <row r="2862" spans="1:17" x14ac:dyDescent="0.25">
      <c r="A2862">
        <v>2861</v>
      </c>
      <c r="B2862">
        <v>237.79520199999999</v>
      </c>
      <c r="C2862" s="2">
        <v>1</v>
      </c>
      <c r="D2862">
        <v>244.63334599999999</v>
      </c>
      <c r="E2862" s="4">
        <v>2</v>
      </c>
      <c r="I2862" s="5" t="s">
        <v>233</v>
      </c>
      <c r="N2862">
        <v>259.467918</v>
      </c>
      <c r="P2862">
        <v>3</v>
      </c>
      <c r="Q2862" t="str">
        <f t="shared" si="45"/>
        <v>124D</v>
      </c>
    </row>
    <row r="2863" spans="1:17" x14ac:dyDescent="0.25">
      <c r="A2863">
        <v>2862</v>
      </c>
      <c r="B2863">
        <v>237.74051700000001</v>
      </c>
      <c r="C2863" s="2">
        <v>1</v>
      </c>
      <c r="D2863">
        <v>244.63334599999999</v>
      </c>
      <c r="E2863" s="4">
        <v>2</v>
      </c>
      <c r="I2863" s="5" t="s">
        <v>233</v>
      </c>
      <c r="N2863">
        <v>259.467918</v>
      </c>
      <c r="P2863">
        <v>3</v>
      </c>
      <c r="Q2863" t="str">
        <f t="shared" si="45"/>
        <v>124D</v>
      </c>
    </row>
    <row r="2864" spans="1:17" x14ac:dyDescent="0.25">
      <c r="A2864">
        <v>2863</v>
      </c>
      <c r="B2864">
        <v>237.74051700000001</v>
      </c>
      <c r="C2864" s="2">
        <v>1</v>
      </c>
      <c r="D2864">
        <v>244.63334599999999</v>
      </c>
      <c r="E2864" s="4">
        <v>2</v>
      </c>
      <c r="F2864">
        <v>253.16763700000001</v>
      </c>
      <c r="G2864" s="3">
        <v>3</v>
      </c>
      <c r="I2864" s="5" t="s">
        <v>233</v>
      </c>
      <c r="N2864">
        <v>259.467918</v>
      </c>
      <c r="P2864">
        <v>4</v>
      </c>
      <c r="Q2864" t="str">
        <f t="shared" si="45"/>
        <v>1234D</v>
      </c>
    </row>
    <row r="2865" spans="1:17" x14ac:dyDescent="0.25">
      <c r="A2865">
        <v>2864</v>
      </c>
      <c r="B2865">
        <v>237.74051700000001</v>
      </c>
      <c r="C2865" s="2">
        <v>1</v>
      </c>
      <c r="D2865">
        <v>244.63334599999999</v>
      </c>
      <c r="E2865" s="4">
        <v>2</v>
      </c>
      <c r="F2865">
        <v>253.024654</v>
      </c>
      <c r="G2865" s="3">
        <v>3</v>
      </c>
      <c r="I2865" s="5" t="s">
        <v>233</v>
      </c>
      <c r="N2865">
        <v>259.467918</v>
      </c>
      <c r="P2865">
        <v>4</v>
      </c>
      <c r="Q2865" t="str">
        <f t="shared" si="45"/>
        <v>1234D</v>
      </c>
    </row>
    <row r="2866" spans="1:17" x14ac:dyDescent="0.25">
      <c r="A2866">
        <v>2865</v>
      </c>
      <c r="B2866">
        <v>237.74051700000001</v>
      </c>
      <c r="C2866" s="2">
        <v>1</v>
      </c>
      <c r="D2866">
        <v>244.63334599999999</v>
      </c>
      <c r="E2866" s="4">
        <v>2</v>
      </c>
      <c r="F2866">
        <v>253.024654</v>
      </c>
      <c r="G2866" s="3">
        <v>3</v>
      </c>
      <c r="I2866" s="5" t="s">
        <v>233</v>
      </c>
      <c r="N2866">
        <v>259.467918</v>
      </c>
      <c r="P2866">
        <v>4</v>
      </c>
      <c r="Q2866" t="str">
        <f t="shared" si="45"/>
        <v>1234D</v>
      </c>
    </row>
    <row r="2867" spans="1:17" x14ac:dyDescent="0.25">
      <c r="A2867">
        <v>2866</v>
      </c>
      <c r="B2867">
        <v>237.74051700000001</v>
      </c>
      <c r="C2867" s="2">
        <v>1</v>
      </c>
      <c r="D2867">
        <v>244.63334599999999</v>
      </c>
      <c r="E2867" s="4">
        <v>2</v>
      </c>
      <c r="F2867">
        <v>253.024654</v>
      </c>
      <c r="G2867" s="3">
        <v>3</v>
      </c>
      <c r="I2867" s="5" t="s">
        <v>233</v>
      </c>
      <c r="N2867">
        <v>259.467918</v>
      </c>
      <c r="P2867">
        <v>4</v>
      </c>
      <c r="Q2867" t="str">
        <f t="shared" si="45"/>
        <v>1234D</v>
      </c>
    </row>
    <row r="2868" spans="1:17" x14ac:dyDescent="0.25">
      <c r="A2868">
        <v>2867</v>
      </c>
      <c r="B2868">
        <v>237.74051700000001</v>
      </c>
      <c r="C2868" s="2">
        <v>1</v>
      </c>
      <c r="D2868">
        <v>244.63334599999999</v>
      </c>
      <c r="E2868" s="4">
        <v>2</v>
      </c>
      <c r="F2868">
        <v>253.024654</v>
      </c>
      <c r="G2868" s="3">
        <v>3</v>
      </c>
      <c r="I2868" s="5" t="s">
        <v>233</v>
      </c>
      <c r="N2868">
        <v>259.467918</v>
      </c>
      <c r="P2868">
        <v>4</v>
      </c>
      <c r="Q2868" t="str">
        <f t="shared" si="45"/>
        <v>1234D</v>
      </c>
    </row>
    <row r="2869" spans="1:17" x14ac:dyDescent="0.25">
      <c r="A2869">
        <v>2868</v>
      </c>
      <c r="B2869">
        <v>237.74051700000001</v>
      </c>
      <c r="C2869" s="2">
        <v>1</v>
      </c>
      <c r="D2869">
        <v>244.63334599999999</v>
      </c>
      <c r="E2869" s="4">
        <v>2</v>
      </c>
      <c r="F2869">
        <v>253.024654</v>
      </c>
      <c r="G2869" s="3">
        <v>3</v>
      </c>
      <c r="I2869" s="5" t="s">
        <v>233</v>
      </c>
      <c r="N2869">
        <v>259.467918</v>
      </c>
      <c r="P2869">
        <v>4</v>
      </c>
      <c r="Q2869" t="str">
        <f t="shared" si="45"/>
        <v>1234D</v>
      </c>
    </row>
    <row r="2870" spans="1:17" x14ac:dyDescent="0.25">
      <c r="A2870">
        <v>2869</v>
      </c>
      <c r="B2870">
        <v>237.74051700000001</v>
      </c>
      <c r="C2870" s="2">
        <v>1</v>
      </c>
      <c r="D2870">
        <v>244.63334599999999</v>
      </c>
      <c r="E2870" s="4">
        <v>2</v>
      </c>
      <c r="F2870">
        <v>253.024654</v>
      </c>
      <c r="G2870" s="3">
        <v>3</v>
      </c>
      <c r="I2870" s="5" t="s">
        <v>233</v>
      </c>
      <c r="N2870">
        <v>259.467918</v>
      </c>
      <c r="P2870">
        <v>4</v>
      </c>
      <c r="Q2870" t="str">
        <f t="shared" si="45"/>
        <v>1234D</v>
      </c>
    </row>
    <row r="2871" spans="1:17" x14ac:dyDescent="0.25">
      <c r="A2871">
        <v>2870</v>
      </c>
      <c r="B2871">
        <v>237.74051700000001</v>
      </c>
      <c r="C2871" s="2">
        <v>1</v>
      </c>
      <c r="D2871">
        <v>244.63334599999999</v>
      </c>
      <c r="E2871" s="4">
        <v>2</v>
      </c>
      <c r="F2871">
        <v>253.024654</v>
      </c>
      <c r="G2871" s="3">
        <v>3</v>
      </c>
      <c r="I2871" s="5" t="s">
        <v>233</v>
      </c>
      <c r="N2871">
        <v>259.509209</v>
      </c>
      <c r="O2871">
        <v>2870</v>
      </c>
      <c r="P2871">
        <v>4</v>
      </c>
      <c r="Q2871" t="str">
        <f t="shared" si="45"/>
        <v>1234D</v>
      </c>
    </row>
    <row r="2872" spans="1:17" x14ac:dyDescent="0.25">
      <c r="A2872">
        <v>2871</v>
      </c>
      <c r="B2872">
        <v>237.74051700000001</v>
      </c>
      <c r="C2872" s="2">
        <v>1</v>
      </c>
      <c r="D2872">
        <v>244.67509799999999</v>
      </c>
      <c r="E2872" s="4">
        <v>2</v>
      </c>
      <c r="F2872">
        <v>253.024654</v>
      </c>
      <c r="G2872" s="3">
        <v>3</v>
      </c>
      <c r="P2872">
        <v>3</v>
      </c>
      <c r="Q2872" t="str">
        <f t="shared" si="45"/>
        <v>123</v>
      </c>
    </row>
    <row r="2873" spans="1:17" x14ac:dyDescent="0.25">
      <c r="A2873">
        <v>2872</v>
      </c>
      <c r="B2873">
        <v>237.74051700000001</v>
      </c>
      <c r="C2873" s="2">
        <v>1</v>
      </c>
      <c r="F2873">
        <v>253.024654</v>
      </c>
      <c r="G2873" s="3">
        <v>3</v>
      </c>
      <c r="P2873">
        <v>2</v>
      </c>
      <c r="Q2873" t="str">
        <f t="shared" si="45"/>
        <v>13</v>
      </c>
    </row>
    <row r="2874" spans="1:17" x14ac:dyDescent="0.25">
      <c r="A2874">
        <v>2873</v>
      </c>
      <c r="B2874">
        <v>237.74051700000001</v>
      </c>
      <c r="C2874" s="2">
        <v>1</v>
      </c>
      <c r="F2874">
        <v>253.024654</v>
      </c>
      <c r="G2874" s="3">
        <v>3</v>
      </c>
      <c r="P2874">
        <v>2</v>
      </c>
      <c r="Q2874" t="str">
        <f t="shared" si="45"/>
        <v>13</v>
      </c>
    </row>
    <row r="2875" spans="1:17" x14ac:dyDescent="0.25">
      <c r="A2875">
        <v>2874</v>
      </c>
      <c r="B2875">
        <v>237.74051700000001</v>
      </c>
      <c r="C2875" s="2">
        <v>1</v>
      </c>
      <c r="F2875">
        <v>253.024654</v>
      </c>
      <c r="G2875" s="3">
        <v>3</v>
      </c>
      <c r="P2875">
        <v>2</v>
      </c>
      <c r="Q2875" t="str">
        <f t="shared" si="45"/>
        <v>13</v>
      </c>
    </row>
    <row r="2876" spans="1:17" x14ac:dyDescent="0.25">
      <c r="A2876">
        <v>2875</v>
      </c>
      <c r="B2876">
        <v>237.74051700000001</v>
      </c>
      <c r="C2876" s="2">
        <v>1</v>
      </c>
      <c r="F2876">
        <v>253.024654</v>
      </c>
      <c r="G2876" s="3">
        <v>3</v>
      </c>
      <c r="P2876">
        <v>2</v>
      </c>
      <c r="Q2876" t="str">
        <f t="shared" si="45"/>
        <v>13</v>
      </c>
    </row>
    <row r="2877" spans="1:17" x14ac:dyDescent="0.25">
      <c r="A2877">
        <v>2876</v>
      </c>
      <c r="B2877">
        <v>237.74051700000001</v>
      </c>
      <c r="C2877" s="2">
        <v>1</v>
      </c>
      <c r="F2877">
        <v>253.024654</v>
      </c>
      <c r="G2877" s="3">
        <v>3</v>
      </c>
      <c r="P2877">
        <v>2</v>
      </c>
      <c r="Q2877" t="str">
        <f t="shared" si="45"/>
        <v>13</v>
      </c>
    </row>
    <row r="2878" spans="1:17" x14ac:dyDescent="0.25">
      <c r="A2878">
        <v>2877</v>
      </c>
      <c r="B2878">
        <v>237.74051700000001</v>
      </c>
      <c r="C2878" s="2">
        <v>1</v>
      </c>
      <c r="F2878">
        <v>253.024654</v>
      </c>
      <c r="G2878" s="3">
        <v>3</v>
      </c>
      <c r="P2878">
        <v>2</v>
      </c>
      <c r="Q2878" t="str">
        <f t="shared" si="45"/>
        <v>13</v>
      </c>
    </row>
    <row r="2879" spans="1:17" x14ac:dyDescent="0.25">
      <c r="A2879">
        <v>2878</v>
      </c>
      <c r="B2879">
        <v>237.74051700000001</v>
      </c>
      <c r="C2879" s="2">
        <v>1</v>
      </c>
      <c r="F2879">
        <v>253.024654</v>
      </c>
      <c r="G2879" s="3">
        <v>3</v>
      </c>
      <c r="P2879">
        <v>2</v>
      </c>
      <c r="Q2879" t="str">
        <f t="shared" si="45"/>
        <v>13</v>
      </c>
    </row>
    <row r="2880" spans="1:17" x14ac:dyDescent="0.25">
      <c r="A2880">
        <v>2879</v>
      </c>
      <c r="B2880">
        <v>237.74051700000001</v>
      </c>
      <c r="C2880" s="2">
        <v>1</v>
      </c>
      <c r="F2880">
        <v>253.024654</v>
      </c>
      <c r="G2880" s="3">
        <v>3</v>
      </c>
      <c r="P2880">
        <v>2</v>
      </c>
      <c r="Q2880" t="str">
        <f t="shared" si="45"/>
        <v>13</v>
      </c>
    </row>
    <row r="2881" spans="1:17" x14ac:dyDescent="0.25">
      <c r="A2881">
        <v>2880</v>
      </c>
      <c r="B2881">
        <v>237.74051700000001</v>
      </c>
      <c r="C2881" s="2">
        <v>1</v>
      </c>
      <c r="F2881">
        <v>253.024654</v>
      </c>
      <c r="G2881" s="3">
        <v>3</v>
      </c>
      <c r="P2881">
        <v>2</v>
      </c>
      <c r="Q2881" t="str">
        <f t="shared" si="45"/>
        <v>13</v>
      </c>
    </row>
    <row r="2882" spans="1:17" x14ac:dyDescent="0.25">
      <c r="A2882">
        <v>2881</v>
      </c>
      <c r="B2882">
        <v>237.74051700000001</v>
      </c>
      <c r="C2882" s="2">
        <v>1</v>
      </c>
      <c r="F2882">
        <v>253.024654</v>
      </c>
      <c r="G2882" s="3">
        <v>3</v>
      </c>
      <c r="P2882">
        <v>2</v>
      </c>
      <c r="Q2882" t="str">
        <f t="shared" ref="Q2882:Q2945" si="46">CONCATENATE(C2882,E2882,G2882,I2882)</f>
        <v>13</v>
      </c>
    </row>
    <row r="2883" spans="1:17" x14ac:dyDescent="0.25">
      <c r="A2883">
        <v>2882</v>
      </c>
      <c r="B2883">
        <v>237.74051700000001</v>
      </c>
      <c r="C2883" s="2">
        <v>1</v>
      </c>
      <c r="D2883">
        <v>234.357294</v>
      </c>
      <c r="E2883" s="4">
        <v>2</v>
      </c>
      <c r="F2883">
        <v>253.024654</v>
      </c>
      <c r="G2883" s="3">
        <v>3</v>
      </c>
      <c r="P2883">
        <v>3</v>
      </c>
      <c r="Q2883" t="str">
        <f t="shared" si="46"/>
        <v>123</v>
      </c>
    </row>
    <row r="2884" spans="1:17" x14ac:dyDescent="0.25">
      <c r="A2884">
        <v>2883</v>
      </c>
      <c r="B2884">
        <v>237.74051700000001</v>
      </c>
      <c r="C2884" s="2">
        <v>1</v>
      </c>
      <c r="D2884">
        <v>234.34404699999999</v>
      </c>
      <c r="E2884" s="4">
        <v>2</v>
      </c>
      <c r="F2884">
        <v>253.024654</v>
      </c>
      <c r="G2884" s="3">
        <v>3</v>
      </c>
      <c r="P2884">
        <v>3</v>
      </c>
      <c r="Q2884" t="str">
        <f t="shared" si="46"/>
        <v>123</v>
      </c>
    </row>
    <row r="2885" spans="1:17" x14ac:dyDescent="0.25">
      <c r="A2885">
        <v>2884</v>
      </c>
      <c r="B2885">
        <v>237.74051700000001</v>
      </c>
      <c r="C2885" s="2">
        <v>1</v>
      </c>
      <c r="D2885">
        <v>234.34404699999999</v>
      </c>
      <c r="E2885" s="4">
        <v>2</v>
      </c>
      <c r="F2885">
        <v>253.024654</v>
      </c>
      <c r="G2885" s="3">
        <v>3</v>
      </c>
      <c r="P2885">
        <v>3</v>
      </c>
      <c r="Q2885" t="str">
        <f t="shared" si="46"/>
        <v>123</v>
      </c>
    </row>
    <row r="2886" spans="1:17" x14ac:dyDescent="0.25">
      <c r="A2886">
        <v>2885</v>
      </c>
      <c r="B2886">
        <v>237.74051700000001</v>
      </c>
      <c r="C2886" s="2">
        <v>1</v>
      </c>
      <c r="D2886">
        <v>234.34404699999999</v>
      </c>
      <c r="E2886" s="4">
        <v>2</v>
      </c>
      <c r="F2886">
        <v>253.024654</v>
      </c>
      <c r="G2886" s="3">
        <v>3</v>
      </c>
      <c r="P2886">
        <v>3</v>
      </c>
      <c r="Q2886" t="str">
        <f t="shared" si="46"/>
        <v>123</v>
      </c>
    </row>
    <row r="2887" spans="1:17" x14ac:dyDescent="0.25">
      <c r="A2887">
        <v>2886</v>
      </c>
      <c r="B2887">
        <v>237.74051700000001</v>
      </c>
      <c r="C2887" s="2">
        <v>1</v>
      </c>
      <c r="D2887">
        <v>234.34404699999999</v>
      </c>
      <c r="E2887" s="4">
        <v>2</v>
      </c>
      <c r="F2887">
        <v>253.024654</v>
      </c>
      <c r="G2887" s="3">
        <v>3</v>
      </c>
      <c r="P2887">
        <v>3</v>
      </c>
      <c r="Q2887" t="str">
        <f t="shared" si="46"/>
        <v>123</v>
      </c>
    </row>
    <row r="2888" spans="1:17" x14ac:dyDescent="0.25">
      <c r="A2888">
        <v>2887</v>
      </c>
      <c r="B2888">
        <v>237.74051700000001</v>
      </c>
      <c r="C2888" s="2">
        <v>1</v>
      </c>
      <c r="D2888">
        <v>234.34404699999999</v>
      </c>
      <c r="E2888" s="4">
        <v>2</v>
      </c>
      <c r="F2888">
        <v>253.024654</v>
      </c>
      <c r="G2888" s="3">
        <v>3</v>
      </c>
      <c r="P2888">
        <v>3</v>
      </c>
      <c r="Q2888" t="str">
        <f t="shared" si="46"/>
        <v>123</v>
      </c>
    </row>
    <row r="2889" spans="1:17" x14ac:dyDescent="0.25">
      <c r="A2889">
        <v>2888</v>
      </c>
      <c r="B2889">
        <v>237.74051700000001</v>
      </c>
      <c r="C2889" s="2">
        <v>1</v>
      </c>
      <c r="D2889">
        <v>234.34404699999999</v>
      </c>
      <c r="E2889" s="4">
        <v>2</v>
      </c>
      <c r="F2889">
        <v>253.024654</v>
      </c>
      <c r="G2889" s="3">
        <v>3</v>
      </c>
      <c r="I2889" s="5" t="s">
        <v>233</v>
      </c>
      <c r="N2889">
        <v>246.34222399999999</v>
      </c>
      <c r="O2889">
        <v>2888</v>
      </c>
      <c r="P2889">
        <v>4</v>
      </c>
      <c r="Q2889" t="str">
        <f t="shared" si="46"/>
        <v>1234D</v>
      </c>
    </row>
    <row r="2890" spans="1:17" x14ac:dyDescent="0.25">
      <c r="A2890">
        <v>2889</v>
      </c>
      <c r="B2890">
        <v>237.74051700000001</v>
      </c>
      <c r="C2890" s="2">
        <v>1</v>
      </c>
      <c r="D2890">
        <v>234.34404699999999</v>
      </c>
      <c r="E2890" s="4">
        <v>2</v>
      </c>
      <c r="F2890">
        <v>253.024654</v>
      </c>
      <c r="G2890" s="3">
        <v>3</v>
      </c>
      <c r="I2890" s="5" t="s">
        <v>233</v>
      </c>
      <c r="N2890">
        <v>246.38155399999999</v>
      </c>
      <c r="P2890">
        <v>4</v>
      </c>
      <c r="Q2890" t="str">
        <f t="shared" si="46"/>
        <v>1234D</v>
      </c>
    </row>
    <row r="2891" spans="1:17" x14ac:dyDescent="0.25">
      <c r="A2891">
        <v>2890</v>
      </c>
      <c r="B2891">
        <v>237.74051700000001</v>
      </c>
      <c r="C2891" s="2">
        <v>1</v>
      </c>
      <c r="D2891">
        <v>234.34404699999999</v>
      </c>
      <c r="E2891" s="4">
        <v>2</v>
      </c>
      <c r="F2891">
        <v>253.024654</v>
      </c>
      <c r="G2891" s="3">
        <v>3</v>
      </c>
      <c r="I2891" s="5" t="s">
        <v>233</v>
      </c>
      <c r="N2891">
        <v>246.38155399999999</v>
      </c>
      <c r="P2891">
        <v>4</v>
      </c>
      <c r="Q2891" t="str">
        <f t="shared" si="46"/>
        <v>1234D</v>
      </c>
    </row>
    <row r="2892" spans="1:17" x14ac:dyDescent="0.25">
      <c r="A2892">
        <v>2891</v>
      </c>
      <c r="B2892">
        <v>237.74051700000001</v>
      </c>
      <c r="C2892" s="2">
        <v>1</v>
      </c>
      <c r="D2892">
        <v>234.34404699999999</v>
      </c>
      <c r="E2892" s="4">
        <v>2</v>
      </c>
      <c r="F2892">
        <v>253.024654</v>
      </c>
      <c r="G2892" s="3">
        <v>3</v>
      </c>
      <c r="I2892" s="5" t="s">
        <v>233</v>
      </c>
      <c r="N2892">
        <v>246.38155399999999</v>
      </c>
      <c r="P2892">
        <v>4</v>
      </c>
      <c r="Q2892" t="str">
        <f t="shared" si="46"/>
        <v>1234D</v>
      </c>
    </row>
    <row r="2893" spans="1:17" x14ac:dyDescent="0.25">
      <c r="A2893">
        <v>2892</v>
      </c>
      <c r="B2893">
        <v>237.74051700000001</v>
      </c>
      <c r="C2893" s="2">
        <v>1</v>
      </c>
      <c r="D2893">
        <v>234.34404699999999</v>
      </c>
      <c r="E2893" s="4">
        <v>2</v>
      </c>
      <c r="F2893">
        <v>253.024654</v>
      </c>
      <c r="G2893" s="3">
        <v>3</v>
      </c>
      <c r="I2893" s="5" t="s">
        <v>233</v>
      </c>
      <c r="N2893">
        <v>246.38155399999999</v>
      </c>
      <c r="P2893">
        <v>4</v>
      </c>
      <c r="Q2893" t="str">
        <f t="shared" si="46"/>
        <v>1234D</v>
      </c>
    </row>
    <row r="2894" spans="1:17" x14ac:dyDescent="0.25">
      <c r="A2894">
        <v>2893</v>
      </c>
      <c r="B2894">
        <v>237.79520199999999</v>
      </c>
      <c r="C2894" s="2">
        <v>1</v>
      </c>
      <c r="D2894">
        <v>234.34404699999999</v>
      </c>
      <c r="E2894" s="4">
        <v>2</v>
      </c>
      <c r="F2894">
        <v>253.024654</v>
      </c>
      <c r="G2894" s="3">
        <v>3</v>
      </c>
      <c r="I2894" s="5" t="s">
        <v>233</v>
      </c>
      <c r="N2894">
        <v>246.38155399999999</v>
      </c>
      <c r="P2894">
        <v>4</v>
      </c>
      <c r="Q2894" t="str">
        <f t="shared" si="46"/>
        <v>1234D</v>
      </c>
    </row>
    <row r="2895" spans="1:17" x14ac:dyDescent="0.25">
      <c r="A2895">
        <v>2894</v>
      </c>
      <c r="B2895">
        <v>237.79520199999999</v>
      </c>
      <c r="C2895" s="2">
        <v>1</v>
      </c>
      <c r="D2895">
        <v>234.34404699999999</v>
      </c>
      <c r="E2895" s="4">
        <v>2</v>
      </c>
      <c r="F2895">
        <v>253.024654</v>
      </c>
      <c r="G2895" s="3">
        <v>3</v>
      </c>
      <c r="I2895" s="5" t="s">
        <v>233</v>
      </c>
      <c r="N2895">
        <v>246.38155399999999</v>
      </c>
      <c r="P2895">
        <v>4</v>
      </c>
      <c r="Q2895" t="str">
        <f t="shared" si="46"/>
        <v>1234D</v>
      </c>
    </row>
    <row r="2896" spans="1:17" x14ac:dyDescent="0.25">
      <c r="A2896">
        <v>2895</v>
      </c>
      <c r="D2896">
        <v>234.34404699999999</v>
      </c>
      <c r="E2896" s="4">
        <v>2</v>
      </c>
      <c r="F2896">
        <v>253.024654</v>
      </c>
      <c r="G2896" s="3">
        <v>3</v>
      </c>
      <c r="I2896" s="5" t="s">
        <v>233</v>
      </c>
      <c r="N2896">
        <v>246.38155399999999</v>
      </c>
      <c r="P2896">
        <v>3</v>
      </c>
      <c r="Q2896" t="str">
        <f t="shared" si="46"/>
        <v>234D</v>
      </c>
    </row>
    <row r="2897" spans="1:17" x14ac:dyDescent="0.25">
      <c r="A2897">
        <v>2896</v>
      </c>
      <c r="D2897">
        <v>234.34404699999999</v>
      </c>
      <c r="E2897" s="4">
        <v>2</v>
      </c>
      <c r="F2897">
        <v>253.024654</v>
      </c>
      <c r="G2897" s="3">
        <v>3</v>
      </c>
      <c r="I2897" s="5" t="s">
        <v>233</v>
      </c>
      <c r="N2897">
        <v>246.38155399999999</v>
      </c>
      <c r="P2897">
        <v>3</v>
      </c>
      <c r="Q2897" t="str">
        <f t="shared" si="46"/>
        <v>234D</v>
      </c>
    </row>
    <row r="2898" spans="1:17" x14ac:dyDescent="0.25">
      <c r="A2898">
        <v>2897</v>
      </c>
      <c r="D2898">
        <v>234.34404699999999</v>
      </c>
      <c r="E2898" s="4">
        <v>2</v>
      </c>
      <c r="F2898">
        <v>253.024654</v>
      </c>
      <c r="G2898" s="3">
        <v>3</v>
      </c>
      <c r="I2898" s="5" t="s">
        <v>233</v>
      </c>
      <c r="N2898">
        <v>246.38155399999999</v>
      </c>
      <c r="P2898">
        <v>3</v>
      </c>
      <c r="Q2898" t="str">
        <f t="shared" si="46"/>
        <v>234D</v>
      </c>
    </row>
    <row r="2899" spans="1:17" x14ac:dyDescent="0.25">
      <c r="A2899">
        <v>2898</v>
      </c>
      <c r="D2899">
        <v>234.34404699999999</v>
      </c>
      <c r="E2899" s="4">
        <v>2</v>
      </c>
      <c r="F2899">
        <v>253.024654</v>
      </c>
      <c r="G2899" s="3">
        <v>3</v>
      </c>
      <c r="I2899" s="5" t="s">
        <v>233</v>
      </c>
      <c r="N2899">
        <v>246.38155399999999</v>
      </c>
      <c r="P2899">
        <v>3</v>
      </c>
      <c r="Q2899" t="str">
        <f t="shared" si="46"/>
        <v>234D</v>
      </c>
    </row>
    <row r="2900" spans="1:17" x14ac:dyDescent="0.25">
      <c r="A2900">
        <v>2899</v>
      </c>
      <c r="D2900">
        <v>234.34404699999999</v>
      </c>
      <c r="E2900" s="4">
        <v>2</v>
      </c>
      <c r="F2900">
        <v>253.16763700000001</v>
      </c>
      <c r="G2900" s="3">
        <v>3</v>
      </c>
      <c r="I2900" s="5" t="s">
        <v>233</v>
      </c>
      <c r="N2900">
        <v>246.38155399999999</v>
      </c>
      <c r="P2900">
        <v>3</v>
      </c>
      <c r="Q2900" t="str">
        <f t="shared" si="46"/>
        <v>234D</v>
      </c>
    </row>
    <row r="2901" spans="1:17" x14ac:dyDescent="0.25">
      <c r="A2901">
        <v>2900</v>
      </c>
      <c r="D2901">
        <v>234.34404699999999</v>
      </c>
      <c r="E2901" s="4">
        <v>2</v>
      </c>
      <c r="I2901" s="5" t="s">
        <v>233</v>
      </c>
      <c r="N2901">
        <v>246.38155399999999</v>
      </c>
      <c r="P2901">
        <v>2</v>
      </c>
      <c r="Q2901" t="str">
        <f t="shared" si="46"/>
        <v>24D</v>
      </c>
    </row>
    <row r="2902" spans="1:17" x14ac:dyDescent="0.25">
      <c r="A2902">
        <v>2901</v>
      </c>
      <c r="D2902">
        <v>234.34404699999999</v>
      </c>
      <c r="E2902" s="4">
        <v>2</v>
      </c>
      <c r="I2902" s="5" t="s">
        <v>233</v>
      </c>
      <c r="N2902">
        <v>246.38155399999999</v>
      </c>
      <c r="P2902">
        <v>2</v>
      </c>
      <c r="Q2902" t="str">
        <f t="shared" si="46"/>
        <v>24D</v>
      </c>
    </row>
    <row r="2903" spans="1:17" x14ac:dyDescent="0.25">
      <c r="A2903">
        <v>2902</v>
      </c>
      <c r="D2903">
        <v>234.34404699999999</v>
      </c>
      <c r="E2903" s="4">
        <v>2</v>
      </c>
      <c r="I2903" s="5" t="s">
        <v>233</v>
      </c>
      <c r="N2903">
        <v>246.38155399999999</v>
      </c>
      <c r="P2903">
        <v>2</v>
      </c>
      <c r="Q2903" t="str">
        <f t="shared" si="46"/>
        <v>24D</v>
      </c>
    </row>
    <row r="2904" spans="1:17" x14ac:dyDescent="0.25">
      <c r="A2904">
        <v>2903</v>
      </c>
      <c r="B2904">
        <v>228.31787299999999</v>
      </c>
      <c r="C2904" s="2">
        <v>1</v>
      </c>
      <c r="D2904">
        <v>234.34404699999999</v>
      </c>
      <c r="E2904" s="4">
        <v>2</v>
      </c>
      <c r="I2904" s="5" t="s">
        <v>233</v>
      </c>
      <c r="N2904">
        <v>246.38155399999999</v>
      </c>
      <c r="P2904">
        <v>3</v>
      </c>
      <c r="Q2904" t="str">
        <f t="shared" si="46"/>
        <v>124D</v>
      </c>
    </row>
    <row r="2905" spans="1:17" x14ac:dyDescent="0.25">
      <c r="A2905">
        <v>2904</v>
      </c>
      <c r="B2905">
        <v>228.200457</v>
      </c>
      <c r="C2905" s="2">
        <v>1</v>
      </c>
      <c r="D2905">
        <v>234.34404699999999</v>
      </c>
      <c r="E2905" s="4">
        <v>2</v>
      </c>
      <c r="I2905" s="5" t="s">
        <v>233</v>
      </c>
      <c r="N2905">
        <v>246.38155399999999</v>
      </c>
      <c r="P2905">
        <v>3</v>
      </c>
      <c r="Q2905" t="str">
        <f t="shared" si="46"/>
        <v>124D</v>
      </c>
    </row>
    <row r="2906" spans="1:17" x14ac:dyDescent="0.25">
      <c r="A2906">
        <v>2905</v>
      </c>
      <c r="B2906">
        <v>228.200457</v>
      </c>
      <c r="C2906" s="2">
        <v>1</v>
      </c>
      <c r="D2906">
        <v>234.34404699999999</v>
      </c>
      <c r="E2906" s="4">
        <v>2</v>
      </c>
      <c r="I2906" s="5" t="s">
        <v>233</v>
      </c>
      <c r="N2906">
        <v>246.38155399999999</v>
      </c>
      <c r="P2906">
        <v>3</v>
      </c>
      <c r="Q2906" t="str">
        <f t="shared" si="46"/>
        <v>124D</v>
      </c>
    </row>
    <row r="2907" spans="1:17" x14ac:dyDescent="0.25">
      <c r="A2907">
        <v>2906</v>
      </c>
      <c r="B2907">
        <v>228.200457</v>
      </c>
      <c r="C2907" s="2">
        <v>1</v>
      </c>
      <c r="D2907">
        <v>234.34404699999999</v>
      </c>
      <c r="E2907" s="4">
        <v>2</v>
      </c>
      <c r="I2907" s="5" t="s">
        <v>233</v>
      </c>
      <c r="N2907">
        <v>246.38155399999999</v>
      </c>
      <c r="P2907">
        <v>3</v>
      </c>
      <c r="Q2907" t="str">
        <f t="shared" si="46"/>
        <v>124D</v>
      </c>
    </row>
    <row r="2908" spans="1:17" x14ac:dyDescent="0.25">
      <c r="A2908">
        <v>2907</v>
      </c>
      <c r="B2908">
        <v>228.200457</v>
      </c>
      <c r="C2908" s="2">
        <v>1</v>
      </c>
      <c r="D2908">
        <v>234.34404699999999</v>
      </c>
      <c r="E2908" s="4">
        <v>2</v>
      </c>
      <c r="I2908" s="5" t="s">
        <v>233</v>
      </c>
      <c r="N2908">
        <v>246.38155399999999</v>
      </c>
      <c r="P2908">
        <v>3</v>
      </c>
      <c r="Q2908" t="str">
        <f t="shared" si="46"/>
        <v>124D</v>
      </c>
    </row>
    <row r="2909" spans="1:17" x14ac:dyDescent="0.25">
      <c r="A2909">
        <v>2908</v>
      </c>
      <c r="B2909">
        <v>228.200457</v>
      </c>
      <c r="C2909" s="2">
        <v>1</v>
      </c>
      <c r="D2909">
        <v>234.34404699999999</v>
      </c>
      <c r="E2909" s="4">
        <v>2</v>
      </c>
      <c r="I2909" s="5" t="s">
        <v>233</v>
      </c>
      <c r="N2909">
        <v>246.38155399999999</v>
      </c>
      <c r="P2909">
        <v>3</v>
      </c>
      <c r="Q2909" t="str">
        <f t="shared" si="46"/>
        <v>124D</v>
      </c>
    </row>
    <row r="2910" spans="1:17" x14ac:dyDescent="0.25">
      <c r="A2910">
        <v>2909</v>
      </c>
      <c r="B2910">
        <v>228.200457</v>
      </c>
      <c r="C2910" s="2">
        <v>1</v>
      </c>
      <c r="D2910">
        <v>234.34404699999999</v>
      </c>
      <c r="E2910" s="4">
        <v>2</v>
      </c>
      <c r="I2910" s="5" t="s">
        <v>233</v>
      </c>
      <c r="N2910">
        <v>246.38155399999999</v>
      </c>
      <c r="P2910">
        <v>3</v>
      </c>
      <c r="Q2910" t="str">
        <f t="shared" si="46"/>
        <v>124D</v>
      </c>
    </row>
    <row r="2911" spans="1:17" x14ac:dyDescent="0.25">
      <c r="A2911">
        <v>2910</v>
      </c>
      <c r="B2911">
        <v>228.200457</v>
      </c>
      <c r="C2911" s="2">
        <v>1</v>
      </c>
      <c r="D2911">
        <v>234.34404699999999</v>
      </c>
      <c r="E2911" s="4">
        <v>2</v>
      </c>
      <c r="I2911" s="5" t="s">
        <v>233</v>
      </c>
      <c r="N2911">
        <v>246.38155399999999</v>
      </c>
      <c r="P2911">
        <v>3</v>
      </c>
      <c r="Q2911" t="str">
        <f t="shared" si="46"/>
        <v>124D</v>
      </c>
    </row>
    <row r="2912" spans="1:17" x14ac:dyDescent="0.25">
      <c r="A2912">
        <v>2911</v>
      </c>
      <c r="B2912">
        <v>228.200457</v>
      </c>
      <c r="C2912" s="2">
        <v>1</v>
      </c>
      <c r="D2912">
        <v>234.34404699999999</v>
      </c>
      <c r="E2912" s="4">
        <v>2</v>
      </c>
      <c r="I2912" s="5" t="s">
        <v>233</v>
      </c>
      <c r="N2912">
        <v>246.38155399999999</v>
      </c>
      <c r="P2912">
        <v>3</v>
      </c>
      <c r="Q2912" t="str">
        <f t="shared" si="46"/>
        <v>124D</v>
      </c>
    </row>
    <row r="2913" spans="1:17" x14ac:dyDescent="0.25">
      <c r="A2913">
        <v>2912</v>
      </c>
      <c r="B2913">
        <v>228.200457</v>
      </c>
      <c r="C2913" s="2">
        <v>1</v>
      </c>
      <c r="D2913">
        <v>234.34404699999999</v>
      </c>
      <c r="E2913" s="4">
        <v>2</v>
      </c>
      <c r="I2913" s="5" t="s">
        <v>233</v>
      </c>
      <c r="N2913">
        <v>246.38155399999999</v>
      </c>
      <c r="P2913">
        <v>3</v>
      </c>
      <c r="Q2913" t="str">
        <f t="shared" si="46"/>
        <v>124D</v>
      </c>
    </row>
    <row r="2914" spans="1:17" x14ac:dyDescent="0.25">
      <c r="A2914">
        <v>2913</v>
      </c>
      <c r="B2914">
        <v>228.200457</v>
      </c>
      <c r="C2914" s="2">
        <v>1</v>
      </c>
      <c r="D2914">
        <v>234.357294</v>
      </c>
      <c r="E2914" s="4">
        <v>2</v>
      </c>
      <c r="G2914" s="3" t="s">
        <v>234</v>
      </c>
      <c r="I2914" s="5" t="s">
        <v>233</v>
      </c>
      <c r="L2914">
        <v>241.60964000000001</v>
      </c>
      <c r="M2914">
        <v>2913</v>
      </c>
      <c r="N2914">
        <v>246.38155399999999</v>
      </c>
      <c r="P2914">
        <v>4</v>
      </c>
      <c r="Q2914" t="str">
        <f t="shared" si="46"/>
        <v>123D4D</v>
      </c>
    </row>
    <row r="2915" spans="1:17" x14ac:dyDescent="0.25">
      <c r="A2915">
        <v>2914</v>
      </c>
      <c r="B2915">
        <v>228.200457</v>
      </c>
      <c r="C2915" s="2">
        <v>1</v>
      </c>
      <c r="G2915" s="3" t="s">
        <v>234</v>
      </c>
      <c r="I2915" s="5" t="s">
        <v>233</v>
      </c>
      <c r="L2915">
        <v>241.63644399999998</v>
      </c>
      <c r="N2915">
        <v>246.38155399999999</v>
      </c>
      <c r="P2915">
        <v>3</v>
      </c>
      <c r="Q2915" t="str">
        <f t="shared" si="46"/>
        <v>13D4D</v>
      </c>
    </row>
    <row r="2916" spans="1:17" x14ac:dyDescent="0.25">
      <c r="A2916">
        <v>2915</v>
      </c>
      <c r="B2916">
        <v>228.200457</v>
      </c>
      <c r="C2916" s="2">
        <v>1</v>
      </c>
      <c r="G2916" s="3" t="s">
        <v>234</v>
      </c>
      <c r="I2916" s="5" t="s">
        <v>233</v>
      </c>
      <c r="L2916">
        <v>241.63644399999998</v>
      </c>
      <c r="N2916">
        <v>246.38155399999999</v>
      </c>
      <c r="P2916">
        <v>3</v>
      </c>
      <c r="Q2916" t="str">
        <f t="shared" si="46"/>
        <v>13D4D</v>
      </c>
    </row>
    <row r="2917" spans="1:17" x14ac:dyDescent="0.25">
      <c r="A2917">
        <v>2916</v>
      </c>
      <c r="B2917">
        <v>228.200457</v>
      </c>
      <c r="C2917" s="2">
        <v>1</v>
      </c>
      <c r="G2917" s="3" t="s">
        <v>234</v>
      </c>
      <c r="I2917" s="5" t="s">
        <v>233</v>
      </c>
      <c r="L2917">
        <v>241.63644399999998</v>
      </c>
      <c r="N2917">
        <v>246.38155399999999</v>
      </c>
      <c r="P2917">
        <v>3</v>
      </c>
      <c r="Q2917" t="str">
        <f t="shared" si="46"/>
        <v>13D4D</v>
      </c>
    </row>
    <row r="2918" spans="1:17" x14ac:dyDescent="0.25">
      <c r="A2918">
        <v>2917</v>
      </c>
      <c r="B2918">
        <v>228.200457</v>
      </c>
      <c r="C2918" s="2">
        <v>1</v>
      </c>
      <c r="G2918" s="3" t="s">
        <v>234</v>
      </c>
      <c r="I2918" s="5" t="s">
        <v>233</v>
      </c>
      <c r="L2918">
        <v>241.63644399999998</v>
      </c>
      <c r="N2918">
        <v>246.38155399999999</v>
      </c>
      <c r="P2918">
        <v>3</v>
      </c>
      <c r="Q2918" t="str">
        <f t="shared" si="46"/>
        <v>13D4D</v>
      </c>
    </row>
    <row r="2919" spans="1:17" x14ac:dyDescent="0.25">
      <c r="A2919">
        <v>2918</v>
      </c>
      <c r="B2919">
        <v>228.200457</v>
      </c>
      <c r="C2919" s="2">
        <v>1</v>
      </c>
      <c r="G2919" s="3" t="s">
        <v>234</v>
      </c>
      <c r="I2919" s="5" t="s">
        <v>233</v>
      </c>
      <c r="L2919">
        <v>241.63644399999998</v>
      </c>
      <c r="N2919">
        <v>246.38155399999999</v>
      </c>
      <c r="P2919">
        <v>3</v>
      </c>
      <c r="Q2919" t="str">
        <f t="shared" si="46"/>
        <v>13D4D</v>
      </c>
    </row>
    <row r="2920" spans="1:17" x14ac:dyDescent="0.25">
      <c r="A2920">
        <v>2919</v>
      </c>
      <c r="B2920">
        <v>228.200457</v>
      </c>
      <c r="C2920" s="2">
        <v>1</v>
      </c>
      <c r="G2920" s="3" t="s">
        <v>234</v>
      </c>
      <c r="I2920" s="5" t="s">
        <v>233</v>
      </c>
      <c r="L2920">
        <v>241.63644399999998</v>
      </c>
      <c r="N2920">
        <v>246.38155399999999</v>
      </c>
      <c r="P2920">
        <v>3</v>
      </c>
      <c r="Q2920" t="str">
        <f t="shared" si="46"/>
        <v>13D4D</v>
      </c>
    </row>
    <row r="2921" spans="1:17" x14ac:dyDescent="0.25">
      <c r="A2921">
        <v>2920</v>
      </c>
      <c r="B2921">
        <v>228.200457</v>
      </c>
      <c r="C2921" s="2">
        <v>1</v>
      </c>
      <c r="G2921" s="3" t="s">
        <v>234</v>
      </c>
      <c r="I2921" s="5" t="s">
        <v>233</v>
      </c>
      <c r="L2921">
        <v>241.63644399999998</v>
      </c>
      <c r="N2921">
        <v>246.38155399999999</v>
      </c>
      <c r="P2921">
        <v>3</v>
      </c>
      <c r="Q2921" t="str">
        <f t="shared" si="46"/>
        <v>13D4D</v>
      </c>
    </row>
    <row r="2922" spans="1:17" x14ac:dyDescent="0.25">
      <c r="A2922">
        <v>2921</v>
      </c>
      <c r="B2922">
        <v>228.200457</v>
      </c>
      <c r="C2922" s="2">
        <v>1</v>
      </c>
      <c r="G2922" s="3" t="s">
        <v>234</v>
      </c>
      <c r="I2922" s="5" t="s">
        <v>233</v>
      </c>
      <c r="L2922">
        <v>241.63644399999998</v>
      </c>
      <c r="N2922">
        <v>246.38155399999999</v>
      </c>
      <c r="P2922">
        <v>3</v>
      </c>
      <c r="Q2922" t="str">
        <f t="shared" si="46"/>
        <v>13D4D</v>
      </c>
    </row>
    <row r="2923" spans="1:17" x14ac:dyDescent="0.25">
      <c r="A2923">
        <v>2922</v>
      </c>
      <c r="B2923">
        <v>228.200457</v>
      </c>
      <c r="C2923" s="2">
        <v>1</v>
      </c>
      <c r="G2923" s="3" t="s">
        <v>234</v>
      </c>
      <c r="I2923" s="5" t="s">
        <v>233</v>
      </c>
      <c r="L2923">
        <v>241.63644399999998</v>
      </c>
      <c r="N2923">
        <v>246.38155399999999</v>
      </c>
      <c r="P2923">
        <v>3</v>
      </c>
      <c r="Q2923" t="str">
        <f t="shared" si="46"/>
        <v>13D4D</v>
      </c>
    </row>
    <row r="2924" spans="1:17" x14ac:dyDescent="0.25">
      <c r="A2924">
        <v>2923</v>
      </c>
      <c r="B2924">
        <v>228.200457</v>
      </c>
      <c r="C2924" s="2">
        <v>1</v>
      </c>
      <c r="G2924" s="3" t="s">
        <v>234</v>
      </c>
      <c r="I2924" s="5" t="s">
        <v>233</v>
      </c>
      <c r="L2924">
        <v>241.63644399999998</v>
      </c>
      <c r="N2924">
        <v>246.34222399999999</v>
      </c>
      <c r="O2924">
        <v>2923</v>
      </c>
      <c r="P2924">
        <v>3</v>
      </c>
      <c r="Q2924" t="str">
        <f t="shared" si="46"/>
        <v>13D4D</v>
      </c>
    </row>
    <row r="2925" spans="1:17" x14ac:dyDescent="0.25">
      <c r="A2925">
        <v>2924</v>
      </c>
      <c r="B2925">
        <v>228.200457</v>
      </c>
      <c r="C2925" s="2">
        <v>1</v>
      </c>
      <c r="D2925">
        <v>224.82950099999999</v>
      </c>
      <c r="E2925" s="4">
        <v>2</v>
      </c>
      <c r="G2925" s="3" t="s">
        <v>234</v>
      </c>
      <c r="L2925">
        <v>241.63644399999998</v>
      </c>
      <c r="P2925">
        <v>3</v>
      </c>
      <c r="Q2925" t="str">
        <f t="shared" si="46"/>
        <v>123D</v>
      </c>
    </row>
    <row r="2926" spans="1:17" x14ac:dyDescent="0.25">
      <c r="A2926">
        <v>2925</v>
      </c>
      <c r="B2926">
        <v>228.200457</v>
      </c>
      <c r="C2926" s="2">
        <v>1</v>
      </c>
      <c r="D2926">
        <v>224.803935</v>
      </c>
      <c r="E2926" s="4">
        <v>2</v>
      </c>
      <c r="G2926" s="3" t="s">
        <v>234</v>
      </c>
      <c r="L2926">
        <v>241.63644399999998</v>
      </c>
      <c r="P2926">
        <v>3</v>
      </c>
      <c r="Q2926" t="str">
        <f t="shared" si="46"/>
        <v>123D</v>
      </c>
    </row>
    <row r="2927" spans="1:17" x14ac:dyDescent="0.25">
      <c r="A2927">
        <v>2926</v>
      </c>
      <c r="B2927">
        <v>228.200457</v>
      </c>
      <c r="C2927" s="2">
        <v>1</v>
      </c>
      <c r="D2927">
        <v>224.803935</v>
      </c>
      <c r="E2927" s="4">
        <v>2</v>
      </c>
      <c r="G2927" s="3" t="s">
        <v>234</v>
      </c>
      <c r="L2927">
        <v>241.63644399999998</v>
      </c>
      <c r="P2927">
        <v>3</v>
      </c>
      <c r="Q2927" t="str">
        <f t="shared" si="46"/>
        <v>123D</v>
      </c>
    </row>
    <row r="2928" spans="1:17" x14ac:dyDescent="0.25">
      <c r="A2928">
        <v>2927</v>
      </c>
      <c r="B2928">
        <v>228.200457</v>
      </c>
      <c r="C2928" s="2">
        <v>1</v>
      </c>
      <c r="D2928">
        <v>224.803935</v>
      </c>
      <c r="E2928" s="4">
        <v>2</v>
      </c>
      <c r="G2928" s="3" t="s">
        <v>234</v>
      </c>
      <c r="L2928">
        <v>241.63644399999998</v>
      </c>
      <c r="P2928">
        <v>3</v>
      </c>
      <c r="Q2928" t="str">
        <f t="shared" si="46"/>
        <v>123D</v>
      </c>
    </row>
    <row r="2929" spans="1:17" x14ac:dyDescent="0.25">
      <c r="A2929">
        <v>2928</v>
      </c>
      <c r="B2929">
        <v>228.200457</v>
      </c>
      <c r="C2929" s="2">
        <v>1</v>
      </c>
      <c r="D2929">
        <v>224.803935</v>
      </c>
      <c r="E2929" s="4">
        <v>2</v>
      </c>
      <c r="G2929" s="3" t="s">
        <v>234</v>
      </c>
      <c r="L2929">
        <v>241.63644399999998</v>
      </c>
      <c r="P2929">
        <v>3</v>
      </c>
      <c r="Q2929" t="str">
        <f t="shared" si="46"/>
        <v>123D</v>
      </c>
    </row>
    <row r="2930" spans="1:17" x14ac:dyDescent="0.25">
      <c r="A2930">
        <v>2929</v>
      </c>
      <c r="B2930">
        <v>228.200457</v>
      </c>
      <c r="C2930" s="2">
        <v>1</v>
      </c>
      <c r="D2930">
        <v>224.803935</v>
      </c>
      <c r="E2930" s="4">
        <v>2</v>
      </c>
      <c r="G2930" s="3" t="s">
        <v>234</v>
      </c>
      <c r="L2930">
        <v>241.63644399999998</v>
      </c>
      <c r="P2930">
        <v>3</v>
      </c>
      <c r="Q2930" t="str">
        <f t="shared" si="46"/>
        <v>123D</v>
      </c>
    </row>
    <row r="2931" spans="1:17" x14ac:dyDescent="0.25">
      <c r="A2931">
        <v>2930</v>
      </c>
      <c r="B2931">
        <v>228.200457</v>
      </c>
      <c r="C2931" s="2">
        <v>1</v>
      </c>
      <c r="D2931">
        <v>224.803935</v>
      </c>
      <c r="E2931" s="4">
        <v>2</v>
      </c>
      <c r="G2931" s="3" t="s">
        <v>234</v>
      </c>
      <c r="L2931">
        <v>241.63644399999998</v>
      </c>
      <c r="P2931">
        <v>3</v>
      </c>
      <c r="Q2931" t="str">
        <f t="shared" si="46"/>
        <v>123D</v>
      </c>
    </row>
    <row r="2932" spans="1:17" x14ac:dyDescent="0.25">
      <c r="A2932">
        <v>2931</v>
      </c>
      <c r="B2932">
        <v>228.200457</v>
      </c>
      <c r="C2932" s="2">
        <v>1</v>
      </c>
      <c r="D2932">
        <v>224.803935</v>
      </c>
      <c r="E2932" s="4">
        <v>2</v>
      </c>
      <c r="G2932" s="3" t="s">
        <v>234</v>
      </c>
      <c r="L2932">
        <v>241.63644399999998</v>
      </c>
      <c r="P2932">
        <v>3</v>
      </c>
      <c r="Q2932" t="str">
        <f t="shared" si="46"/>
        <v>123D</v>
      </c>
    </row>
    <row r="2933" spans="1:17" x14ac:dyDescent="0.25">
      <c r="A2933">
        <v>2932</v>
      </c>
      <c r="B2933">
        <v>228.200457</v>
      </c>
      <c r="C2933" s="2">
        <v>1</v>
      </c>
      <c r="D2933">
        <v>224.803935</v>
      </c>
      <c r="E2933" s="4">
        <v>2</v>
      </c>
      <c r="G2933" s="3" t="s">
        <v>234</v>
      </c>
      <c r="L2933">
        <v>241.63644399999998</v>
      </c>
      <c r="P2933">
        <v>3</v>
      </c>
      <c r="Q2933" t="str">
        <f t="shared" si="46"/>
        <v>123D</v>
      </c>
    </row>
    <row r="2934" spans="1:17" x14ac:dyDescent="0.25">
      <c r="A2934">
        <v>2933</v>
      </c>
      <c r="B2934">
        <v>228.200457</v>
      </c>
      <c r="C2934" s="2">
        <v>1</v>
      </c>
      <c r="D2934">
        <v>224.803935</v>
      </c>
      <c r="E2934" s="4">
        <v>2</v>
      </c>
      <c r="G2934" s="3" t="s">
        <v>234</v>
      </c>
      <c r="L2934">
        <v>241.63644399999998</v>
      </c>
      <c r="P2934">
        <v>3</v>
      </c>
      <c r="Q2934" t="str">
        <f t="shared" si="46"/>
        <v>123D</v>
      </c>
    </row>
    <row r="2935" spans="1:17" x14ac:dyDescent="0.25">
      <c r="A2935">
        <v>2934</v>
      </c>
      <c r="B2935">
        <v>228.200457</v>
      </c>
      <c r="C2935" s="2">
        <v>1</v>
      </c>
      <c r="D2935">
        <v>224.803935</v>
      </c>
      <c r="E2935" s="4">
        <v>2</v>
      </c>
      <c r="G2935" s="3" t="s">
        <v>234</v>
      </c>
      <c r="L2935">
        <v>241.63644399999998</v>
      </c>
      <c r="P2935">
        <v>3</v>
      </c>
      <c r="Q2935" t="str">
        <f t="shared" si="46"/>
        <v>123D</v>
      </c>
    </row>
    <row r="2936" spans="1:17" x14ac:dyDescent="0.25">
      <c r="A2936">
        <v>2935</v>
      </c>
      <c r="B2936">
        <v>228.200457</v>
      </c>
      <c r="C2936" s="2">
        <v>1</v>
      </c>
      <c r="D2936">
        <v>224.803935</v>
      </c>
      <c r="E2936" s="4">
        <v>2</v>
      </c>
      <c r="G2936" s="3" t="s">
        <v>234</v>
      </c>
      <c r="L2936">
        <v>241.63644399999998</v>
      </c>
      <c r="P2936">
        <v>3</v>
      </c>
      <c r="Q2936" t="str">
        <f t="shared" si="46"/>
        <v>123D</v>
      </c>
    </row>
    <row r="2937" spans="1:17" x14ac:dyDescent="0.25">
      <c r="A2937">
        <v>2936</v>
      </c>
      <c r="B2937">
        <v>228.200457</v>
      </c>
      <c r="C2937" s="2">
        <v>1</v>
      </c>
      <c r="D2937">
        <v>224.803935</v>
      </c>
      <c r="E2937" s="4">
        <v>2</v>
      </c>
      <c r="G2937" s="3" t="s">
        <v>234</v>
      </c>
      <c r="L2937">
        <v>241.63644399999998</v>
      </c>
      <c r="P2937">
        <v>3</v>
      </c>
      <c r="Q2937" t="str">
        <f t="shared" si="46"/>
        <v>123D</v>
      </c>
    </row>
    <row r="2938" spans="1:17" x14ac:dyDescent="0.25">
      <c r="A2938">
        <v>2937</v>
      </c>
      <c r="B2938">
        <v>228.200457</v>
      </c>
      <c r="C2938" s="2">
        <v>1</v>
      </c>
      <c r="D2938">
        <v>224.803935</v>
      </c>
      <c r="E2938" s="4">
        <v>2</v>
      </c>
      <c r="G2938" s="3" t="s">
        <v>234</v>
      </c>
      <c r="I2938" s="5" t="s">
        <v>233</v>
      </c>
      <c r="L2938">
        <v>241.63644399999998</v>
      </c>
      <c r="N2938">
        <v>235.284874</v>
      </c>
      <c r="O2938">
        <v>2937</v>
      </c>
      <c r="P2938">
        <v>4</v>
      </c>
      <c r="Q2938" t="str">
        <f t="shared" si="46"/>
        <v>123D4D</v>
      </c>
    </row>
    <row r="2939" spans="1:17" x14ac:dyDescent="0.25">
      <c r="A2939">
        <v>2938</v>
      </c>
      <c r="B2939">
        <v>228.200457</v>
      </c>
      <c r="C2939" s="2">
        <v>1</v>
      </c>
      <c r="D2939">
        <v>224.803935</v>
      </c>
      <c r="E2939" s="4">
        <v>2</v>
      </c>
      <c r="G2939" s="3" t="s">
        <v>234</v>
      </c>
      <c r="I2939" s="5" t="s">
        <v>233</v>
      </c>
      <c r="L2939">
        <v>241.63644399999998</v>
      </c>
      <c r="N2939">
        <v>235.24312399999999</v>
      </c>
      <c r="P2939">
        <v>4</v>
      </c>
      <c r="Q2939" t="str">
        <f t="shared" si="46"/>
        <v>123D4D</v>
      </c>
    </row>
    <row r="2940" spans="1:17" x14ac:dyDescent="0.25">
      <c r="A2940">
        <v>2939</v>
      </c>
      <c r="B2940">
        <v>228.200457</v>
      </c>
      <c r="C2940" s="2">
        <v>1</v>
      </c>
      <c r="D2940">
        <v>224.803935</v>
      </c>
      <c r="E2940" s="4">
        <v>2</v>
      </c>
      <c r="G2940" s="3" t="s">
        <v>234</v>
      </c>
      <c r="I2940" s="5" t="s">
        <v>233</v>
      </c>
      <c r="L2940">
        <v>241.63644399999998</v>
      </c>
      <c r="N2940">
        <v>235.24312399999999</v>
      </c>
      <c r="P2940">
        <v>4</v>
      </c>
      <c r="Q2940" t="str">
        <f t="shared" si="46"/>
        <v>123D4D</v>
      </c>
    </row>
    <row r="2941" spans="1:17" x14ac:dyDescent="0.25">
      <c r="A2941">
        <v>2940</v>
      </c>
      <c r="B2941">
        <v>228.31787299999999</v>
      </c>
      <c r="C2941" s="2">
        <v>1</v>
      </c>
      <c r="D2941">
        <v>224.803935</v>
      </c>
      <c r="E2941" s="4">
        <v>2</v>
      </c>
      <c r="G2941" s="3" t="s">
        <v>234</v>
      </c>
      <c r="I2941" s="5" t="s">
        <v>233</v>
      </c>
      <c r="L2941">
        <v>241.60964000000001</v>
      </c>
      <c r="M2941">
        <v>2940</v>
      </c>
      <c r="N2941">
        <v>235.24312399999999</v>
      </c>
      <c r="P2941">
        <v>4</v>
      </c>
      <c r="Q2941" t="str">
        <f t="shared" si="46"/>
        <v>123D4D</v>
      </c>
    </row>
    <row r="2942" spans="1:17" x14ac:dyDescent="0.25">
      <c r="A2942">
        <v>2941</v>
      </c>
      <c r="D2942">
        <v>224.803935</v>
      </c>
      <c r="E2942" s="4">
        <v>2</v>
      </c>
      <c r="I2942" s="5" t="s">
        <v>233</v>
      </c>
      <c r="N2942">
        <v>235.24312399999999</v>
      </c>
      <c r="P2942">
        <v>2</v>
      </c>
      <c r="Q2942" t="str">
        <f t="shared" si="46"/>
        <v>24D</v>
      </c>
    </row>
    <row r="2943" spans="1:17" x14ac:dyDescent="0.25">
      <c r="A2943">
        <v>2942</v>
      </c>
      <c r="D2943">
        <v>224.803935</v>
      </c>
      <c r="E2943" s="4">
        <v>2</v>
      </c>
      <c r="I2943" s="5" t="s">
        <v>233</v>
      </c>
      <c r="N2943">
        <v>235.24312399999999</v>
      </c>
      <c r="P2943">
        <v>2</v>
      </c>
      <c r="Q2943" t="str">
        <f t="shared" si="46"/>
        <v>24D</v>
      </c>
    </row>
    <row r="2944" spans="1:17" x14ac:dyDescent="0.25">
      <c r="A2944">
        <v>2943</v>
      </c>
      <c r="D2944">
        <v>224.803935</v>
      </c>
      <c r="E2944" s="4">
        <v>2</v>
      </c>
      <c r="I2944" s="5" t="s">
        <v>233</v>
      </c>
      <c r="N2944">
        <v>235.24312399999999</v>
      </c>
      <c r="P2944">
        <v>2</v>
      </c>
      <c r="Q2944" t="str">
        <f t="shared" si="46"/>
        <v>24D</v>
      </c>
    </row>
    <row r="2945" spans="1:17" x14ac:dyDescent="0.25">
      <c r="A2945">
        <v>2944</v>
      </c>
      <c r="D2945">
        <v>224.803935</v>
      </c>
      <c r="E2945" s="4">
        <v>2</v>
      </c>
      <c r="I2945" s="5" t="s">
        <v>233</v>
      </c>
      <c r="N2945">
        <v>235.24312399999999</v>
      </c>
      <c r="P2945">
        <v>2</v>
      </c>
      <c r="Q2945" t="str">
        <f t="shared" si="46"/>
        <v>24D</v>
      </c>
    </row>
    <row r="2946" spans="1:17" x14ac:dyDescent="0.25">
      <c r="A2946">
        <v>2945</v>
      </c>
      <c r="D2946">
        <v>224.803935</v>
      </c>
      <c r="E2946" s="4">
        <v>2</v>
      </c>
      <c r="I2946" s="5" t="s">
        <v>233</v>
      </c>
      <c r="N2946">
        <v>235.24312399999999</v>
      </c>
      <c r="P2946">
        <v>2</v>
      </c>
      <c r="Q2946" t="str">
        <f t="shared" ref="Q2946:Q3009" si="47">CONCATENATE(C2946,E2946,G2946,I2946)</f>
        <v>24D</v>
      </c>
    </row>
    <row r="2947" spans="1:17" x14ac:dyDescent="0.25">
      <c r="A2947">
        <v>2946</v>
      </c>
      <c r="D2947">
        <v>224.803935</v>
      </c>
      <c r="E2947" s="4">
        <v>2</v>
      </c>
      <c r="I2947" s="5" t="s">
        <v>233</v>
      </c>
      <c r="N2947">
        <v>235.24312399999999</v>
      </c>
      <c r="P2947">
        <v>2</v>
      </c>
      <c r="Q2947" t="str">
        <f t="shared" si="47"/>
        <v>24D</v>
      </c>
    </row>
    <row r="2948" spans="1:17" x14ac:dyDescent="0.25">
      <c r="A2948">
        <v>2947</v>
      </c>
      <c r="D2948">
        <v>224.803935</v>
      </c>
      <c r="E2948" s="4">
        <v>2</v>
      </c>
      <c r="I2948" s="5" t="s">
        <v>233</v>
      </c>
      <c r="N2948">
        <v>235.24312399999999</v>
      </c>
      <c r="P2948">
        <v>2</v>
      </c>
      <c r="Q2948" t="str">
        <f t="shared" si="47"/>
        <v>24D</v>
      </c>
    </row>
    <row r="2949" spans="1:17" x14ac:dyDescent="0.25">
      <c r="A2949">
        <v>2948</v>
      </c>
      <c r="D2949">
        <v>224.803935</v>
      </c>
      <c r="E2949" s="4">
        <v>2</v>
      </c>
      <c r="I2949" s="5" t="s">
        <v>233</v>
      </c>
      <c r="N2949">
        <v>235.24312399999999</v>
      </c>
      <c r="P2949">
        <v>2</v>
      </c>
      <c r="Q2949" t="str">
        <f t="shared" si="47"/>
        <v>24D</v>
      </c>
    </row>
    <row r="2950" spans="1:17" x14ac:dyDescent="0.25">
      <c r="A2950">
        <v>2949</v>
      </c>
      <c r="D2950">
        <v>224.803935</v>
      </c>
      <c r="E2950" s="4">
        <v>2</v>
      </c>
      <c r="I2950" s="5" t="s">
        <v>233</v>
      </c>
      <c r="N2950">
        <v>235.24312399999999</v>
      </c>
      <c r="P2950">
        <v>2</v>
      </c>
      <c r="Q2950" t="str">
        <f t="shared" si="47"/>
        <v>24D</v>
      </c>
    </row>
    <row r="2951" spans="1:17" x14ac:dyDescent="0.25">
      <c r="A2951">
        <v>2950</v>
      </c>
      <c r="D2951">
        <v>224.803935</v>
      </c>
      <c r="E2951" s="4">
        <v>2</v>
      </c>
      <c r="I2951" s="5" t="s">
        <v>233</v>
      </c>
      <c r="N2951">
        <v>235.24312399999999</v>
      </c>
      <c r="P2951">
        <v>2</v>
      </c>
      <c r="Q2951" t="str">
        <f t="shared" si="47"/>
        <v>24D</v>
      </c>
    </row>
    <row r="2952" spans="1:17" x14ac:dyDescent="0.25">
      <c r="A2952">
        <v>2951</v>
      </c>
      <c r="B2952">
        <v>218.66034400000001</v>
      </c>
      <c r="C2952" s="2">
        <v>1</v>
      </c>
      <c r="D2952">
        <v>224.803935</v>
      </c>
      <c r="E2952" s="4">
        <v>2</v>
      </c>
      <c r="I2952" s="5" t="s">
        <v>233</v>
      </c>
      <c r="N2952">
        <v>235.24312399999999</v>
      </c>
      <c r="P2952">
        <v>3</v>
      </c>
      <c r="Q2952" t="str">
        <f t="shared" si="47"/>
        <v>124D</v>
      </c>
    </row>
    <row r="2953" spans="1:17" x14ac:dyDescent="0.25">
      <c r="A2953">
        <v>2952</v>
      </c>
      <c r="B2953">
        <v>218.66034400000001</v>
      </c>
      <c r="C2953" s="2">
        <v>1</v>
      </c>
      <c r="D2953">
        <v>224.803935</v>
      </c>
      <c r="E2953" s="4">
        <v>2</v>
      </c>
      <c r="I2953" s="5" t="s">
        <v>233</v>
      </c>
      <c r="N2953">
        <v>235.24312399999999</v>
      </c>
      <c r="P2953">
        <v>3</v>
      </c>
      <c r="Q2953" t="str">
        <f t="shared" si="47"/>
        <v>124D</v>
      </c>
    </row>
    <row r="2954" spans="1:17" x14ac:dyDescent="0.25">
      <c r="A2954">
        <v>2953</v>
      </c>
      <c r="B2954">
        <v>218.66034400000001</v>
      </c>
      <c r="C2954" s="2">
        <v>1</v>
      </c>
      <c r="D2954">
        <v>224.803935</v>
      </c>
      <c r="E2954" s="4">
        <v>2</v>
      </c>
      <c r="I2954" s="5" t="s">
        <v>233</v>
      </c>
      <c r="N2954">
        <v>235.24312399999999</v>
      </c>
      <c r="P2954">
        <v>3</v>
      </c>
      <c r="Q2954" t="str">
        <f t="shared" si="47"/>
        <v>124D</v>
      </c>
    </row>
    <row r="2955" spans="1:17" x14ac:dyDescent="0.25">
      <c r="A2955">
        <v>2954</v>
      </c>
      <c r="B2955">
        <v>218.66034400000001</v>
      </c>
      <c r="C2955" s="2">
        <v>1</v>
      </c>
      <c r="D2955">
        <v>224.803935</v>
      </c>
      <c r="E2955" s="4">
        <v>2</v>
      </c>
      <c r="I2955" s="5" t="s">
        <v>233</v>
      </c>
      <c r="N2955">
        <v>235.24312399999999</v>
      </c>
      <c r="P2955">
        <v>3</v>
      </c>
      <c r="Q2955" t="str">
        <f t="shared" si="47"/>
        <v>124D</v>
      </c>
    </row>
    <row r="2956" spans="1:17" x14ac:dyDescent="0.25">
      <c r="A2956">
        <v>2955</v>
      </c>
      <c r="B2956">
        <v>218.66034400000001</v>
      </c>
      <c r="C2956" s="2">
        <v>1</v>
      </c>
      <c r="D2956">
        <v>224.803935</v>
      </c>
      <c r="E2956" s="4">
        <v>2</v>
      </c>
      <c r="I2956" s="5" t="s">
        <v>233</v>
      </c>
      <c r="N2956">
        <v>235.24312399999999</v>
      </c>
      <c r="P2956">
        <v>3</v>
      </c>
      <c r="Q2956" t="str">
        <f t="shared" si="47"/>
        <v>124D</v>
      </c>
    </row>
    <row r="2957" spans="1:17" x14ac:dyDescent="0.25">
      <c r="A2957">
        <v>2956</v>
      </c>
      <c r="B2957">
        <v>218.66034400000001</v>
      </c>
      <c r="C2957" s="2">
        <v>1</v>
      </c>
      <c r="D2957">
        <v>224.808008</v>
      </c>
      <c r="E2957" s="4">
        <v>2</v>
      </c>
      <c r="I2957" s="5" t="s">
        <v>233</v>
      </c>
      <c r="N2957">
        <v>235.24312399999999</v>
      </c>
      <c r="P2957">
        <v>3</v>
      </c>
      <c r="Q2957" t="str">
        <f t="shared" si="47"/>
        <v>124D</v>
      </c>
    </row>
    <row r="2958" spans="1:17" x14ac:dyDescent="0.25">
      <c r="A2958">
        <v>2957</v>
      </c>
      <c r="B2958">
        <v>218.66034400000001</v>
      </c>
      <c r="C2958" s="2">
        <v>1</v>
      </c>
      <c r="I2958" s="5" t="s">
        <v>233</v>
      </c>
      <c r="N2958">
        <v>235.24312399999999</v>
      </c>
      <c r="P2958">
        <v>2</v>
      </c>
      <c r="Q2958" t="str">
        <f t="shared" si="47"/>
        <v>14D</v>
      </c>
    </row>
    <row r="2959" spans="1:17" x14ac:dyDescent="0.25">
      <c r="A2959">
        <v>2958</v>
      </c>
      <c r="B2959">
        <v>218.66034400000001</v>
      </c>
      <c r="C2959" s="2">
        <v>1</v>
      </c>
      <c r="I2959" s="5" t="s">
        <v>233</v>
      </c>
      <c r="N2959">
        <v>235.24312399999999</v>
      </c>
      <c r="P2959">
        <v>2</v>
      </c>
      <c r="Q2959" t="str">
        <f t="shared" si="47"/>
        <v>14D</v>
      </c>
    </row>
    <row r="2960" spans="1:17" x14ac:dyDescent="0.25">
      <c r="A2960">
        <v>2959</v>
      </c>
      <c r="B2960">
        <v>218.66034400000001</v>
      </c>
      <c r="C2960" s="2">
        <v>1</v>
      </c>
      <c r="F2960">
        <v>228.955727</v>
      </c>
      <c r="G2960" s="3">
        <v>3</v>
      </c>
      <c r="I2960" s="5" t="s">
        <v>233</v>
      </c>
      <c r="N2960">
        <v>235.24312399999999</v>
      </c>
      <c r="P2960">
        <v>3</v>
      </c>
      <c r="Q2960" t="str">
        <f t="shared" si="47"/>
        <v>134D</v>
      </c>
    </row>
    <row r="2961" spans="1:17" x14ac:dyDescent="0.25">
      <c r="A2961">
        <v>2960</v>
      </c>
      <c r="B2961">
        <v>218.66034400000001</v>
      </c>
      <c r="C2961" s="2">
        <v>1</v>
      </c>
      <c r="F2961">
        <v>228.79980699999999</v>
      </c>
      <c r="G2961" s="3">
        <v>3</v>
      </c>
      <c r="I2961" s="5" t="s">
        <v>233</v>
      </c>
      <c r="N2961">
        <v>235.24312399999999</v>
      </c>
      <c r="P2961">
        <v>3</v>
      </c>
      <c r="Q2961" t="str">
        <f t="shared" si="47"/>
        <v>134D</v>
      </c>
    </row>
    <row r="2962" spans="1:17" x14ac:dyDescent="0.25">
      <c r="A2962">
        <v>2961</v>
      </c>
      <c r="B2962">
        <v>218.66034400000001</v>
      </c>
      <c r="C2962" s="2">
        <v>1</v>
      </c>
      <c r="F2962">
        <v>228.79980699999999</v>
      </c>
      <c r="G2962" s="3">
        <v>3</v>
      </c>
      <c r="I2962" s="5" t="s">
        <v>233</v>
      </c>
      <c r="N2962">
        <v>235.24312399999999</v>
      </c>
      <c r="P2962">
        <v>3</v>
      </c>
      <c r="Q2962" t="str">
        <f t="shared" si="47"/>
        <v>134D</v>
      </c>
    </row>
    <row r="2963" spans="1:17" x14ac:dyDescent="0.25">
      <c r="A2963">
        <v>2962</v>
      </c>
      <c r="B2963">
        <v>218.66034400000001</v>
      </c>
      <c r="C2963" s="2">
        <v>1</v>
      </c>
      <c r="F2963">
        <v>228.79980699999999</v>
      </c>
      <c r="G2963" s="3">
        <v>3</v>
      </c>
      <c r="I2963" s="5" t="s">
        <v>233</v>
      </c>
      <c r="N2963">
        <v>235.24312399999999</v>
      </c>
      <c r="P2963">
        <v>3</v>
      </c>
      <c r="Q2963" t="str">
        <f t="shared" si="47"/>
        <v>134D</v>
      </c>
    </row>
    <row r="2964" spans="1:17" x14ac:dyDescent="0.25">
      <c r="A2964">
        <v>2963</v>
      </c>
      <c r="B2964">
        <v>218.66034400000001</v>
      </c>
      <c r="C2964" s="2">
        <v>1</v>
      </c>
      <c r="F2964">
        <v>228.79980699999999</v>
      </c>
      <c r="G2964" s="3">
        <v>3</v>
      </c>
      <c r="I2964" s="5" t="s">
        <v>233</v>
      </c>
      <c r="N2964">
        <v>235.24312399999999</v>
      </c>
      <c r="P2964">
        <v>3</v>
      </c>
      <c r="Q2964" t="str">
        <f t="shared" si="47"/>
        <v>134D</v>
      </c>
    </row>
    <row r="2965" spans="1:17" x14ac:dyDescent="0.25">
      <c r="A2965">
        <v>2964</v>
      </c>
      <c r="B2965">
        <v>218.66034400000001</v>
      </c>
      <c r="C2965" s="2">
        <v>1</v>
      </c>
      <c r="F2965">
        <v>228.79980699999999</v>
      </c>
      <c r="G2965" s="3">
        <v>3</v>
      </c>
      <c r="I2965" s="5" t="s">
        <v>233</v>
      </c>
      <c r="N2965">
        <v>235.24312399999999</v>
      </c>
      <c r="P2965">
        <v>3</v>
      </c>
      <c r="Q2965" t="str">
        <f t="shared" si="47"/>
        <v>134D</v>
      </c>
    </row>
    <row r="2966" spans="1:17" x14ac:dyDescent="0.25">
      <c r="A2966">
        <v>2965</v>
      </c>
      <c r="B2966">
        <v>218.66034400000001</v>
      </c>
      <c r="C2966" s="2">
        <v>1</v>
      </c>
      <c r="F2966">
        <v>228.79980699999999</v>
      </c>
      <c r="G2966" s="3">
        <v>3</v>
      </c>
      <c r="I2966" s="5" t="s">
        <v>233</v>
      </c>
      <c r="N2966">
        <v>235.24312399999999</v>
      </c>
      <c r="P2966">
        <v>3</v>
      </c>
      <c r="Q2966" t="str">
        <f t="shared" si="47"/>
        <v>134D</v>
      </c>
    </row>
    <row r="2967" spans="1:17" x14ac:dyDescent="0.25">
      <c r="A2967">
        <v>2966</v>
      </c>
      <c r="B2967">
        <v>218.66034400000001</v>
      </c>
      <c r="C2967" s="2">
        <v>1</v>
      </c>
      <c r="F2967">
        <v>228.79980699999999</v>
      </c>
      <c r="G2967" s="3">
        <v>3</v>
      </c>
      <c r="I2967" s="5" t="s">
        <v>233</v>
      </c>
      <c r="N2967">
        <v>235.24312399999999</v>
      </c>
      <c r="P2967">
        <v>3</v>
      </c>
      <c r="Q2967" t="str">
        <f t="shared" si="47"/>
        <v>134D</v>
      </c>
    </row>
    <row r="2968" spans="1:17" x14ac:dyDescent="0.25">
      <c r="A2968">
        <v>2967</v>
      </c>
      <c r="B2968">
        <v>218.66034400000001</v>
      </c>
      <c r="C2968" s="2">
        <v>1</v>
      </c>
      <c r="F2968">
        <v>228.79980699999999</v>
      </c>
      <c r="G2968" s="3">
        <v>3</v>
      </c>
      <c r="I2968" s="5" t="s">
        <v>233</v>
      </c>
      <c r="N2968">
        <v>235.24312399999999</v>
      </c>
      <c r="P2968">
        <v>3</v>
      </c>
      <c r="Q2968" t="str">
        <f t="shared" si="47"/>
        <v>134D</v>
      </c>
    </row>
    <row r="2969" spans="1:17" x14ac:dyDescent="0.25">
      <c r="A2969">
        <v>2968</v>
      </c>
      <c r="B2969">
        <v>218.66034400000001</v>
      </c>
      <c r="C2969" s="2">
        <v>1</v>
      </c>
      <c r="F2969">
        <v>228.79980699999999</v>
      </c>
      <c r="G2969" s="3">
        <v>3</v>
      </c>
      <c r="I2969" s="5" t="s">
        <v>233</v>
      </c>
      <c r="N2969">
        <v>235.24312399999999</v>
      </c>
      <c r="P2969">
        <v>3</v>
      </c>
      <c r="Q2969" t="str">
        <f t="shared" si="47"/>
        <v>134D</v>
      </c>
    </row>
    <row r="2970" spans="1:17" x14ac:dyDescent="0.25">
      <c r="A2970">
        <v>2969</v>
      </c>
      <c r="B2970">
        <v>218.66034400000001</v>
      </c>
      <c r="C2970" s="2">
        <v>1</v>
      </c>
      <c r="D2970">
        <v>214.52999700000001</v>
      </c>
      <c r="E2970" s="4">
        <v>2</v>
      </c>
      <c r="F2970">
        <v>228.79980699999999</v>
      </c>
      <c r="G2970" s="3">
        <v>3</v>
      </c>
      <c r="I2970" s="5" t="s">
        <v>233</v>
      </c>
      <c r="N2970">
        <v>235.24312399999999</v>
      </c>
      <c r="P2970">
        <v>4</v>
      </c>
      <c r="Q2970" t="str">
        <f t="shared" si="47"/>
        <v>1234D</v>
      </c>
    </row>
    <row r="2971" spans="1:17" x14ac:dyDescent="0.25">
      <c r="A2971">
        <v>2970</v>
      </c>
      <c r="B2971">
        <v>218.66034400000001</v>
      </c>
      <c r="C2971" s="2">
        <v>1</v>
      </c>
      <c r="D2971">
        <v>214.46469099999999</v>
      </c>
      <c r="E2971" s="4">
        <v>2</v>
      </c>
      <c r="F2971">
        <v>228.79980699999999</v>
      </c>
      <c r="G2971" s="3">
        <v>3</v>
      </c>
      <c r="I2971" s="5" t="s">
        <v>233</v>
      </c>
      <c r="N2971">
        <v>235.284874</v>
      </c>
      <c r="O2971">
        <v>2970</v>
      </c>
      <c r="P2971">
        <v>4</v>
      </c>
      <c r="Q2971" t="str">
        <f t="shared" si="47"/>
        <v>1234D</v>
      </c>
    </row>
    <row r="2972" spans="1:17" x14ac:dyDescent="0.25">
      <c r="A2972">
        <v>2971</v>
      </c>
      <c r="B2972">
        <v>218.66034400000001</v>
      </c>
      <c r="C2972" s="2">
        <v>1</v>
      </c>
      <c r="D2972">
        <v>214.46469099999999</v>
      </c>
      <c r="E2972" s="4">
        <v>2</v>
      </c>
      <c r="F2972">
        <v>228.79980699999999</v>
      </c>
      <c r="G2972" s="3">
        <v>3</v>
      </c>
      <c r="P2972">
        <v>3</v>
      </c>
      <c r="Q2972" t="str">
        <f t="shared" si="47"/>
        <v>123</v>
      </c>
    </row>
    <row r="2973" spans="1:17" x14ac:dyDescent="0.25">
      <c r="A2973">
        <v>2972</v>
      </c>
      <c r="B2973">
        <v>218.66034400000001</v>
      </c>
      <c r="C2973" s="2">
        <v>1</v>
      </c>
      <c r="D2973">
        <v>214.46469099999999</v>
      </c>
      <c r="E2973" s="4">
        <v>2</v>
      </c>
      <c r="F2973">
        <v>228.79980699999999</v>
      </c>
      <c r="G2973" s="3">
        <v>3</v>
      </c>
      <c r="P2973">
        <v>3</v>
      </c>
      <c r="Q2973" t="str">
        <f t="shared" si="47"/>
        <v>123</v>
      </c>
    </row>
    <row r="2974" spans="1:17" x14ac:dyDescent="0.25">
      <c r="A2974">
        <v>2973</v>
      </c>
      <c r="B2974">
        <v>218.66034400000001</v>
      </c>
      <c r="C2974" s="2">
        <v>1</v>
      </c>
      <c r="D2974">
        <v>214.46469099999999</v>
      </c>
      <c r="E2974" s="4">
        <v>2</v>
      </c>
      <c r="F2974">
        <v>228.79980699999999</v>
      </c>
      <c r="G2974" s="3">
        <v>3</v>
      </c>
      <c r="P2974">
        <v>3</v>
      </c>
      <c r="Q2974" t="str">
        <f t="shared" si="47"/>
        <v>123</v>
      </c>
    </row>
    <row r="2975" spans="1:17" x14ac:dyDescent="0.25">
      <c r="A2975">
        <v>2974</v>
      </c>
      <c r="B2975">
        <v>218.66034400000001</v>
      </c>
      <c r="C2975" s="2">
        <v>1</v>
      </c>
      <c r="D2975">
        <v>214.46469099999999</v>
      </c>
      <c r="E2975" s="4">
        <v>2</v>
      </c>
      <c r="F2975">
        <v>228.79980699999999</v>
      </c>
      <c r="G2975" s="3">
        <v>3</v>
      </c>
      <c r="P2975">
        <v>3</v>
      </c>
      <c r="Q2975" t="str">
        <f t="shared" si="47"/>
        <v>123</v>
      </c>
    </row>
    <row r="2976" spans="1:17" x14ac:dyDescent="0.25">
      <c r="A2976">
        <v>2975</v>
      </c>
      <c r="B2976">
        <v>218.66034400000001</v>
      </c>
      <c r="C2976" s="2">
        <v>1</v>
      </c>
      <c r="D2976">
        <v>214.46469099999999</v>
      </c>
      <c r="E2976" s="4">
        <v>2</v>
      </c>
      <c r="F2976">
        <v>228.79980699999999</v>
      </c>
      <c r="G2976" s="3">
        <v>3</v>
      </c>
      <c r="P2976">
        <v>3</v>
      </c>
      <c r="Q2976" t="str">
        <f t="shared" si="47"/>
        <v>123</v>
      </c>
    </row>
    <row r="2977" spans="1:17" x14ac:dyDescent="0.25">
      <c r="A2977">
        <v>2976</v>
      </c>
      <c r="B2977">
        <v>218.72838200000001</v>
      </c>
      <c r="C2977" s="2">
        <v>1</v>
      </c>
      <c r="D2977">
        <v>214.46469099999999</v>
      </c>
      <c r="E2977" s="4">
        <v>2</v>
      </c>
      <c r="F2977">
        <v>228.79980699999999</v>
      </c>
      <c r="G2977" s="3">
        <v>3</v>
      </c>
      <c r="P2977">
        <v>3</v>
      </c>
      <c r="Q2977" t="str">
        <f t="shared" si="47"/>
        <v>123</v>
      </c>
    </row>
    <row r="2978" spans="1:17" x14ac:dyDescent="0.25">
      <c r="A2978">
        <v>2977</v>
      </c>
      <c r="D2978">
        <v>214.46469099999999</v>
      </c>
      <c r="E2978" s="4">
        <v>2</v>
      </c>
      <c r="F2978">
        <v>228.79980699999999</v>
      </c>
      <c r="G2978" s="3">
        <v>3</v>
      </c>
      <c r="P2978">
        <v>2</v>
      </c>
      <c r="Q2978" t="str">
        <f t="shared" si="47"/>
        <v>23</v>
      </c>
    </row>
    <row r="2979" spans="1:17" x14ac:dyDescent="0.25">
      <c r="A2979">
        <v>2978</v>
      </c>
      <c r="D2979">
        <v>214.46469099999999</v>
      </c>
      <c r="E2979" s="4">
        <v>2</v>
      </c>
      <c r="F2979">
        <v>228.79980699999999</v>
      </c>
      <c r="G2979" s="3">
        <v>3</v>
      </c>
      <c r="P2979">
        <v>2</v>
      </c>
      <c r="Q2979" t="str">
        <f t="shared" si="47"/>
        <v>23</v>
      </c>
    </row>
    <row r="2980" spans="1:17" x14ac:dyDescent="0.25">
      <c r="A2980">
        <v>2979</v>
      </c>
      <c r="D2980">
        <v>214.46469099999999</v>
      </c>
      <c r="E2980" s="4">
        <v>2</v>
      </c>
      <c r="F2980">
        <v>228.79980699999999</v>
      </c>
      <c r="G2980" s="3">
        <v>3</v>
      </c>
      <c r="P2980">
        <v>2</v>
      </c>
      <c r="Q2980" t="str">
        <f t="shared" si="47"/>
        <v>23</v>
      </c>
    </row>
    <row r="2981" spans="1:17" x14ac:dyDescent="0.25">
      <c r="A2981">
        <v>2980</v>
      </c>
      <c r="D2981">
        <v>214.46469099999999</v>
      </c>
      <c r="E2981" s="4">
        <v>2</v>
      </c>
      <c r="F2981">
        <v>228.79980699999999</v>
      </c>
      <c r="G2981" s="3">
        <v>3</v>
      </c>
      <c r="P2981">
        <v>2</v>
      </c>
      <c r="Q2981" t="str">
        <f t="shared" si="47"/>
        <v>23</v>
      </c>
    </row>
    <row r="2982" spans="1:17" x14ac:dyDescent="0.25">
      <c r="A2982">
        <v>2981</v>
      </c>
      <c r="D2982">
        <v>214.46469099999999</v>
      </c>
      <c r="E2982" s="4">
        <v>2</v>
      </c>
      <c r="F2982">
        <v>228.93067500000001</v>
      </c>
      <c r="G2982" s="3">
        <v>3</v>
      </c>
      <c r="P2982">
        <v>2</v>
      </c>
      <c r="Q2982" t="str">
        <f t="shared" si="47"/>
        <v>23</v>
      </c>
    </row>
    <row r="2983" spans="1:17" x14ac:dyDescent="0.25">
      <c r="A2983">
        <v>2982</v>
      </c>
      <c r="D2983">
        <v>214.46469099999999</v>
      </c>
      <c r="E2983" s="4">
        <v>2</v>
      </c>
      <c r="F2983">
        <v>228.955727</v>
      </c>
      <c r="G2983" s="3">
        <v>3</v>
      </c>
      <c r="P2983">
        <v>2</v>
      </c>
      <c r="Q2983" t="str">
        <f t="shared" si="47"/>
        <v>23</v>
      </c>
    </row>
    <row r="2984" spans="1:17" x14ac:dyDescent="0.25">
      <c r="A2984">
        <v>2983</v>
      </c>
      <c r="D2984">
        <v>214.46469099999999</v>
      </c>
      <c r="E2984" s="4">
        <v>2</v>
      </c>
      <c r="F2984">
        <v>228.955727</v>
      </c>
      <c r="G2984" s="3">
        <v>3</v>
      </c>
      <c r="P2984">
        <v>2</v>
      </c>
      <c r="Q2984" t="str">
        <f t="shared" si="47"/>
        <v>23</v>
      </c>
    </row>
    <row r="2985" spans="1:17" x14ac:dyDescent="0.25">
      <c r="A2985">
        <v>2984</v>
      </c>
      <c r="D2985">
        <v>214.46469099999999</v>
      </c>
      <c r="E2985" s="4">
        <v>2</v>
      </c>
      <c r="F2985">
        <v>228.955727</v>
      </c>
      <c r="G2985" s="3">
        <v>3</v>
      </c>
      <c r="P2985">
        <v>2</v>
      </c>
      <c r="Q2985" t="str">
        <f t="shared" si="47"/>
        <v>23</v>
      </c>
    </row>
    <row r="2986" spans="1:17" x14ac:dyDescent="0.25">
      <c r="A2986">
        <v>2985</v>
      </c>
      <c r="D2986">
        <v>214.46469099999999</v>
      </c>
      <c r="E2986" s="4">
        <v>2</v>
      </c>
      <c r="F2986">
        <v>228.955727</v>
      </c>
      <c r="G2986" s="3">
        <v>3</v>
      </c>
      <c r="I2986" s="5" t="s">
        <v>233</v>
      </c>
      <c r="N2986">
        <v>219.450354</v>
      </c>
      <c r="O2986">
        <v>2985</v>
      </c>
      <c r="P2986">
        <v>3</v>
      </c>
      <c r="Q2986" t="str">
        <f t="shared" si="47"/>
        <v>234D</v>
      </c>
    </row>
    <row r="2987" spans="1:17" x14ac:dyDescent="0.25">
      <c r="A2987">
        <v>2986</v>
      </c>
      <c r="D2987">
        <v>214.46469099999999</v>
      </c>
      <c r="E2987" s="4">
        <v>2</v>
      </c>
      <c r="F2987">
        <v>228.955727</v>
      </c>
      <c r="G2987" s="3">
        <v>3</v>
      </c>
      <c r="I2987" s="5" t="s">
        <v>233</v>
      </c>
      <c r="N2987">
        <v>220.87955700000001</v>
      </c>
      <c r="P2987">
        <v>3</v>
      </c>
      <c r="Q2987" t="str">
        <f t="shared" si="47"/>
        <v>234D</v>
      </c>
    </row>
    <row r="2988" spans="1:17" x14ac:dyDescent="0.25">
      <c r="A2988">
        <v>2987</v>
      </c>
      <c r="B2988">
        <v>207.700152</v>
      </c>
      <c r="C2988" s="2">
        <v>1</v>
      </c>
      <c r="D2988">
        <v>214.46469099999999</v>
      </c>
      <c r="E2988" s="4">
        <v>2</v>
      </c>
      <c r="I2988" s="5" t="s">
        <v>233</v>
      </c>
      <c r="N2988">
        <v>220.80811700000001</v>
      </c>
      <c r="P2988">
        <v>3</v>
      </c>
      <c r="Q2988" t="str">
        <f t="shared" si="47"/>
        <v>124D</v>
      </c>
    </row>
    <row r="2989" spans="1:17" x14ac:dyDescent="0.25">
      <c r="A2989">
        <v>2988</v>
      </c>
      <c r="B2989">
        <v>207.61245199999999</v>
      </c>
      <c r="C2989" s="2">
        <v>1</v>
      </c>
      <c r="D2989">
        <v>214.46469099999999</v>
      </c>
      <c r="E2989" s="4">
        <v>2</v>
      </c>
      <c r="I2989" s="5" t="s">
        <v>233</v>
      </c>
      <c r="N2989">
        <v>220.80811700000001</v>
      </c>
      <c r="P2989">
        <v>3</v>
      </c>
      <c r="Q2989" t="str">
        <f t="shared" si="47"/>
        <v>124D</v>
      </c>
    </row>
    <row r="2990" spans="1:17" x14ac:dyDescent="0.25">
      <c r="A2990">
        <v>2989</v>
      </c>
      <c r="B2990">
        <v>207.61245199999999</v>
      </c>
      <c r="C2990" s="2">
        <v>1</v>
      </c>
      <c r="D2990">
        <v>214.46469099999999</v>
      </c>
      <c r="E2990" s="4">
        <v>2</v>
      </c>
      <c r="I2990" s="5" t="s">
        <v>233</v>
      </c>
      <c r="N2990">
        <v>220.80811700000001</v>
      </c>
      <c r="P2990">
        <v>3</v>
      </c>
      <c r="Q2990" t="str">
        <f t="shared" si="47"/>
        <v>124D</v>
      </c>
    </row>
    <row r="2991" spans="1:17" x14ac:dyDescent="0.25">
      <c r="A2991">
        <v>2990</v>
      </c>
      <c r="B2991">
        <v>207.61245199999999</v>
      </c>
      <c r="C2991" s="2">
        <v>1</v>
      </c>
      <c r="D2991">
        <v>214.46469099999999</v>
      </c>
      <c r="E2991" s="4">
        <v>2</v>
      </c>
      <c r="I2991" s="5" t="s">
        <v>233</v>
      </c>
      <c r="N2991">
        <v>220.80811700000001</v>
      </c>
      <c r="P2991">
        <v>3</v>
      </c>
      <c r="Q2991" t="str">
        <f t="shared" si="47"/>
        <v>124D</v>
      </c>
    </row>
    <row r="2992" spans="1:17" x14ac:dyDescent="0.25">
      <c r="A2992">
        <v>2991</v>
      </c>
      <c r="B2992">
        <v>207.61245199999999</v>
      </c>
      <c r="C2992" s="2">
        <v>1</v>
      </c>
      <c r="D2992">
        <v>214.46469099999999</v>
      </c>
      <c r="E2992" s="4">
        <v>2</v>
      </c>
      <c r="I2992" s="5" t="s">
        <v>233</v>
      </c>
      <c r="N2992">
        <v>220.80811700000001</v>
      </c>
      <c r="P2992">
        <v>3</v>
      </c>
      <c r="Q2992" t="str">
        <f t="shared" si="47"/>
        <v>124D</v>
      </c>
    </row>
    <row r="2993" spans="1:17" x14ac:dyDescent="0.25">
      <c r="A2993">
        <v>2992</v>
      </c>
      <c r="B2993">
        <v>207.61245199999999</v>
      </c>
      <c r="C2993" s="2">
        <v>1</v>
      </c>
      <c r="D2993">
        <v>214.46469099999999</v>
      </c>
      <c r="E2993" s="4">
        <v>2</v>
      </c>
      <c r="I2993" s="5" t="s">
        <v>233</v>
      </c>
      <c r="N2993">
        <v>220.80811700000001</v>
      </c>
      <c r="P2993">
        <v>3</v>
      </c>
      <c r="Q2993" t="str">
        <f t="shared" si="47"/>
        <v>124D</v>
      </c>
    </row>
    <row r="2994" spans="1:17" x14ac:dyDescent="0.25">
      <c r="A2994">
        <v>2993</v>
      </c>
      <c r="B2994">
        <v>207.61245199999999</v>
      </c>
      <c r="C2994" s="2">
        <v>1</v>
      </c>
      <c r="D2994">
        <v>214.46469099999999</v>
      </c>
      <c r="E2994" s="4">
        <v>2</v>
      </c>
      <c r="I2994" s="5" t="s">
        <v>233</v>
      </c>
      <c r="N2994">
        <v>220.80811700000001</v>
      </c>
      <c r="P2994">
        <v>3</v>
      </c>
      <c r="Q2994" t="str">
        <f t="shared" si="47"/>
        <v>124D</v>
      </c>
    </row>
    <row r="2995" spans="1:17" x14ac:dyDescent="0.25">
      <c r="A2995">
        <v>2994</v>
      </c>
      <c r="B2995">
        <v>207.61245199999999</v>
      </c>
      <c r="C2995" s="2">
        <v>1</v>
      </c>
      <c r="D2995">
        <v>214.46469099999999</v>
      </c>
      <c r="E2995" s="4">
        <v>2</v>
      </c>
      <c r="I2995" s="5" t="s">
        <v>233</v>
      </c>
      <c r="N2995">
        <v>220.80811700000001</v>
      </c>
      <c r="P2995">
        <v>3</v>
      </c>
      <c r="Q2995" t="str">
        <f t="shared" si="47"/>
        <v>124D</v>
      </c>
    </row>
    <row r="2996" spans="1:17" x14ac:dyDescent="0.25">
      <c r="A2996">
        <v>2995</v>
      </c>
      <c r="B2996">
        <v>207.61245199999999</v>
      </c>
      <c r="C2996" s="2">
        <v>1</v>
      </c>
      <c r="D2996">
        <v>214.52999700000001</v>
      </c>
      <c r="E2996" s="4">
        <v>2</v>
      </c>
      <c r="I2996" s="5" t="s">
        <v>233</v>
      </c>
      <c r="N2996">
        <v>220.80811700000001</v>
      </c>
      <c r="P2996">
        <v>3</v>
      </c>
      <c r="Q2996" t="str">
        <f t="shared" si="47"/>
        <v>124D</v>
      </c>
    </row>
    <row r="2997" spans="1:17" x14ac:dyDescent="0.25">
      <c r="A2997">
        <v>2996</v>
      </c>
      <c r="B2997">
        <v>207.61245199999999</v>
      </c>
      <c r="C2997" s="2">
        <v>1</v>
      </c>
      <c r="I2997" s="5" t="s">
        <v>233</v>
      </c>
      <c r="N2997">
        <v>220.80811700000001</v>
      </c>
      <c r="P2997">
        <v>2</v>
      </c>
      <c r="Q2997" t="str">
        <f t="shared" si="47"/>
        <v>14D</v>
      </c>
    </row>
    <row r="2998" spans="1:17" x14ac:dyDescent="0.25">
      <c r="A2998">
        <v>2997</v>
      </c>
      <c r="B2998">
        <v>207.61245199999999</v>
      </c>
      <c r="C2998" s="2">
        <v>1</v>
      </c>
      <c r="I2998" s="5" t="s">
        <v>233</v>
      </c>
      <c r="N2998">
        <v>220.80811700000001</v>
      </c>
      <c r="P2998">
        <v>2</v>
      </c>
      <c r="Q2998" t="str">
        <f t="shared" si="47"/>
        <v>14D</v>
      </c>
    </row>
    <row r="2999" spans="1:17" x14ac:dyDescent="0.25">
      <c r="A2999">
        <v>2998</v>
      </c>
      <c r="B2999">
        <v>207.61245199999999</v>
      </c>
      <c r="C2999" s="2">
        <v>1</v>
      </c>
      <c r="I2999" s="5" t="s">
        <v>233</v>
      </c>
      <c r="N2999">
        <v>220.80811700000001</v>
      </c>
      <c r="P2999">
        <v>2</v>
      </c>
      <c r="Q2999" t="str">
        <f t="shared" si="47"/>
        <v>14D</v>
      </c>
    </row>
    <row r="3000" spans="1:17" x14ac:dyDescent="0.25">
      <c r="A3000">
        <v>2999</v>
      </c>
      <c r="B3000">
        <v>207.61245199999999</v>
      </c>
      <c r="C3000" s="2">
        <v>1</v>
      </c>
      <c r="G3000" s="3" t="s">
        <v>234</v>
      </c>
      <c r="I3000" s="5" t="s">
        <v>233</v>
      </c>
      <c r="L3000">
        <v>220.20062300000001</v>
      </c>
      <c r="M3000">
        <v>2999</v>
      </c>
      <c r="N3000">
        <v>220.80811700000001</v>
      </c>
      <c r="P3000">
        <v>3</v>
      </c>
      <c r="Q3000" t="str">
        <f t="shared" si="47"/>
        <v>13D4D</v>
      </c>
    </row>
    <row r="3001" spans="1:17" x14ac:dyDescent="0.25">
      <c r="A3001">
        <v>3000</v>
      </c>
      <c r="B3001">
        <v>207.61245199999999</v>
      </c>
      <c r="C3001" s="2">
        <v>1</v>
      </c>
      <c r="G3001" s="3" t="s">
        <v>234</v>
      </c>
      <c r="I3001" s="5" t="s">
        <v>233</v>
      </c>
      <c r="L3001">
        <v>220.20062300000001</v>
      </c>
      <c r="N3001">
        <v>220.80811700000001</v>
      </c>
      <c r="P3001">
        <v>3</v>
      </c>
      <c r="Q3001" t="str">
        <f t="shared" si="47"/>
        <v>13D4D</v>
      </c>
    </row>
    <row r="3002" spans="1:17" x14ac:dyDescent="0.25">
      <c r="A3002">
        <v>3001</v>
      </c>
      <c r="B3002">
        <v>207.61245199999999</v>
      </c>
      <c r="C3002" s="2">
        <v>1</v>
      </c>
      <c r="G3002" s="3" t="s">
        <v>234</v>
      </c>
      <c r="I3002" s="5" t="s">
        <v>233</v>
      </c>
      <c r="L3002">
        <v>220.20062300000001</v>
      </c>
      <c r="N3002">
        <v>220.80811700000001</v>
      </c>
      <c r="P3002">
        <v>3</v>
      </c>
      <c r="Q3002" t="str">
        <f t="shared" si="47"/>
        <v>13D4D</v>
      </c>
    </row>
    <row r="3003" spans="1:17" x14ac:dyDescent="0.25">
      <c r="A3003">
        <v>3002</v>
      </c>
      <c r="B3003">
        <v>207.61245199999999</v>
      </c>
      <c r="C3003" s="2">
        <v>1</v>
      </c>
      <c r="G3003" s="3" t="s">
        <v>234</v>
      </c>
      <c r="I3003" s="5" t="s">
        <v>233</v>
      </c>
      <c r="L3003">
        <v>220.20062300000001</v>
      </c>
      <c r="N3003">
        <v>220.80811700000001</v>
      </c>
      <c r="P3003">
        <v>3</v>
      </c>
      <c r="Q3003" t="str">
        <f t="shared" si="47"/>
        <v>13D4D</v>
      </c>
    </row>
    <row r="3004" spans="1:17" x14ac:dyDescent="0.25">
      <c r="A3004">
        <v>3003</v>
      </c>
      <c r="B3004">
        <v>207.61245199999999</v>
      </c>
      <c r="C3004" s="2">
        <v>1</v>
      </c>
      <c r="G3004" s="3" t="s">
        <v>234</v>
      </c>
      <c r="I3004" s="5" t="s">
        <v>233</v>
      </c>
      <c r="L3004">
        <v>220.20062300000001</v>
      </c>
      <c r="N3004">
        <v>220.80811700000001</v>
      </c>
      <c r="P3004">
        <v>3</v>
      </c>
      <c r="Q3004" t="str">
        <f t="shared" si="47"/>
        <v>13D4D</v>
      </c>
    </row>
    <row r="3005" spans="1:17" x14ac:dyDescent="0.25">
      <c r="A3005">
        <v>3004</v>
      </c>
      <c r="B3005">
        <v>207.61245199999999</v>
      </c>
      <c r="C3005" s="2">
        <v>1</v>
      </c>
      <c r="G3005" s="3" t="s">
        <v>234</v>
      </c>
      <c r="I3005" s="5" t="s">
        <v>233</v>
      </c>
      <c r="L3005">
        <v>220.20062300000001</v>
      </c>
      <c r="N3005">
        <v>220.80811700000001</v>
      </c>
      <c r="P3005">
        <v>3</v>
      </c>
      <c r="Q3005" t="str">
        <f t="shared" si="47"/>
        <v>13D4D</v>
      </c>
    </row>
    <row r="3006" spans="1:17" x14ac:dyDescent="0.25">
      <c r="A3006">
        <v>3005</v>
      </c>
      <c r="B3006">
        <v>207.61245199999999</v>
      </c>
      <c r="C3006" s="2">
        <v>1</v>
      </c>
      <c r="G3006" s="3" t="s">
        <v>234</v>
      </c>
      <c r="I3006" s="5" t="s">
        <v>233</v>
      </c>
      <c r="L3006">
        <v>220.20062300000001</v>
      </c>
      <c r="N3006">
        <v>220.80811700000001</v>
      </c>
      <c r="P3006">
        <v>3</v>
      </c>
      <c r="Q3006" t="str">
        <f t="shared" si="47"/>
        <v>13D4D</v>
      </c>
    </row>
    <row r="3007" spans="1:17" x14ac:dyDescent="0.25">
      <c r="A3007">
        <v>3006</v>
      </c>
      <c r="B3007">
        <v>207.61245199999999</v>
      </c>
      <c r="C3007" s="2">
        <v>1</v>
      </c>
      <c r="G3007" s="3" t="s">
        <v>234</v>
      </c>
      <c r="I3007" s="5" t="s">
        <v>233</v>
      </c>
      <c r="L3007">
        <v>220.20062300000001</v>
      </c>
      <c r="N3007">
        <v>220.80811700000001</v>
      </c>
      <c r="P3007">
        <v>3</v>
      </c>
      <c r="Q3007" t="str">
        <f t="shared" si="47"/>
        <v>13D4D</v>
      </c>
    </row>
    <row r="3008" spans="1:17" x14ac:dyDescent="0.25">
      <c r="A3008">
        <v>3007</v>
      </c>
      <c r="B3008">
        <v>207.61245199999999</v>
      </c>
      <c r="C3008" s="2">
        <v>1</v>
      </c>
      <c r="G3008" s="3" t="s">
        <v>234</v>
      </c>
      <c r="I3008" s="5" t="s">
        <v>233</v>
      </c>
      <c r="L3008">
        <v>220.20062300000001</v>
      </c>
      <c r="N3008">
        <v>220.80811700000001</v>
      </c>
      <c r="P3008">
        <v>3</v>
      </c>
      <c r="Q3008" t="str">
        <f t="shared" si="47"/>
        <v>13D4D</v>
      </c>
    </row>
    <row r="3009" spans="1:17" x14ac:dyDescent="0.25">
      <c r="A3009">
        <v>3008</v>
      </c>
      <c r="B3009">
        <v>207.61245199999999</v>
      </c>
      <c r="C3009" s="2">
        <v>1</v>
      </c>
      <c r="G3009" s="3" t="s">
        <v>234</v>
      </c>
      <c r="I3009" s="5" t="s">
        <v>233</v>
      </c>
      <c r="L3009">
        <v>220.20062300000001</v>
      </c>
      <c r="N3009">
        <v>220.80811700000001</v>
      </c>
      <c r="P3009">
        <v>3</v>
      </c>
      <c r="Q3009" t="str">
        <f t="shared" si="47"/>
        <v>13D4D</v>
      </c>
    </row>
    <row r="3010" spans="1:17" x14ac:dyDescent="0.25">
      <c r="A3010">
        <v>3009</v>
      </c>
      <c r="B3010">
        <v>207.61245199999999</v>
      </c>
      <c r="C3010" s="2">
        <v>1</v>
      </c>
      <c r="G3010" s="3" t="s">
        <v>234</v>
      </c>
      <c r="I3010" s="5" t="s">
        <v>233</v>
      </c>
      <c r="L3010">
        <v>220.20062300000001</v>
      </c>
      <c r="N3010">
        <v>220.80811700000001</v>
      </c>
      <c r="P3010">
        <v>3</v>
      </c>
      <c r="Q3010" t="str">
        <f t="shared" ref="Q3010:Q3073" si="48">CONCATENATE(C3010,E3010,G3010,I3010)</f>
        <v>13D4D</v>
      </c>
    </row>
    <row r="3011" spans="1:17" x14ac:dyDescent="0.25">
      <c r="A3011">
        <v>3010</v>
      </c>
      <c r="B3011">
        <v>207.61245199999999</v>
      </c>
      <c r="C3011" s="2">
        <v>1</v>
      </c>
      <c r="D3011">
        <v>203.09992800000001</v>
      </c>
      <c r="E3011" s="4">
        <v>2</v>
      </c>
      <c r="G3011" s="3" t="s">
        <v>234</v>
      </c>
      <c r="I3011" s="5" t="s">
        <v>233</v>
      </c>
      <c r="L3011">
        <v>220.20062300000001</v>
      </c>
      <c r="N3011">
        <v>220.80811700000001</v>
      </c>
      <c r="P3011">
        <v>4</v>
      </c>
      <c r="Q3011" t="str">
        <f t="shared" si="48"/>
        <v>123D4D</v>
      </c>
    </row>
    <row r="3012" spans="1:17" x14ac:dyDescent="0.25">
      <c r="A3012">
        <v>3011</v>
      </c>
      <c r="B3012">
        <v>207.61245199999999</v>
      </c>
      <c r="C3012" s="2">
        <v>1</v>
      </c>
      <c r="D3012">
        <v>203.01462800000002</v>
      </c>
      <c r="E3012" s="4">
        <v>2</v>
      </c>
      <c r="G3012" s="3" t="s">
        <v>234</v>
      </c>
      <c r="I3012" s="5" t="s">
        <v>233</v>
      </c>
      <c r="L3012">
        <v>220.20062300000001</v>
      </c>
      <c r="N3012">
        <v>220.80811700000001</v>
      </c>
      <c r="P3012">
        <v>4</v>
      </c>
      <c r="Q3012" t="str">
        <f t="shared" si="48"/>
        <v>123D4D</v>
      </c>
    </row>
    <row r="3013" spans="1:17" x14ac:dyDescent="0.25">
      <c r="A3013">
        <v>3012</v>
      </c>
      <c r="B3013">
        <v>207.61245199999999</v>
      </c>
      <c r="C3013" s="2">
        <v>1</v>
      </c>
      <c r="D3013">
        <v>203.01462800000002</v>
      </c>
      <c r="E3013" s="4">
        <v>2</v>
      </c>
      <c r="G3013" s="3" t="s">
        <v>234</v>
      </c>
      <c r="I3013" s="5" t="s">
        <v>233</v>
      </c>
      <c r="L3013">
        <v>220.20062300000001</v>
      </c>
      <c r="N3013">
        <v>220.87955700000001</v>
      </c>
      <c r="O3013">
        <v>3012</v>
      </c>
      <c r="P3013">
        <v>4</v>
      </c>
      <c r="Q3013" t="str">
        <f t="shared" si="48"/>
        <v>123D4D</v>
      </c>
    </row>
    <row r="3014" spans="1:17" x14ac:dyDescent="0.25">
      <c r="A3014">
        <v>3013</v>
      </c>
      <c r="B3014">
        <v>207.61245199999999</v>
      </c>
      <c r="C3014" s="2">
        <v>1</v>
      </c>
      <c r="D3014">
        <v>203.01462800000002</v>
      </c>
      <c r="E3014" s="4">
        <v>2</v>
      </c>
      <c r="G3014" s="3" t="s">
        <v>234</v>
      </c>
      <c r="L3014">
        <v>220.20062300000001</v>
      </c>
      <c r="P3014">
        <v>3</v>
      </c>
      <c r="Q3014" t="str">
        <f t="shared" si="48"/>
        <v>123D</v>
      </c>
    </row>
    <row r="3015" spans="1:17" x14ac:dyDescent="0.25">
      <c r="A3015">
        <v>3014</v>
      </c>
      <c r="B3015">
        <v>207.61245199999999</v>
      </c>
      <c r="C3015" s="2">
        <v>1</v>
      </c>
      <c r="D3015">
        <v>203.01462800000002</v>
      </c>
      <c r="E3015" s="4">
        <v>2</v>
      </c>
      <c r="G3015" s="3" t="s">
        <v>234</v>
      </c>
      <c r="L3015">
        <v>220.20062300000001</v>
      </c>
      <c r="P3015">
        <v>3</v>
      </c>
      <c r="Q3015" t="str">
        <f t="shared" si="48"/>
        <v>123D</v>
      </c>
    </row>
    <row r="3016" spans="1:17" x14ac:dyDescent="0.25">
      <c r="A3016">
        <v>3015</v>
      </c>
      <c r="B3016">
        <v>207.61245199999999</v>
      </c>
      <c r="C3016" s="2">
        <v>1</v>
      </c>
      <c r="D3016">
        <v>203.01462800000002</v>
      </c>
      <c r="E3016" s="4">
        <v>2</v>
      </c>
      <c r="G3016" s="3" t="s">
        <v>234</v>
      </c>
      <c r="L3016">
        <v>220.20062300000001</v>
      </c>
      <c r="P3016">
        <v>3</v>
      </c>
      <c r="Q3016" t="str">
        <f t="shared" si="48"/>
        <v>123D</v>
      </c>
    </row>
    <row r="3017" spans="1:17" x14ac:dyDescent="0.25">
      <c r="A3017">
        <v>3016</v>
      </c>
      <c r="B3017">
        <v>207.61245199999999</v>
      </c>
      <c r="C3017" s="2">
        <v>1</v>
      </c>
      <c r="D3017">
        <v>203.01462800000002</v>
      </c>
      <c r="E3017" s="4">
        <v>2</v>
      </c>
      <c r="G3017" s="3" t="s">
        <v>234</v>
      </c>
      <c r="L3017">
        <v>220.20062300000001</v>
      </c>
      <c r="P3017">
        <v>3</v>
      </c>
      <c r="Q3017" t="str">
        <f t="shared" si="48"/>
        <v>123D</v>
      </c>
    </row>
    <row r="3018" spans="1:17" x14ac:dyDescent="0.25">
      <c r="A3018">
        <v>3017</v>
      </c>
      <c r="B3018">
        <v>207.61245199999999</v>
      </c>
      <c r="C3018" s="2">
        <v>1</v>
      </c>
      <c r="D3018">
        <v>203.01462800000002</v>
      </c>
      <c r="E3018" s="4">
        <v>2</v>
      </c>
      <c r="G3018" s="3" t="s">
        <v>234</v>
      </c>
      <c r="L3018">
        <v>220.20062300000001</v>
      </c>
      <c r="P3018">
        <v>3</v>
      </c>
      <c r="Q3018" t="str">
        <f t="shared" si="48"/>
        <v>123D</v>
      </c>
    </row>
    <row r="3019" spans="1:17" x14ac:dyDescent="0.25">
      <c r="A3019">
        <v>3018</v>
      </c>
      <c r="B3019">
        <v>207.61245199999999</v>
      </c>
      <c r="C3019" s="2">
        <v>1</v>
      </c>
      <c r="D3019">
        <v>203.01462800000002</v>
      </c>
      <c r="E3019" s="4">
        <v>2</v>
      </c>
      <c r="G3019" s="3" t="s">
        <v>234</v>
      </c>
      <c r="L3019">
        <v>220.20062300000001</v>
      </c>
      <c r="P3019">
        <v>3</v>
      </c>
      <c r="Q3019" t="str">
        <f t="shared" si="48"/>
        <v>123D</v>
      </c>
    </row>
    <row r="3020" spans="1:17" x14ac:dyDescent="0.25">
      <c r="A3020">
        <v>3019</v>
      </c>
      <c r="B3020">
        <v>207.61245199999999</v>
      </c>
      <c r="C3020" s="2">
        <v>1</v>
      </c>
      <c r="D3020">
        <v>203.01462800000002</v>
      </c>
      <c r="E3020" s="4">
        <v>2</v>
      </c>
      <c r="G3020" s="3" t="s">
        <v>234</v>
      </c>
      <c r="L3020">
        <v>220.20062300000001</v>
      </c>
      <c r="P3020">
        <v>3</v>
      </c>
      <c r="Q3020" t="str">
        <f t="shared" si="48"/>
        <v>123D</v>
      </c>
    </row>
    <row r="3021" spans="1:17" x14ac:dyDescent="0.25">
      <c r="A3021">
        <v>3020</v>
      </c>
      <c r="B3021">
        <v>207.61245199999999</v>
      </c>
      <c r="C3021" s="2">
        <v>1</v>
      </c>
      <c r="D3021">
        <v>203.01462800000002</v>
      </c>
      <c r="E3021" s="4">
        <v>2</v>
      </c>
      <c r="G3021" s="3" t="s">
        <v>234</v>
      </c>
      <c r="L3021">
        <v>220.20062300000001</v>
      </c>
      <c r="P3021">
        <v>3</v>
      </c>
      <c r="Q3021" t="str">
        <f t="shared" si="48"/>
        <v>123D</v>
      </c>
    </row>
    <row r="3022" spans="1:17" x14ac:dyDescent="0.25">
      <c r="A3022">
        <v>3021</v>
      </c>
      <c r="B3022">
        <v>207.61245199999999</v>
      </c>
      <c r="C3022" s="2">
        <v>1</v>
      </c>
      <c r="D3022">
        <v>203.01462800000002</v>
      </c>
      <c r="E3022" s="4">
        <v>2</v>
      </c>
      <c r="G3022" s="3" t="s">
        <v>234</v>
      </c>
      <c r="L3022">
        <v>220.20062300000001</v>
      </c>
      <c r="P3022">
        <v>3</v>
      </c>
      <c r="Q3022" t="str">
        <f t="shared" si="48"/>
        <v>123D</v>
      </c>
    </row>
    <row r="3023" spans="1:17" x14ac:dyDescent="0.25">
      <c r="A3023">
        <v>3022</v>
      </c>
      <c r="B3023">
        <v>207.61245199999999</v>
      </c>
      <c r="C3023" s="2">
        <v>1</v>
      </c>
      <c r="D3023">
        <v>203.01462800000002</v>
      </c>
      <c r="E3023" s="4">
        <v>2</v>
      </c>
      <c r="G3023" s="3" t="s">
        <v>234</v>
      </c>
      <c r="L3023">
        <v>220.20062300000001</v>
      </c>
      <c r="P3023">
        <v>3</v>
      </c>
      <c r="Q3023" t="str">
        <f t="shared" si="48"/>
        <v>123D</v>
      </c>
    </row>
    <row r="3024" spans="1:17" x14ac:dyDescent="0.25">
      <c r="A3024">
        <v>3023</v>
      </c>
      <c r="B3024">
        <v>207.61245199999999</v>
      </c>
      <c r="C3024" s="2">
        <v>1</v>
      </c>
      <c r="D3024">
        <v>203.01462800000002</v>
      </c>
      <c r="E3024" s="4">
        <v>2</v>
      </c>
      <c r="G3024" s="3" t="s">
        <v>234</v>
      </c>
      <c r="I3024" s="5" t="s">
        <v>233</v>
      </c>
      <c r="L3024">
        <v>220.20062300000001</v>
      </c>
      <c r="N3024">
        <v>214.01517899999999</v>
      </c>
      <c r="O3024">
        <v>3023</v>
      </c>
      <c r="P3024">
        <v>4</v>
      </c>
      <c r="Q3024" t="str">
        <f t="shared" si="48"/>
        <v>123D4D</v>
      </c>
    </row>
    <row r="3025" spans="1:17" x14ac:dyDescent="0.25">
      <c r="A3025">
        <v>3024</v>
      </c>
      <c r="B3025">
        <v>207.700152</v>
      </c>
      <c r="C3025" s="2">
        <v>1</v>
      </c>
      <c r="D3025">
        <v>203.01462800000002</v>
      </c>
      <c r="E3025" s="4">
        <v>2</v>
      </c>
      <c r="G3025" s="3" t="s">
        <v>234</v>
      </c>
      <c r="I3025" s="5" t="s">
        <v>233</v>
      </c>
      <c r="L3025">
        <v>220.20062300000001</v>
      </c>
      <c r="N3025">
        <v>214.01517899999999</v>
      </c>
      <c r="P3025">
        <v>4</v>
      </c>
      <c r="Q3025" t="str">
        <f t="shared" si="48"/>
        <v>123D4D</v>
      </c>
    </row>
    <row r="3026" spans="1:17" x14ac:dyDescent="0.25">
      <c r="A3026">
        <v>3025</v>
      </c>
      <c r="D3026">
        <v>203.01462800000002</v>
      </c>
      <c r="E3026" s="4">
        <v>2</v>
      </c>
      <c r="G3026" s="3" t="s">
        <v>234</v>
      </c>
      <c r="I3026" s="5" t="s">
        <v>233</v>
      </c>
      <c r="L3026">
        <v>220.20062300000001</v>
      </c>
      <c r="N3026">
        <v>214.01517899999999</v>
      </c>
      <c r="P3026">
        <v>3</v>
      </c>
      <c r="Q3026" t="str">
        <f t="shared" si="48"/>
        <v>23D4D</v>
      </c>
    </row>
    <row r="3027" spans="1:17" x14ac:dyDescent="0.25">
      <c r="A3027">
        <v>3026</v>
      </c>
      <c r="D3027">
        <v>203.01462800000002</v>
      </c>
      <c r="E3027" s="4">
        <v>2</v>
      </c>
      <c r="G3027" s="3" t="s">
        <v>234</v>
      </c>
      <c r="I3027" s="5" t="s">
        <v>233</v>
      </c>
      <c r="L3027">
        <v>220.20062300000001</v>
      </c>
      <c r="M3027">
        <v>3026</v>
      </c>
      <c r="N3027">
        <v>214.01517899999999</v>
      </c>
      <c r="P3027">
        <v>3</v>
      </c>
      <c r="Q3027" t="str">
        <f t="shared" si="48"/>
        <v>23D4D</v>
      </c>
    </row>
    <row r="3028" spans="1:17" x14ac:dyDescent="0.25">
      <c r="A3028">
        <v>3027</v>
      </c>
      <c r="D3028">
        <v>203.01462800000002</v>
      </c>
      <c r="E3028" s="4">
        <v>2</v>
      </c>
      <c r="I3028" s="5" t="s">
        <v>233</v>
      </c>
      <c r="N3028">
        <v>214.01517899999999</v>
      </c>
      <c r="P3028">
        <v>2</v>
      </c>
      <c r="Q3028" t="str">
        <f t="shared" si="48"/>
        <v>24D</v>
      </c>
    </row>
    <row r="3029" spans="1:17" x14ac:dyDescent="0.25">
      <c r="A3029">
        <v>3028</v>
      </c>
      <c r="D3029">
        <v>203.01462800000002</v>
      </c>
      <c r="E3029" s="4">
        <v>2</v>
      </c>
      <c r="I3029" s="5" t="s">
        <v>233</v>
      </c>
      <c r="N3029">
        <v>214.01517899999999</v>
      </c>
      <c r="P3029">
        <v>2</v>
      </c>
      <c r="Q3029" t="str">
        <f t="shared" si="48"/>
        <v>24D</v>
      </c>
    </row>
    <row r="3030" spans="1:17" x14ac:dyDescent="0.25">
      <c r="A3030">
        <v>3029</v>
      </c>
      <c r="D3030">
        <v>203.01462800000002</v>
      </c>
      <c r="E3030" s="4">
        <v>2</v>
      </c>
      <c r="I3030" s="5" t="s">
        <v>233</v>
      </c>
      <c r="N3030">
        <v>214.01517899999999</v>
      </c>
      <c r="P3030">
        <v>2</v>
      </c>
      <c r="Q3030" t="str">
        <f t="shared" si="48"/>
        <v>24D</v>
      </c>
    </row>
    <row r="3031" spans="1:17" x14ac:dyDescent="0.25">
      <c r="A3031">
        <v>3030</v>
      </c>
      <c r="D3031">
        <v>203.01462800000002</v>
      </c>
      <c r="E3031" s="4">
        <v>2</v>
      </c>
      <c r="I3031" s="5" t="s">
        <v>233</v>
      </c>
      <c r="N3031">
        <v>214.01517899999999</v>
      </c>
      <c r="P3031">
        <v>2</v>
      </c>
      <c r="Q3031" t="str">
        <f t="shared" si="48"/>
        <v>24D</v>
      </c>
    </row>
    <row r="3032" spans="1:17" x14ac:dyDescent="0.25">
      <c r="A3032">
        <v>3031</v>
      </c>
      <c r="D3032">
        <v>203.01462800000002</v>
      </c>
      <c r="E3032" s="4">
        <v>2</v>
      </c>
      <c r="I3032" s="5" t="s">
        <v>233</v>
      </c>
      <c r="N3032">
        <v>214.01517899999999</v>
      </c>
      <c r="P3032">
        <v>2</v>
      </c>
      <c r="Q3032" t="str">
        <f t="shared" si="48"/>
        <v>24D</v>
      </c>
    </row>
    <row r="3033" spans="1:17" x14ac:dyDescent="0.25">
      <c r="A3033">
        <v>3032</v>
      </c>
      <c r="D3033">
        <v>203.01462800000002</v>
      </c>
      <c r="E3033" s="4">
        <v>2</v>
      </c>
      <c r="I3033" s="5" t="s">
        <v>233</v>
      </c>
      <c r="N3033">
        <v>214.01517899999999</v>
      </c>
      <c r="P3033">
        <v>2</v>
      </c>
      <c r="Q3033" t="str">
        <f t="shared" si="48"/>
        <v>24D</v>
      </c>
    </row>
    <row r="3034" spans="1:17" x14ac:dyDescent="0.25">
      <c r="A3034">
        <v>3033</v>
      </c>
      <c r="D3034">
        <v>203.01462800000002</v>
      </c>
      <c r="E3034" s="4">
        <v>2</v>
      </c>
      <c r="I3034" s="5" t="s">
        <v>233</v>
      </c>
      <c r="N3034">
        <v>214.01517899999999</v>
      </c>
      <c r="P3034">
        <v>2</v>
      </c>
      <c r="Q3034" t="str">
        <f t="shared" si="48"/>
        <v>24D</v>
      </c>
    </row>
    <row r="3035" spans="1:17" x14ac:dyDescent="0.25">
      <c r="A3035">
        <v>3034</v>
      </c>
      <c r="D3035">
        <v>203.01462800000002</v>
      </c>
      <c r="E3035" s="4">
        <v>2</v>
      </c>
      <c r="I3035" s="5" t="s">
        <v>233</v>
      </c>
      <c r="N3035">
        <v>214.01517899999999</v>
      </c>
      <c r="P3035">
        <v>2</v>
      </c>
      <c r="Q3035" t="str">
        <f t="shared" si="48"/>
        <v>24D</v>
      </c>
    </row>
    <row r="3036" spans="1:17" x14ac:dyDescent="0.25">
      <c r="A3036">
        <v>3035</v>
      </c>
      <c r="D3036">
        <v>203.01462800000002</v>
      </c>
      <c r="E3036" s="4">
        <v>2</v>
      </c>
      <c r="I3036" s="5" t="s">
        <v>233</v>
      </c>
      <c r="N3036">
        <v>214.01517899999999</v>
      </c>
      <c r="P3036">
        <v>2</v>
      </c>
      <c r="Q3036" t="str">
        <f t="shared" si="48"/>
        <v>24D</v>
      </c>
    </row>
    <row r="3037" spans="1:17" x14ac:dyDescent="0.25">
      <c r="A3037">
        <v>3036</v>
      </c>
      <c r="D3037">
        <v>203.01462800000002</v>
      </c>
      <c r="E3037" s="4">
        <v>2</v>
      </c>
      <c r="I3037" s="5" t="s">
        <v>233</v>
      </c>
      <c r="N3037">
        <v>214.01517899999999</v>
      </c>
      <c r="P3037">
        <v>2</v>
      </c>
      <c r="Q3037" t="str">
        <f t="shared" si="48"/>
        <v>24D</v>
      </c>
    </row>
    <row r="3038" spans="1:17" x14ac:dyDescent="0.25">
      <c r="A3038">
        <v>3037</v>
      </c>
      <c r="D3038">
        <v>203.01462800000002</v>
      </c>
      <c r="E3038" s="4">
        <v>2</v>
      </c>
      <c r="I3038" s="5" t="s">
        <v>233</v>
      </c>
      <c r="N3038">
        <v>214.01517899999999</v>
      </c>
      <c r="P3038">
        <v>2</v>
      </c>
      <c r="Q3038" t="str">
        <f t="shared" si="48"/>
        <v>24D</v>
      </c>
    </row>
    <row r="3039" spans="1:17" x14ac:dyDescent="0.25">
      <c r="A3039">
        <v>3038</v>
      </c>
      <c r="B3039">
        <v>196.210646</v>
      </c>
      <c r="C3039" s="2">
        <v>1</v>
      </c>
      <c r="D3039">
        <v>203.01462800000002</v>
      </c>
      <c r="E3039" s="4">
        <v>2</v>
      </c>
      <c r="I3039" s="5" t="s">
        <v>233</v>
      </c>
      <c r="N3039">
        <v>214.01517899999999</v>
      </c>
      <c r="P3039">
        <v>3</v>
      </c>
      <c r="Q3039" t="str">
        <f t="shared" si="48"/>
        <v>124D</v>
      </c>
    </row>
    <row r="3040" spans="1:17" x14ac:dyDescent="0.25">
      <c r="A3040">
        <v>3039</v>
      </c>
      <c r="B3040">
        <v>196.210646</v>
      </c>
      <c r="C3040" s="2">
        <v>1</v>
      </c>
      <c r="D3040">
        <v>203.01462800000002</v>
      </c>
      <c r="E3040" s="4">
        <v>2</v>
      </c>
      <c r="I3040" s="5" t="s">
        <v>233</v>
      </c>
      <c r="N3040">
        <v>214.01517899999999</v>
      </c>
      <c r="P3040">
        <v>3</v>
      </c>
      <c r="Q3040" t="str">
        <f t="shared" si="48"/>
        <v>124D</v>
      </c>
    </row>
    <row r="3041" spans="1:17" x14ac:dyDescent="0.25">
      <c r="A3041">
        <v>3040</v>
      </c>
      <c r="B3041">
        <v>196.09325699999999</v>
      </c>
      <c r="C3041" s="2">
        <v>1</v>
      </c>
      <c r="D3041">
        <v>203.01462800000002</v>
      </c>
      <c r="E3041" s="4">
        <v>2</v>
      </c>
      <c r="I3041" s="5" t="s">
        <v>233</v>
      </c>
      <c r="N3041">
        <v>214.01517899999999</v>
      </c>
      <c r="P3041">
        <v>3</v>
      </c>
      <c r="Q3041" t="str">
        <f t="shared" si="48"/>
        <v>124D</v>
      </c>
    </row>
    <row r="3042" spans="1:17" x14ac:dyDescent="0.25">
      <c r="A3042">
        <v>3041</v>
      </c>
      <c r="B3042">
        <v>196.09325699999999</v>
      </c>
      <c r="C3042" s="2">
        <v>1</v>
      </c>
      <c r="D3042">
        <v>203.01462800000002</v>
      </c>
      <c r="E3042" s="4">
        <v>2</v>
      </c>
      <c r="I3042" s="5" t="s">
        <v>233</v>
      </c>
      <c r="N3042">
        <v>214.01517899999999</v>
      </c>
      <c r="P3042">
        <v>3</v>
      </c>
      <c r="Q3042" t="str">
        <f t="shared" si="48"/>
        <v>124D</v>
      </c>
    </row>
    <row r="3043" spans="1:17" x14ac:dyDescent="0.25">
      <c r="A3043">
        <v>3042</v>
      </c>
      <c r="B3043">
        <v>196.09325699999999</v>
      </c>
      <c r="C3043" s="2">
        <v>1</v>
      </c>
      <c r="D3043">
        <v>203.01462800000002</v>
      </c>
      <c r="E3043" s="4">
        <v>2</v>
      </c>
      <c r="I3043" s="5" t="s">
        <v>233</v>
      </c>
      <c r="N3043">
        <v>214.01517899999999</v>
      </c>
      <c r="P3043">
        <v>3</v>
      </c>
      <c r="Q3043" t="str">
        <f t="shared" si="48"/>
        <v>124D</v>
      </c>
    </row>
    <row r="3044" spans="1:17" x14ac:dyDescent="0.25">
      <c r="A3044">
        <v>3043</v>
      </c>
      <c r="B3044">
        <v>196.09325699999999</v>
      </c>
      <c r="C3044" s="2">
        <v>1</v>
      </c>
      <c r="D3044">
        <v>203.01462800000002</v>
      </c>
      <c r="E3044" s="4">
        <v>2</v>
      </c>
      <c r="I3044" s="5" t="s">
        <v>233</v>
      </c>
      <c r="N3044">
        <v>214.01517899999999</v>
      </c>
      <c r="P3044">
        <v>3</v>
      </c>
      <c r="Q3044" t="str">
        <f t="shared" si="48"/>
        <v>124D</v>
      </c>
    </row>
    <row r="3045" spans="1:17" x14ac:dyDescent="0.25">
      <c r="A3045">
        <v>3044</v>
      </c>
      <c r="B3045">
        <v>196.09325699999999</v>
      </c>
      <c r="C3045" s="2">
        <v>1</v>
      </c>
      <c r="D3045">
        <v>203.01462800000002</v>
      </c>
      <c r="E3045" s="4">
        <v>2</v>
      </c>
      <c r="I3045" s="5" t="s">
        <v>233</v>
      </c>
      <c r="N3045">
        <v>214.01517899999999</v>
      </c>
      <c r="P3045">
        <v>3</v>
      </c>
      <c r="Q3045" t="str">
        <f t="shared" si="48"/>
        <v>124D</v>
      </c>
    </row>
    <row r="3046" spans="1:17" x14ac:dyDescent="0.25">
      <c r="A3046">
        <v>3045</v>
      </c>
      <c r="B3046">
        <v>196.09325699999999</v>
      </c>
      <c r="C3046" s="2">
        <v>1</v>
      </c>
      <c r="D3046">
        <v>203.01462800000002</v>
      </c>
      <c r="E3046" s="4">
        <v>2</v>
      </c>
      <c r="I3046" s="5" t="s">
        <v>233</v>
      </c>
      <c r="N3046">
        <v>214.01517899999999</v>
      </c>
      <c r="P3046">
        <v>3</v>
      </c>
      <c r="Q3046" t="str">
        <f t="shared" si="48"/>
        <v>124D</v>
      </c>
    </row>
    <row r="3047" spans="1:17" x14ac:dyDescent="0.25">
      <c r="A3047">
        <v>3046</v>
      </c>
      <c r="B3047">
        <v>196.09325699999999</v>
      </c>
      <c r="C3047" s="2">
        <v>1</v>
      </c>
      <c r="D3047">
        <v>203.01462800000002</v>
      </c>
      <c r="E3047" s="4">
        <v>2</v>
      </c>
      <c r="F3047">
        <v>208.42118299999998</v>
      </c>
      <c r="G3047" s="3">
        <v>3</v>
      </c>
      <c r="I3047" s="5" t="s">
        <v>233</v>
      </c>
      <c r="N3047">
        <v>214.01517899999999</v>
      </c>
      <c r="P3047">
        <v>4</v>
      </c>
      <c r="Q3047" t="str">
        <f t="shared" si="48"/>
        <v>1234D</v>
      </c>
    </row>
    <row r="3048" spans="1:17" x14ac:dyDescent="0.25">
      <c r="A3048">
        <v>3047</v>
      </c>
      <c r="B3048">
        <v>196.09325699999999</v>
      </c>
      <c r="C3048" s="2">
        <v>1</v>
      </c>
      <c r="D3048">
        <v>203.09992800000001</v>
      </c>
      <c r="E3048" s="4">
        <v>2</v>
      </c>
      <c r="F3048">
        <v>208.403426</v>
      </c>
      <c r="G3048" s="3">
        <v>3</v>
      </c>
      <c r="I3048" s="5" t="s">
        <v>233</v>
      </c>
      <c r="N3048">
        <v>214.01517899999999</v>
      </c>
      <c r="P3048">
        <v>4</v>
      </c>
      <c r="Q3048" t="str">
        <f t="shared" si="48"/>
        <v>1234D</v>
      </c>
    </row>
    <row r="3049" spans="1:17" x14ac:dyDescent="0.25">
      <c r="A3049">
        <v>3048</v>
      </c>
      <c r="B3049">
        <v>196.09325699999999</v>
      </c>
      <c r="C3049" s="2">
        <v>1</v>
      </c>
      <c r="F3049">
        <v>208.403426</v>
      </c>
      <c r="G3049" s="3">
        <v>3</v>
      </c>
      <c r="I3049" s="5" t="s">
        <v>233</v>
      </c>
      <c r="N3049">
        <v>214.01517899999999</v>
      </c>
      <c r="P3049">
        <v>3</v>
      </c>
      <c r="Q3049" t="str">
        <f t="shared" si="48"/>
        <v>134D</v>
      </c>
    </row>
    <row r="3050" spans="1:17" x14ac:dyDescent="0.25">
      <c r="A3050">
        <v>3049</v>
      </c>
      <c r="B3050">
        <v>196.09325699999999</v>
      </c>
      <c r="C3050" s="2">
        <v>1</v>
      </c>
      <c r="F3050">
        <v>208.403426</v>
      </c>
      <c r="G3050" s="3">
        <v>3</v>
      </c>
      <c r="I3050" s="5" t="s">
        <v>233</v>
      </c>
      <c r="N3050">
        <v>214.01517899999999</v>
      </c>
      <c r="P3050">
        <v>3</v>
      </c>
      <c r="Q3050" t="str">
        <f t="shared" si="48"/>
        <v>134D</v>
      </c>
    </row>
    <row r="3051" spans="1:17" x14ac:dyDescent="0.25">
      <c r="A3051">
        <v>3050</v>
      </c>
      <c r="B3051">
        <v>196.09325699999999</v>
      </c>
      <c r="C3051" s="2">
        <v>1</v>
      </c>
      <c r="F3051">
        <v>208.403426</v>
      </c>
      <c r="G3051" s="3">
        <v>3</v>
      </c>
      <c r="I3051" s="5" t="s">
        <v>233</v>
      </c>
      <c r="N3051">
        <v>214.01517899999999</v>
      </c>
      <c r="P3051">
        <v>3</v>
      </c>
      <c r="Q3051" t="str">
        <f t="shared" si="48"/>
        <v>134D</v>
      </c>
    </row>
    <row r="3052" spans="1:17" x14ac:dyDescent="0.25">
      <c r="A3052">
        <v>3051</v>
      </c>
      <c r="B3052">
        <v>196.09325699999999</v>
      </c>
      <c r="C3052" s="2">
        <v>1</v>
      </c>
      <c r="F3052">
        <v>208.403426</v>
      </c>
      <c r="G3052" s="3">
        <v>3</v>
      </c>
      <c r="I3052" s="5" t="s">
        <v>233</v>
      </c>
      <c r="N3052">
        <v>214.01517899999999</v>
      </c>
      <c r="P3052">
        <v>3</v>
      </c>
      <c r="Q3052" t="str">
        <f t="shared" si="48"/>
        <v>134D</v>
      </c>
    </row>
    <row r="3053" spans="1:17" x14ac:dyDescent="0.25">
      <c r="A3053">
        <v>3052</v>
      </c>
      <c r="B3053">
        <v>196.09325699999999</v>
      </c>
      <c r="C3053" s="2">
        <v>1</v>
      </c>
      <c r="F3053">
        <v>208.403426</v>
      </c>
      <c r="G3053" s="3">
        <v>3</v>
      </c>
      <c r="I3053" s="5" t="s">
        <v>233</v>
      </c>
      <c r="N3053">
        <v>214.01517899999999</v>
      </c>
      <c r="O3053">
        <v>3052</v>
      </c>
      <c r="P3053">
        <v>3</v>
      </c>
      <c r="Q3053" t="str">
        <f t="shared" si="48"/>
        <v>134D</v>
      </c>
    </row>
    <row r="3054" spans="1:17" x14ac:dyDescent="0.25">
      <c r="A3054">
        <v>3053</v>
      </c>
      <c r="B3054">
        <v>196.09325699999999</v>
      </c>
      <c r="C3054" s="2">
        <v>1</v>
      </c>
      <c r="F3054">
        <v>208.403426</v>
      </c>
      <c r="G3054" s="3">
        <v>3</v>
      </c>
      <c r="P3054">
        <v>2</v>
      </c>
      <c r="Q3054" t="str">
        <f t="shared" si="48"/>
        <v>13</v>
      </c>
    </row>
    <row r="3055" spans="1:17" x14ac:dyDescent="0.25">
      <c r="A3055">
        <v>3054</v>
      </c>
      <c r="B3055">
        <v>196.09325699999999</v>
      </c>
      <c r="C3055" s="2">
        <v>1</v>
      </c>
      <c r="F3055">
        <v>208.403426</v>
      </c>
      <c r="G3055" s="3">
        <v>3</v>
      </c>
      <c r="P3055">
        <v>2</v>
      </c>
      <c r="Q3055" t="str">
        <f t="shared" si="48"/>
        <v>13</v>
      </c>
    </row>
    <row r="3056" spans="1:17" x14ac:dyDescent="0.25">
      <c r="A3056">
        <v>3055</v>
      </c>
      <c r="B3056">
        <v>196.09325699999999</v>
      </c>
      <c r="C3056" s="2">
        <v>1</v>
      </c>
      <c r="F3056">
        <v>208.403426</v>
      </c>
      <c r="G3056" s="3">
        <v>3</v>
      </c>
      <c r="P3056">
        <v>2</v>
      </c>
      <c r="Q3056" t="str">
        <f t="shared" si="48"/>
        <v>13</v>
      </c>
    </row>
    <row r="3057" spans="1:17" x14ac:dyDescent="0.25">
      <c r="A3057">
        <v>3056</v>
      </c>
      <c r="B3057">
        <v>196.09325699999999</v>
      </c>
      <c r="C3057" s="2">
        <v>1</v>
      </c>
      <c r="F3057">
        <v>208.403426</v>
      </c>
      <c r="G3057" s="3">
        <v>3</v>
      </c>
      <c r="P3057">
        <v>2</v>
      </c>
      <c r="Q3057" t="str">
        <f t="shared" si="48"/>
        <v>13</v>
      </c>
    </row>
    <row r="3058" spans="1:17" x14ac:dyDescent="0.25">
      <c r="A3058">
        <v>3057</v>
      </c>
      <c r="B3058">
        <v>196.09325699999999</v>
      </c>
      <c r="C3058" s="2">
        <v>1</v>
      </c>
      <c r="F3058">
        <v>208.403426</v>
      </c>
      <c r="G3058" s="3">
        <v>3</v>
      </c>
      <c r="P3058">
        <v>2</v>
      </c>
      <c r="Q3058" t="str">
        <f t="shared" si="48"/>
        <v>13</v>
      </c>
    </row>
    <row r="3059" spans="1:17" x14ac:dyDescent="0.25">
      <c r="A3059">
        <v>3058</v>
      </c>
      <c r="B3059">
        <v>196.09325699999999</v>
      </c>
      <c r="C3059" s="2">
        <v>1</v>
      </c>
      <c r="D3059">
        <v>191.59420299999999</v>
      </c>
      <c r="E3059" s="4">
        <v>2</v>
      </c>
      <c r="F3059">
        <v>208.403426</v>
      </c>
      <c r="G3059" s="3">
        <v>3</v>
      </c>
      <c r="P3059">
        <v>3</v>
      </c>
      <c r="Q3059" t="str">
        <f t="shared" si="48"/>
        <v>123</v>
      </c>
    </row>
    <row r="3060" spans="1:17" x14ac:dyDescent="0.25">
      <c r="A3060">
        <v>3059</v>
      </c>
      <c r="B3060">
        <v>196.09325699999999</v>
      </c>
      <c r="C3060" s="2">
        <v>1</v>
      </c>
      <c r="D3060">
        <v>191.44604699999999</v>
      </c>
      <c r="E3060" s="4">
        <v>2</v>
      </c>
      <c r="F3060">
        <v>208.403426</v>
      </c>
      <c r="G3060" s="3">
        <v>3</v>
      </c>
      <c r="P3060">
        <v>3</v>
      </c>
      <c r="Q3060" t="str">
        <f t="shared" si="48"/>
        <v>123</v>
      </c>
    </row>
    <row r="3061" spans="1:17" x14ac:dyDescent="0.25">
      <c r="A3061">
        <v>3060</v>
      </c>
      <c r="B3061">
        <v>196.09325699999999</v>
      </c>
      <c r="C3061" s="2">
        <v>1</v>
      </c>
      <c r="D3061">
        <v>191.44604699999999</v>
      </c>
      <c r="E3061" s="4">
        <v>2</v>
      </c>
      <c r="F3061">
        <v>208.403426</v>
      </c>
      <c r="G3061" s="3">
        <v>3</v>
      </c>
      <c r="P3061">
        <v>3</v>
      </c>
      <c r="Q3061" t="str">
        <f t="shared" si="48"/>
        <v>123</v>
      </c>
    </row>
    <row r="3062" spans="1:17" x14ac:dyDescent="0.25">
      <c r="A3062">
        <v>3061</v>
      </c>
      <c r="B3062">
        <v>196.09325699999999</v>
      </c>
      <c r="C3062" s="2">
        <v>1</v>
      </c>
      <c r="D3062">
        <v>191.44604699999999</v>
      </c>
      <c r="E3062" s="4">
        <v>2</v>
      </c>
      <c r="F3062">
        <v>208.403426</v>
      </c>
      <c r="G3062" s="3">
        <v>3</v>
      </c>
      <c r="P3062">
        <v>3</v>
      </c>
      <c r="Q3062" t="str">
        <f t="shared" si="48"/>
        <v>123</v>
      </c>
    </row>
    <row r="3063" spans="1:17" x14ac:dyDescent="0.25">
      <c r="A3063">
        <v>3062</v>
      </c>
      <c r="B3063">
        <v>196.09325699999999</v>
      </c>
      <c r="C3063" s="2">
        <v>1</v>
      </c>
      <c r="D3063">
        <v>191.44604699999999</v>
      </c>
      <c r="E3063" s="4">
        <v>2</v>
      </c>
      <c r="F3063">
        <v>208.403426</v>
      </c>
      <c r="G3063" s="3">
        <v>3</v>
      </c>
      <c r="P3063">
        <v>3</v>
      </c>
      <c r="Q3063" t="str">
        <f t="shared" si="48"/>
        <v>123</v>
      </c>
    </row>
    <row r="3064" spans="1:17" x14ac:dyDescent="0.25">
      <c r="A3064">
        <v>3063</v>
      </c>
      <c r="B3064">
        <v>196.09325699999999</v>
      </c>
      <c r="C3064" s="2">
        <v>1</v>
      </c>
      <c r="D3064">
        <v>191.44604699999999</v>
      </c>
      <c r="E3064" s="4">
        <v>2</v>
      </c>
      <c r="F3064">
        <v>208.403426</v>
      </c>
      <c r="G3064" s="3">
        <v>3</v>
      </c>
      <c r="P3064">
        <v>3</v>
      </c>
      <c r="Q3064" t="str">
        <f t="shared" si="48"/>
        <v>123</v>
      </c>
    </row>
    <row r="3065" spans="1:17" x14ac:dyDescent="0.25">
      <c r="A3065">
        <v>3064</v>
      </c>
      <c r="B3065">
        <v>196.09325699999999</v>
      </c>
      <c r="C3065" s="2">
        <v>1</v>
      </c>
      <c r="D3065">
        <v>191.44604699999999</v>
      </c>
      <c r="E3065" s="4">
        <v>2</v>
      </c>
      <c r="F3065">
        <v>208.403426</v>
      </c>
      <c r="G3065" s="3">
        <v>3</v>
      </c>
      <c r="P3065">
        <v>3</v>
      </c>
      <c r="Q3065" t="str">
        <f t="shared" si="48"/>
        <v>123</v>
      </c>
    </row>
    <row r="3066" spans="1:17" x14ac:dyDescent="0.25">
      <c r="A3066">
        <v>3065</v>
      </c>
      <c r="B3066">
        <v>196.09325699999999</v>
      </c>
      <c r="C3066" s="2">
        <v>1</v>
      </c>
      <c r="D3066">
        <v>191.44604699999999</v>
      </c>
      <c r="E3066" s="4">
        <v>2</v>
      </c>
      <c r="F3066">
        <v>208.403426</v>
      </c>
      <c r="G3066" s="3">
        <v>3</v>
      </c>
      <c r="P3066">
        <v>3</v>
      </c>
      <c r="Q3066" t="str">
        <f t="shared" si="48"/>
        <v>123</v>
      </c>
    </row>
    <row r="3067" spans="1:17" x14ac:dyDescent="0.25">
      <c r="A3067">
        <v>3066</v>
      </c>
      <c r="B3067">
        <v>196.09325699999999</v>
      </c>
      <c r="C3067" s="2">
        <v>1</v>
      </c>
      <c r="D3067">
        <v>191.44604699999999</v>
      </c>
      <c r="E3067" s="4">
        <v>2</v>
      </c>
      <c r="F3067">
        <v>208.403426</v>
      </c>
      <c r="G3067" s="3">
        <v>3</v>
      </c>
      <c r="P3067">
        <v>3</v>
      </c>
      <c r="Q3067" t="str">
        <f t="shared" si="48"/>
        <v>123</v>
      </c>
    </row>
    <row r="3068" spans="1:17" x14ac:dyDescent="0.25">
      <c r="A3068">
        <v>3067</v>
      </c>
      <c r="B3068">
        <v>196.210646</v>
      </c>
      <c r="C3068" s="2">
        <v>1</v>
      </c>
      <c r="D3068">
        <v>191.44604699999999</v>
      </c>
      <c r="E3068" s="4">
        <v>2</v>
      </c>
      <c r="F3068">
        <v>208.403426</v>
      </c>
      <c r="G3068" s="3">
        <v>3</v>
      </c>
      <c r="P3068">
        <v>3</v>
      </c>
      <c r="Q3068" t="str">
        <f t="shared" si="48"/>
        <v>123</v>
      </c>
    </row>
    <row r="3069" spans="1:17" x14ac:dyDescent="0.25">
      <c r="A3069">
        <v>3068</v>
      </c>
      <c r="D3069">
        <v>191.44604699999999</v>
      </c>
      <c r="E3069" s="4">
        <v>2</v>
      </c>
      <c r="F3069">
        <v>208.403426</v>
      </c>
      <c r="G3069" s="3">
        <v>3</v>
      </c>
      <c r="I3069" s="5" t="s">
        <v>233</v>
      </c>
      <c r="N3069">
        <v>201.41149799999999</v>
      </c>
      <c r="O3069">
        <v>3068</v>
      </c>
      <c r="P3069">
        <v>3</v>
      </c>
      <c r="Q3069" t="str">
        <f t="shared" si="48"/>
        <v>234D</v>
      </c>
    </row>
    <row r="3070" spans="1:17" x14ac:dyDescent="0.25">
      <c r="A3070">
        <v>3069</v>
      </c>
      <c r="D3070">
        <v>191.44604699999999</v>
      </c>
      <c r="E3070" s="4">
        <v>2</v>
      </c>
      <c r="F3070">
        <v>208.403426</v>
      </c>
      <c r="G3070" s="3">
        <v>3</v>
      </c>
      <c r="I3070" s="5" t="s">
        <v>233</v>
      </c>
      <c r="N3070">
        <v>201.432616</v>
      </c>
      <c r="P3070">
        <v>3</v>
      </c>
      <c r="Q3070" t="str">
        <f t="shared" si="48"/>
        <v>234D</v>
      </c>
    </row>
    <row r="3071" spans="1:17" x14ac:dyDescent="0.25">
      <c r="A3071">
        <v>3070</v>
      </c>
      <c r="D3071">
        <v>191.44604699999999</v>
      </c>
      <c r="E3071" s="4">
        <v>2</v>
      </c>
      <c r="F3071">
        <v>208.403426</v>
      </c>
      <c r="G3071" s="3">
        <v>3</v>
      </c>
      <c r="I3071" s="5" t="s">
        <v>233</v>
      </c>
      <c r="N3071">
        <v>201.432616</v>
      </c>
      <c r="P3071">
        <v>3</v>
      </c>
      <c r="Q3071" t="str">
        <f t="shared" si="48"/>
        <v>234D</v>
      </c>
    </row>
    <row r="3072" spans="1:17" x14ac:dyDescent="0.25">
      <c r="A3072">
        <v>3071</v>
      </c>
      <c r="D3072">
        <v>191.44604699999999</v>
      </c>
      <c r="E3072" s="4">
        <v>2</v>
      </c>
      <c r="F3072">
        <v>208.403426</v>
      </c>
      <c r="G3072" s="3">
        <v>3</v>
      </c>
      <c r="I3072" s="5" t="s">
        <v>233</v>
      </c>
      <c r="N3072">
        <v>201.432616</v>
      </c>
      <c r="P3072">
        <v>3</v>
      </c>
      <c r="Q3072" t="str">
        <f t="shared" si="48"/>
        <v>234D</v>
      </c>
    </row>
    <row r="3073" spans="1:17" x14ac:dyDescent="0.25">
      <c r="A3073">
        <v>3072</v>
      </c>
      <c r="D3073">
        <v>191.44604699999999</v>
      </c>
      <c r="E3073" s="4">
        <v>2</v>
      </c>
      <c r="F3073">
        <v>208.403426</v>
      </c>
      <c r="G3073" s="3">
        <v>3</v>
      </c>
      <c r="I3073" s="5" t="s">
        <v>233</v>
      </c>
      <c r="N3073">
        <v>201.432616</v>
      </c>
      <c r="P3073">
        <v>3</v>
      </c>
      <c r="Q3073" t="str">
        <f t="shared" si="48"/>
        <v>234D</v>
      </c>
    </row>
    <row r="3074" spans="1:17" x14ac:dyDescent="0.25">
      <c r="A3074">
        <v>3073</v>
      </c>
      <c r="D3074">
        <v>191.44604699999999</v>
      </c>
      <c r="E3074" s="4">
        <v>2</v>
      </c>
      <c r="F3074">
        <v>208.403426</v>
      </c>
      <c r="G3074" s="3">
        <v>3</v>
      </c>
      <c r="I3074" s="5" t="s">
        <v>233</v>
      </c>
      <c r="N3074">
        <v>201.432616</v>
      </c>
      <c r="P3074">
        <v>3</v>
      </c>
      <c r="Q3074" t="str">
        <f t="shared" ref="Q3074:Q3137" si="49">CONCATENATE(C3074,E3074,G3074,I3074)</f>
        <v>234D</v>
      </c>
    </row>
    <row r="3075" spans="1:17" x14ac:dyDescent="0.25">
      <c r="A3075">
        <v>3074</v>
      </c>
      <c r="D3075">
        <v>191.44604699999999</v>
      </c>
      <c r="E3075" s="4">
        <v>2</v>
      </c>
      <c r="F3075">
        <v>208.403426</v>
      </c>
      <c r="G3075" s="3">
        <v>3</v>
      </c>
      <c r="I3075" s="5" t="s">
        <v>233</v>
      </c>
      <c r="N3075">
        <v>201.432616</v>
      </c>
      <c r="P3075">
        <v>3</v>
      </c>
      <c r="Q3075" t="str">
        <f t="shared" si="49"/>
        <v>234D</v>
      </c>
    </row>
    <row r="3076" spans="1:17" x14ac:dyDescent="0.25">
      <c r="A3076">
        <v>3075</v>
      </c>
      <c r="D3076">
        <v>191.44604699999999</v>
      </c>
      <c r="E3076" s="4">
        <v>2</v>
      </c>
      <c r="F3076">
        <v>208.42118299999998</v>
      </c>
      <c r="G3076" s="3">
        <v>3</v>
      </c>
      <c r="I3076" s="5" t="s">
        <v>233</v>
      </c>
      <c r="N3076">
        <v>201.432616</v>
      </c>
      <c r="P3076">
        <v>3</v>
      </c>
      <c r="Q3076" t="str">
        <f t="shared" si="49"/>
        <v>234D</v>
      </c>
    </row>
    <row r="3077" spans="1:17" x14ac:dyDescent="0.25">
      <c r="A3077">
        <v>3076</v>
      </c>
      <c r="D3077">
        <v>191.44604699999999</v>
      </c>
      <c r="E3077" s="4">
        <v>2</v>
      </c>
      <c r="I3077" s="5" t="s">
        <v>233</v>
      </c>
      <c r="N3077">
        <v>201.432616</v>
      </c>
      <c r="P3077">
        <v>2</v>
      </c>
      <c r="Q3077" t="str">
        <f t="shared" si="49"/>
        <v>24D</v>
      </c>
    </row>
    <row r="3078" spans="1:17" x14ac:dyDescent="0.25">
      <c r="A3078">
        <v>3077</v>
      </c>
      <c r="D3078">
        <v>191.44604699999999</v>
      </c>
      <c r="E3078" s="4">
        <v>2</v>
      </c>
      <c r="I3078" s="5" t="s">
        <v>233</v>
      </c>
      <c r="N3078">
        <v>201.432616</v>
      </c>
      <c r="P3078">
        <v>2</v>
      </c>
      <c r="Q3078" t="str">
        <f t="shared" si="49"/>
        <v>24D</v>
      </c>
    </row>
    <row r="3079" spans="1:17" x14ac:dyDescent="0.25">
      <c r="A3079">
        <v>3078</v>
      </c>
      <c r="B3079">
        <v>184.07989800000001</v>
      </c>
      <c r="C3079" s="2">
        <v>1</v>
      </c>
      <c r="D3079">
        <v>191.44604699999999</v>
      </c>
      <c r="E3079" s="4">
        <v>2</v>
      </c>
      <c r="I3079" s="5" t="s">
        <v>233</v>
      </c>
      <c r="N3079">
        <v>201.432616</v>
      </c>
      <c r="P3079">
        <v>3</v>
      </c>
      <c r="Q3079" t="str">
        <f t="shared" si="49"/>
        <v>124D</v>
      </c>
    </row>
    <row r="3080" spans="1:17" x14ac:dyDescent="0.25">
      <c r="A3080">
        <v>3079</v>
      </c>
      <c r="B3080">
        <v>183.98082199999999</v>
      </c>
      <c r="C3080" s="2">
        <v>1</v>
      </c>
      <c r="D3080">
        <v>191.44604699999999</v>
      </c>
      <c r="E3080" s="4">
        <v>2</v>
      </c>
      <c r="I3080" s="5" t="s">
        <v>233</v>
      </c>
      <c r="N3080">
        <v>201.432616</v>
      </c>
      <c r="P3080">
        <v>3</v>
      </c>
      <c r="Q3080" t="str">
        <f t="shared" si="49"/>
        <v>124D</v>
      </c>
    </row>
    <row r="3081" spans="1:17" x14ac:dyDescent="0.25">
      <c r="A3081">
        <v>3080</v>
      </c>
      <c r="B3081">
        <v>183.98082199999999</v>
      </c>
      <c r="C3081" s="2">
        <v>1</v>
      </c>
      <c r="D3081">
        <v>191.44604699999999</v>
      </c>
      <c r="E3081" s="4">
        <v>2</v>
      </c>
      <c r="I3081" s="5" t="s">
        <v>233</v>
      </c>
      <c r="N3081">
        <v>201.432616</v>
      </c>
      <c r="P3081">
        <v>3</v>
      </c>
      <c r="Q3081" t="str">
        <f t="shared" si="49"/>
        <v>124D</v>
      </c>
    </row>
    <row r="3082" spans="1:17" x14ac:dyDescent="0.25">
      <c r="A3082">
        <v>3081</v>
      </c>
      <c r="B3082">
        <v>183.98082199999999</v>
      </c>
      <c r="C3082" s="2">
        <v>1</v>
      </c>
      <c r="D3082">
        <v>191.44604699999999</v>
      </c>
      <c r="E3082" s="4">
        <v>2</v>
      </c>
      <c r="I3082" s="5" t="s">
        <v>233</v>
      </c>
      <c r="N3082">
        <v>201.432616</v>
      </c>
      <c r="P3082">
        <v>3</v>
      </c>
      <c r="Q3082" t="str">
        <f t="shared" si="49"/>
        <v>124D</v>
      </c>
    </row>
    <row r="3083" spans="1:17" x14ac:dyDescent="0.25">
      <c r="A3083">
        <v>3082</v>
      </c>
      <c r="B3083">
        <v>183.98082199999999</v>
      </c>
      <c r="C3083" s="2">
        <v>1</v>
      </c>
      <c r="D3083">
        <v>191.44604699999999</v>
      </c>
      <c r="E3083" s="4">
        <v>2</v>
      </c>
      <c r="I3083" s="5" t="s">
        <v>233</v>
      </c>
      <c r="N3083">
        <v>201.432616</v>
      </c>
      <c r="P3083">
        <v>3</v>
      </c>
      <c r="Q3083" t="str">
        <f t="shared" si="49"/>
        <v>124D</v>
      </c>
    </row>
    <row r="3084" spans="1:17" x14ac:dyDescent="0.25">
      <c r="A3084">
        <v>3083</v>
      </c>
      <c r="B3084">
        <v>183.98082199999999</v>
      </c>
      <c r="C3084" s="2">
        <v>1</v>
      </c>
      <c r="D3084">
        <v>191.44604699999999</v>
      </c>
      <c r="E3084" s="4">
        <v>2</v>
      </c>
      <c r="I3084" s="5" t="s">
        <v>233</v>
      </c>
      <c r="N3084">
        <v>201.432616</v>
      </c>
      <c r="P3084">
        <v>3</v>
      </c>
      <c r="Q3084" t="str">
        <f t="shared" si="49"/>
        <v>124D</v>
      </c>
    </row>
    <row r="3085" spans="1:17" x14ac:dyDescent="0.25">
      <c r="A3085">
        <v>3084</v>
      </c>
      <c r="B3085">
        <v>183.98082199999999</v>
      </c>
      <c r="C3085" s="2">
        <v>1</v>
      </c>
      <c r="D3085">
        <v>191.44604699999999</v>
      </c>
      <c r="E3085" s="4">
        <v>2</v>
      </c>
      <c r="I3085" s="5" t="s">
        <v>233</v>
      </c>
      <c r="N3085">
        <v>201.432616</v>
      </c>
      <c r="P3085">
        <v>3</v>
      </c>
      <c r="Q3085" t="str">
        <f t="shared" si="49"/>
        <v>124D</v>
      </c>
    </row>
    <row r="3086" spans="1:17" x14ac:dyDescent="0.25">
      <c r="A3086">
        <v>3085</v>
      </c>
      <c r="B3086">
        <v>183.98082199999999</v>
      </c>
      <c r="C3086" s="2">
        <v>1</v>
      </c>
      <c r="D3086">
        <v>191.59420299999999</v>
      </c>
      <c r="E3086" s="4">
        <v>2</v>
      </c>
      <c r="I3086" s="5" t="s">
        <v>233</v>
      </c>
      <c r="N3086">
        <v>201.432616</v>
      </c>
      <c r="P3086">
        <v>3</v>
      </c>
      <c r="Q3086" t="str">
        <f t="shared" si="49"/>
        <v>124D</v>
      </c>
    </row>
    <row r="3087" spans="1:17" x14ac:dyDescent="0.25">
      <c r="A3087">
        <v>3086</v>
      </c>
      <c r="B3087">
        <v>183.98082199999999</v>
      </c>
      <c r="C3087" s="2">
        <v>1</v>
      </c>
      <c r="I3087" s="5" t="s">
        <v>233</v>
      </c>
      <c r="N3087">
        <v>201.432616</v>
      </c>
      <c r="P3087">
        <v>2</v>
      </c>
      <c r="Q3087" t="str">
        <f t="shared" si="49"/>
        <v>14D</v>
      </c>
    </row>
    <row r="3088" spans="1:17" x14ac:dyDescent="0.25">
      <c r="A3088">
        <v>3087</v>
      </c>
      <c r="B3088">
        <v>183.98082199999999</v>
      </c>
      <c r="C3088" s="2">
        <v>1</v>
      </c>
      <c r="I3088" s="5" t="s">
        <v>233</v>
      </c>
      <c r="N3088">
        <v>201.432616</v>
      </c>
      <c r="P3088">
        <v>2</v>
      </c>
      <c r="Q3088" t="str">
        <f t="shared" si="49"/>
        <v>14D</v>
      </c>
    </row>
    <row r="3089" spans="1:17" x14ac:dyDescent="0.25">
      <c r="A3089">
        <v>3088</v>
      </c>
      <c r="B3089">
        <v>183.98082199999999</v>
      </c>
      <c r="C3089" s="2">
        <v>1</v>
      </c>
      <c r="I3089" s="5" t="s">
        <v>233</v>
      </c>
      <c r="N3089">
        <v>201.432616</v>
      </c>
      <c r="P3089">
        <v>2</v>
      </c>
      <c r="Q3089" t="str">
        <f t="shared" si="49"/>
        <v>14D</v>
      </c>
    </row>
    <row r="3090" spans="1:17" x14ac:dyDescent="0.25">
      <c r="A3090">
        <v>3089</v>
      </c>
      <c r="B3090">
        <v>183.98082199999999</v>
      </c>
      <c r="C3090" s="2">
        <v>1</v>
      </c>
      <c r="I3090" s="5" t="s">
        <v>233</v>
      </c>
      <c r="N3090">
        <v>201.432616</v>
      </c>
      <c r="P3090">
        <v>2</v>
      </c>
      <c r="Q3090" t="str">
        <f t="shared" si="49"/>
        <v>14D</v>
      </c>
    </row>
    <row r="3091" spans="1:17" x14ac:dyDescent="0.25">
      <c r="A3091">
        <v>3090</v>
      </c>
      <c r="B3091">
        <v>183.98082199999999</v>
      </c>
      <c r="C3091" s="2">
        <v>1</v>
      </c>
      <c r="G3091" s="3" t="s">
        <v>234</v>
      </c>
      <c r="I3091" s="5" t="s">
        <v>233</v>
      </c>
      <c r="L3091">
        <v>195.39726899999999</v>
      </c>
      <c r="M3091">
        <v>3090</v>
      </c>
      <c r="N3091">
        <v>201.432616</v>
      </c>
      <c r="P3091">
        <v>3</v>
      </c>
      <c r="Q3091" t="str">
        <f t="shared" si="49"/>
        <v>13D4D</v>
      </c>
    </row>
    <row r="3092" spans="1:17" x14ac:dyDescent="0.25">
      <c r="A3092">
        <v>3091</v>
      </c>
      <c r="B3092">
        <v>183.98082199999999</v>
      </c>
      <c r="C3092" s="2">
        <v>1</v>
      </c>
      <c r="G3092" s="3" t="s">
        <v>234</v>
      </c>
      <c r="I3092" s="5" t="s">
        <v>233</v>
      </c>
      <c r="L3092">
        <v>195.40114499999999</v>
      </c>
      <c r="N3092">
        <v>201.432616</v>
      </c>
      <c r="P3092">
        <v>3</v>
      </c>
      <c r="Q3092" t="str">
        <f t="shared" si="49"/>
        <v>13D4D</v>
      </c>
    </row>
    <row r="3093" spans="1:17" x14ac:dyDescent="0.25">
      <c r="A3093">
        <v>3092</v>
      </c>
      <c r="B3093">
        <v>183.98082199999999</v>
      </c>
      <c r="C3093" s="2">
        <v>1</v>
      </c>
      <c r="G3093" s="3" t="s">
        <v>234</v>
      </c>
      <c r="I3093" s="5" t="s">
        <v>233</v>
      </c>
      <c r="L3093">
        <v>195.40114499999999</v>
      </c>
      <c r="N3093">
        <v>201.432616</v>
      </c>
      <c r="P3093">
        <v>3</v>
      </c>
      <c r="Q3093" t="str">
        <f t="shared" si="49"/>
        <v>13D4D</v>
      </c>
    </row>
    <row r="3094" spans="1:17" x14ac:dyDescent="0.25">
      <c r="A3094">
        <v>3093</v>
      </c>
      <c r="B3094">
        <v>183.98082199999999</v>
      </c>
      <c r="C3094" s="2">
        <v>1</v>
      </c>
      <c r="G3094" s="3" t="s">
        <v>234</v>
      </c>
      <c r="I3094" s="5" t="s">
        <v>233</v>
      </c>
      <c r="L3094">
        <v>195.40114499999999</v>
      </c>
      <c r="N3094">
        <v>201.432616</v>
      </c>
      <c r="P3094">
        <v>3</v>
      </c>
      <c r="Q3094" t="str">
        <f t="shared" si="49"/>
        <v>13D4D</v>
      </c>
    </row>
    <row r="3095" spans="1:17" x14ac:dyDescent="0.25">
      <c r="A3095">
        <v>3094</v>
      </c>
      <c r="B3095">
        <v>183.98082199999999</v>
      </c>
      <c r="C3095" s="2">
        <v>1</v>
      </c>
      <c r="G3095" s="3" t="s">
        <v>234</v>
      </c>
      <c r="I3095" s="5" t="s">
        <v>233</v>
      </c>
      <c r="L3095">
        <v>195.40114499999999</v>
      </c>
      <c r="N3095">
        <v>201.432616</v>
      </c>
      <c r="P3095">
        <v>3</v>
      </c>
      <c r="Q3095" t="str">
        <f t="shared" si="49"/>
        <v>13D4D</v>
      </c>
    </row>
    <row r="3096" spans="1:17" x14ac:dyDescent="0.25">
      <c r="A3096">
        <v>3095</v>
      </c>
      <c r="B3096">
        <v>183.98082199999999</v>
      </c>
      <c r="C3096" s="2">
        <v>1</v>
      </c>
      <c r="G3096" s="3" t="s">
        <v>234</v>
      </c>
      <c r="I3096" s="5" t="s">
        <v>233</v>
      </c>
      <c r="L3096">
        <v>195.40114499999999</v>
      </c>
      <c r="N3096">
        <v>201.432616</v>
      </c>
      <c r="P3096">
        <v>3</v>
      </c>
      <c r="Q3096" t="str">
        <f t="shared" si="49"/>
        <v>13D4D</v>
      </c>
    </row>
    <row r="3097" spans="1:17" x14ac:dyDescent="0.25">
      <c r="A3097">
        <v>3096</v>
      </c>
      <c r="B3097">
        <v>183.98082199999999</v>
      </c>
      <c r="C3097" s="2">
        <v>1</v>
      </c>
      <c r="G3097" s="3" t="s">
        <v>234</v>
      </c>
      <c r="I3097" s="5" t="s">
        <v>233</v>
      </c>
      <c r="L3097">
        <v>195.40114499999999</v>
      </c>
      <c r="N3097">
        <v>201.41149799999999</v>
      </c>
      <c r="P3097">
        <v>3</v>
      </c>
      <c r="Q3097" t="str">
        <f t="shared" si="49"/>
        <v>13D4D</v>
      </c>
    </row>
    <row r="3098" spans="1:17" x14ac:dyDescent="0.25">
      <c r="A3098">
        <v>3097</v>
      </c>
      <c r="B3098">
        <v>183.98082199999999</v>
      </c>
      <c r="C3098" s="2">
        <v>1</v>
      </c>
      <c r="G3098" s="3" t="s">
        <v>234</v>
      </c>
      <c r="I3098" s="5" t="s">
        <v>233</v>
      </c>
      <c r="L3098">
        <v>195.40114499999999</v>
      </c>
      <c r="N3098">
        <v>201.41149799999999</v>
      </c>
      <c r="O3098">
        <v>3097</v>
      </c>
      <c r="P3098">
        <v>3</v>
      </c>
      <c r="Q3098" t="str">
        <f t="shared" si="49"/>
        <v>13D4D</v>
      </c>
    </row>
    <row r="3099" spans="1:17" x14ac:dyDescent="0.25">
      <c r="A3099">
        <v>3098</v>
      </c>
      <c r="B3099">
        <v>183.98082199999999</v>
      </c>
      <c r="C3099" s="2">
        <v>1</v>
      </c>
      <c r="D3099">
        <v>177.551615</v>
      </c>
      <c r="E3099" s="4">
        <v>2</v>
      </c>
      <c r="G3099" s="3" t="s">
        <v>234</v>
      </c>
      <c r="L3099">
        <v>195.40114499999999</v>
      </c>
      <c r="P3099">
        <v>3</v>
      </c>
      <c r="Q3099" t="str">
        <f t="shared" si="49"/>
        <v>123D</v>
      </c>
    </row>
    <row r="3100" spans="1:17" x14ac:dyDescent="0.25">
      <c r="A3100">
        <v>3099</v>
      </c>
      <c r="B3100">
        <v>183.98082199999999</v>
      </c>
      <c r="C3100" s="2">
        <v>1</v>
      </c>
      <c r="D3100">
        <v>177.504426</v>
      </c>
      <c r="E3100" s="4">
        <v>2</v>
      </c>
      <c r="G3100" s="3" t="s">
        <v>234</v>
      </c>
      <c r="L3100">
        <v>195.40114499999999</v>
      </c>
      <c r="P3100">
        <v>3</v>
      </c>
      <c r="Q3100" t="str">
        <f t="shared" si="49"/>
        <v>123D</v>
      </c>
    </row>
    <row r="3101" spans="1:17" x14ac:dyDescent="0.25">
      <c r="A3101">
        <v>3100</v>
      </c>
      <c r="B3101">
        <v>183.98082199999999</v>
      </c>
      <c r="C3101" s="2">
        <v>1</v>
      </c>
      <c r="D3101">
        <v>177.504426</v>
      </c>
      <c r="E3101" s="4">
        <v>2</v>
      </c>
      <c r="G3101" s="3" t="s">
        <v>234</v>
      </c>
      <c r="L3101">
        <v>195.40114499999999</v>
      </c>
      <c r="P3101">
        <v>3</v>
      </c>
      <c r="Q3101" t="str">
        <f t="shared" si="49"/>
        <v>123D</v>
      </c>
    </row>
    <row r="3102" spans="1:17" x14ac:dyDescent="0.25">
      <c r="A3102">
        <v>3101</v>
      </c>
      <c r="B3102">
        <v>183.98082199999999</v>
      </c>
      <c r="C3102" s="2">
        <v>1</v>
      </c>
      <c r="D3102">
        <v>177.504426</v>
      </c>
      <c r="E3102" s="4">
        <v>2</v>
      </c>
      <c r="G3102" s="3" t="s">
        <v>234</v>
      </c>
      <c r="L3102">
        <v>195.40114499999999</v>
      </c>
      <c r="P3102">
        <v>3</v>
      </c>
      <c r="Q3102" t="str">
        <f t="shared" si="49"/>
        <v>123D</v>
      </c>
    </row>
    <row r="3103" spans="1:17" x14ac:dyDescent="0.25">
      <c r="A3103">
        <v>3102</v>
      </c>
      <c r="B3103">
        <v>183.98082199999999</v>
      </c>
      <c r="C3103" s="2">
        <v>1</v>
      </c>
      <c r="D3103">
        <v>177.504426</v>
      </c>
      <c r="E3103" s="4">
        <v>2</v>
      </c>
      <c r="G3103" s="3" t="s">
        <v>234</v>
      </c>
      <c r="L3103">
        <v>195.40114499999999</v>
      </c>
      <c r="P3103">
        <v>3</v>
      </c>
      <c r="Q3103" t="str">
        <f t="shared" si="49"/>
        <v>123D</v>
      </c>
    </row>
    <row r="3104" spans="1:17" x14ac:dyDescent="0.25">
      <c r="A3104">
        <v>3103</v>
      </c>
      <c r="B3104">
        <v>183.98082199999999</v>
      </c>
      <c r="C3104" s="2">
        <v>1</v>
      </c>
      <c r="D3104">
        <v>177.504426</v>
      </c>
      <c r="E3104" s="4">
        <v>2</v>
      </c>
      <c r="G3104" s="3" t="s">
        <v>234</v>
      </c>
      <c r="L3104">
        <v>195.40114499999999</v>
      </c>
      <c r="P3104">
        <v>3</v>
      </c>
      <c r="Q3104" t="str">
        <f t="shared" si="49"/>
        <v>123D</v>
      </c>
    </row>
    <row r="3105" spans="1:17" x14ac:dyDescent="0.25">
      <c r="A3105">
        <v>3104</v>
      </c>
      <c r="B3105">
        <v>183.98082199999999</v>
      </c>
      <c r="C3105" s="2">
        <v>1</v>
      </c>
      <c r="D3105">
        <v>177.504426</v>
      </c>
      <c r="E3105" s="4">
        <v>2</v>
      </c>
      <c r="G3105" s="3" t="s">
        <v>234</v>
      </c>
      <c r="L3105">
        <v>195.40114499999999</v>
      </c>
      <c r="P3105">
        <v>3</v>
      </c>
      <c r="Q3105" t="str">
        <f t="shared" si="49"/>
        <v>123D</v>
      </c>
    </row>
    <row r="3106" spans="1:17" x14ac:dyDescent="0.25">
      <c r="A3106">
        <v>3105</v>
      </c>
      <c r="B3106">
        <v>183.98082199999999</v>
      </c>
      <c r="C3106" s="2">
        <v>1</v>
      </c>
      <c r="D3106">
        <v>177.504426</v>
      </c>
      <c r="E3106" s="4">
        <v>2</v>
      </c>
      <c r="G3106" s="3" t="s">
        <v>234</v>
      </c>
      <c r="L3106">
        <v>195.40114499999999</v>
      </c>
      <c r="P3106">
        <v>3</v>
      </c>
      <c r="Q3106" t="str">
        <f t="shared" si="49"/>
        <v>123D</v>
      </c>
    </row>
    <row r="3107" spans="1:17" x14ac:dyDescent="0.25">
      <c r="A3107">
        <v>3106</v>
      </c>
      <c r="B3107">
        <v>184.07989800000001</v>
      </c>
      <c r="C3107" s="2">
        <v>1</v>
      </c>
      <c r="D3107">
        <v>177.504426</v>
      </c>
      <c r="E3107" s="4">
        <v>2</v>
      </c>
      <c r="G3107" s="3" t="s">
        <v>234</v>
      </c>
      <c r="L3107">
        <v>195.40114499999999</v>
      </c>
      <c r="P3107">
        <v>3</v>
      </c>
      <c r="Q3107" t="str">
        <f t="shared" si="49"/>
        <v>123D</v>
      </c>
    </row>
    <row r="3108" spans="1:17" x14ac:dyDescent="0.25">
      <c r="A3108">
        <v>3107</v>
      </c>
      <c r="D3108">
        <v>177.504426</v>
      </c>
      <c r="E3108" s="4">
        <v>2</v>
      </c>
      <c r="G3108" s="3" t="s">
        <v>234</v>
      </c>
      <c r="L3108">
        <v>195.40114499999999</v>
      </c>
      <c r="P3108">
        <v>2</v>
      </c>
      <c r="Q3108" t="str">
        <f t="shared" si="49"/>
        <v>23D</v>
      </c>
    </row>
    <row r="3109" spans="1:17" x14ac:dyDescent="0.25">
      <c r="A3109">
        <v>3108</v>
      </c>
      <c r="D3109">
        <v>177.504426</v>
      </c>
      <c r="E3109" s="4">
        <v>2</v>
      </c>
      <c r="G3109" s="3" t="s">
        <v>234</v>
      </c>
      <c r="L3109">
        <v>195.40114499999999</v>
      </c>
      <c r="P3109">
        <v>2</v>
      </c>
      <c r="Q3109" t="str">
        <f t="shared" si="49"/>
        <v>23D</v>
      </c>
    </row>
    <row r="3110" spans="1:17" x14ac:dyDescent="0.25">
      <c r="A3110">
        <v>3109</v>
      </c>
      <c r="D3110">
        <v>177.504426</v>
      </c>
      <c r="E3110" s="4">
        <v>2</v>
      </c>
      <c r="G3110" s="3" t="s">
        <v>234</v>
      </c>
      <c r="L3110">
        <v>195.40114499999999</v>
      </c>
      <c r="P3110">
        <v>2</v>
      </c>
      <c r="Q3110" t="str">
        <f t="shared" si="49"/>
        <v>23D</v>
      </c>
    </row>
    <row r="3111" spans="1:17" x14ac:dyDescent="0.25">
      <c r="A3111">
        <v>3110</v>
      </c>
      <c r="D3111">
        <v>177.504426</v>
      </c>
      <c r="E3111" s="4">
        <v>2</v>
      </c>
      <c r="G3111" s="3" t="s">
        <v>234</v>
      </c>
      <c r="I3111" s="5" t="s">
        <v>233</v>
      </c>
      <c r="L3111">
        <v>195.40114499999999</v>
      </c>
      <c r="N3111">
        <v>188.29835400000002</v>
      </c>
      <c r="O3111">
        <v>3110</v>
      </c>
      <c r="P3111">
        <v>3</v>
      </c>
      <c r="Q3111" t="str">
        <f t="shared" si="49"/>
        <v>23D4D</v>
      </c>
    </row>
    <row r="3112" spans="1:17" x14ac:dyDescent="0.25">
      <c r="A3112">
        <v>3111</v>
      </c>
      <c r="D3112">
        <v>177.504426</v>
      </c>
      <c r="E3112" s="4">
        <v>2</v>
      </c>
      <c r="G3112" s="3" t="s">
        <v>234</v>
      </c>
      <c r="I3112" s="5" t="s">
        <v>233</v>
      </c>
      <c r="L3112">
        <v>195.40114499999999</v>
      </c>
      <c r="N3112">
        <v>188.23254299999999</v>
      </c>
      <c r="P3112">
        <v>3</v>
      </c>
      <c r="Q3112" t="str">
        <f t="shared" si="49"/>
        <v>23D4D</v>
      </c>
    </row>
    <row r="3113" spans="1:17" x14ac:dyDescent="0.25">
      <c r="A3113">
        <v>3112</v>
      </c>
      <c r="D3113">
        <v>177.504426</v>
      </c>
      <c r="E3113" s="4">
        <v>2</v>
      </c>
      <c r="G3113" s="3" t="s">
        <v>234</v>
      </c>
      <c r="I3113" s="5" t="s">
        <v>233</v>
      </c>
      <c r="L3113">
        <v>195.40114499999999</v>
      </c>
      <c r="N3113">
        <v>188.23254299999999</v>
      </c>
      <c r="P3113">
        <v>3</v>
      </c>
      <c r="Q3113" t="str">
        <f t="shared" si="49"/>
        <v>23D4D</v>
      </c>
    </row>
    <row r="3114" spans="1:17" x14ac:dyDescent="0.25">
      <c r="A3114">
        <v>3113</v>
      </c>
      <c r="D3114">
        <v>177.504426</v>
      </c>
      <c r="E3114" s="4">
        <v>2</v>
      </c>
      <c r="G3114" s="3" t="s">
        <v>234</v>
      </c>
      <c r="I3114" s="5" t="s">
        <v>233</v>
      </c>
      <c r="L3114">
        <v>195.39726899999999</v>
      </c>
      <c r="N3114">
        <v>188.23254299999999</v>
      </c>
      <c r="P3114">
        <v>3</v>
      </c>
      <c r="Q3114" t="str">
        <f t="shared" si="49"/>
        <v>23D4D</v>
      </c>
    </row>
    <row r="3115" spans="1:17" x14ac:dyDescent="0.25">
      <c r="A3115">
        <v>3114</v>
      </c>
      <c r="D3115">
        <v>177.504426</v>
      </c>
      <c r="E3115" s="4">
        <v>2</v>
      </c>
      <c r="G3115" s="3" t="s">
        <v>234</v>
      </c>
      <c r="I3115" s="5" t="s">
        <v>233</v>
      </c>
      <c r="L3115">
        <v>195.39726899999999</v>
      </c>
      <c r="M3115">
        <v>3114</v>
      </c>
      <c r="N3115">
        <v>188.23254299999999</v>
      </c>
      <c r="P3115">
        <v>3</v>
      </c>
      <c r="Q3115" t="str">
        <f t="shared" si="49"/>
        <v>23D4D</v>
      </c>
    </row>
    <row r="3116" spans="1:17" x14ac:dyDescent="0.25">
      <c r="A3116">
        <v>3115</v>
      </c>
      <c r="D3116">
        <v>177.504426</v>
      </c>
      <c r="E3116" s="4">
        <v>2</v>
      </c>
      <c r="I3116" s="5" t="s">
        <v>233</v>
      </c>
      <c r="N3116">
        <v>188.23254299999999</v>
      </c>
      <c r="P3116">
        <v>2</v>
      </c>
      <c r="Q3116" t="str">
        <f t="shared" si="49"/>
        <v>24D</v>
      </c>
    </row>
    <row r="3117" spans="1:17" x14ac:dyDescent="0.25">
      <c r="A3117">
        <v>3116</v>
      </c>
      <c r="D3117">
        <v>177.504426</v>
      </c>
      <c r="E3117" s="4">
        <v>2</v>
      </c>
      <c r="I3117" s="5" t="s">
        <v>233</v>
      </c>
      <c r="N3117">
        <v>188.23254299999999</v>
      </c>
      <c r="P3117">
        <v>2</v>
      </c>
      <c r="Q3117" t="str">
        <f t="shared" si="49"/>
        <v>24D</v>
      </c>
    </row>
    <row r="3118" spans="1:17" x14ac:dyDescent="0.25">
      <c r="A3118">
        <v>3117</v>
      </c>
      <c r="D3118">
        <v>177.504426</v>
      </c>
      <c r="E3118" s="4">
        <v>2</v>
      </c>
      <c r="I3118" s="5" t="s">
        <v>233</v>
      </c>
      <c r="N3118">
        <v>188.23254299999999</v>
      </c>
      <c r="P3118">
        <v>2</v>
      </c>
      <c r="Q3118" t="str">
        <f t="shared" si="49"/>
        <v>24D</v>
      </c>
    </row>
    <row r="3119" spans="1:17" x14ac:dyDescent="0.25">
      <c r="A3119">
        <v>3118</v>
      </c>
      <c r="D3119">
        <v>177.504426</v>
      </c>
      <c r="E3119" s="4">
        <v>2</v>
      </c>
      <c r="I3119" s="5" t="s">
        <v>233</v>
      </c>
      <c r="N3119">
        <v>188.23254299999999</v>
      </c>
      <c r="P3119">
        <v>2</v>
      </c>
      <c r="Q3119" t="str">
        <f t="shared" si="49"/>
        <v>24D</v>
      </c>
    </row>
    <row r="3120" spans="1:17" x14ac:dyDescent="0.25">
      <c r="A3120">
        <v>3119</v>
      </c>
      <c r="D3120">
        <v>177.504426</v>
      </c>
      <c r="E3120" s="4">
        <v>2</v>
      </c>
      <c r="I3120" s="5" t="s">
        <v>233</v>
      </c>
      <c r="N3120">
        <v>188.23254299999999</v>
      </c>
      <c r="P3120">
        <v>2</v>
      </c>
      <c r="Q3120" t="str">
        <f t="shared" si="49"/>
        <v>24D</v>
      </c>
    </row>
    <row r="3121" spans="1:17" x14ac:dyDescent="0.25">
      <c r="A3121">
        <v>3120</v>
      </c>
      <c r="B3121">
        <v>170.977675</v>
      </c>
      <c r="C3121" s="2">
        <v>1</v>
      </c>
      <c r="D3121">
        <v>177.504426</v>
      </c>
      <c r="E3121" s="4">
        <v>2</v>
      </c>
      <c r="I3121" s="5" t="s">
        <v>233</v>
      </c>
      <c r="N3121">
        <v>188.23254299999999</v>
      </c>
      <c r="P3121">
        <v>3</v>
      </c>
      <c r="Q3121" t="str">
        <f t="shared" si="49"/>
        <v>124D</v>
      </c>
    </row>
    <row r="3122" spans="1:17" x14ac:dyDescent="0.25">
      <c r="A3122">
        <v>3121</v>
      </c>
      <c r="B3122">
        <v>170.929104</v>
      </c>
      <c r="C3122" s="2">
        <v>1</v>
      </c>
      <c r="D3122">
        <v>177.504426</v>
      </c>
      <c r="E3122" s="4">
        <v>2</v>
      </c>
      <c r="I3122" s="5" t="s">
        <v>233</v>
      </c>
      <c r="N3122">
        <v>188.23254299999999</v>
      </c>
      <c r="P3122">
        <v>3</v>
      </c>
      <c r="Q3122" t="str">
        <f t="shared" si="49"/>
        <v>124D</v>
      </c>
    </row>
    <row r="3123" spans="1:17" x14ac:dyDescent="0.25">
      <c r="A3123">
        <v>3122</v>
      </c>
      <c r="B3123">
        <v>170.929104</v>
      </c>
      <c r="C3123" s="2">
        <v>1</v>
      </c>
      <c r="D3123">
        <v>177.504426</v>
      </c>
      <c r="E3123" s="4">
        <v>2</v>
      </c>
      <c r="I3123" s="5" t="s">
        <v>233</v>
      </c>
      <c r="N3123">
        <v>188.23254299999999</v>
      </c>
      <c r="P3123">
        <v>3</v>
      </c>
      <c r="Q3123" t="str">
        <f t="shared" si="49"/>
        <v>124D</v>
      </c>
    </row>
    <row r="3124" spans="1:17" x14ac:dyDescent="0.25">
      <c r="A3124">
        <v>3123</v>
      </c>
      <c r="B3124">
        <v>170.929104</v>
      </c>
      <c r="C3124" s="2">
        <v>1</v>
      </c>
      <c r="D3124">
        <v>177.504426</v>
      </c>
      <c r="E3124" s="4">
        <v>2</v>
      </c>
      <c r="I3124" s="5" t="s">
        <v>233</v>
      </c>
      <c r="N3124">
        <v>188.23254299999999</v>
      </c>
      <c r="P3124">
        <v>3</v>
      </c>
      <c r="Q3124" t="str">
        <f t="shared" si="49"/>
        <v>124D</v>
      </c>
    </row>
    <row r="3125" spans="1:17" x14ac:dyDescent="0.25">
      <c r="A3125">
        <v>3124</v>
      </c>
      <c r="B3125">
        <v>170.929104</v>
      </c>
      <c r="C3125" s="2">
        <v>1</v>
      </c>
      <c r="D3125">
        <v>177.504426</v>
      </c>
      <c r="E3125" s="4">
        <v>2</v>
      </c>
      <c r="I3125" s="5" t="s">
        <v>233</v>
      </c>
      <c r="N3125">
        <v>188.23254299999999</v>
      </c>
      <c r="P3125">
        <v>3</v>
      </c>
      <c r="Q3125" t="str">
        <f t="shared" si="49"/>
        <v>124D</v>
      </c>
    </row>
    <row r="3126" spans="1:17" x14ac:dyDescent="0.25">
      <c r="A3126">
        <v>3125</v>
      </c>
      <c r="B3126">
        <v>170.929104</v>
      </c>
      <c r="C3126" s="2">
        <v>1</v>
      </c>
      <c r="D3126">
        <v>177.504426</v>
      </c>
      <c r="E3126" s="4">
        <v>2</v>
      </c>
      <c r="I3126" s="5" t="s">
        <v>233</v>
      </c>
      <c r="N3126">
        <v>188.23254299999999</v>
      </c>
      <c r="P3126">
        <v>3</v>
      </c>
      <c r="Q3126" t="str">
        <f t="shared" si="49"/>
        <v>124D</v>
      </c>
    </row>
    <row r="3127" spans="1:17" x14ac:dyDescent="0.25">
      <c r="A3127">
        <v>3126</v>
      </c>
      <c r="B3127">
        <v>170.929104</v>
      </c>
      <c r="C3127" s="2">
        <v>1</v>
      </c>
      <c r="D3127">
        <v>177.504426</v>
      </c>
      <c r="E3127" s="4">
        <v>2</v>
      </c>
      <c r="I3127" s="5" t="s">
        <v>233</v>
      </c>
      <c r="N3127">
        <v>188.23254299999999</v>
      </c>
      <c r="P3127">
        <v>3</v>
      </c>
      <c r="Q3127" t="str">
        <f t="shared" si="49"/>
        <v>124D</v>
      </c>
    </row>
    <row r="3128" spans="1:17" x14ac:dyDescent="0.25">
      <c r="A3128">
        <v>3127</v>
      </c>
      <c r="B3128">
        <v>170.929104</v>
      </c>
      <c r="C3128" s="2">
        <v>1</v>
      </c>
      <c r="D3128">
        <v>177.504426</v>
      </c>
      <c r="E3128" s="4">
        <v>2</v>
      </c>
      <c r="I3128" s="5" t="s">
        <v>233</v>
      </c>
      <c r="N3128">
        <v>188.23254299999999</v>
      </c>
      <c r="P3128">
        <v>3</v>
      </c>
      <c r="Q3128" t="str">
        <f t="shared" si="49"/>
        <v>124D</v>
      </c>
    </row>
    <row r="3129" spans="1:17" x14ac:dyDescent="0.25">
      <c r="A3129">
        <v>3128</v>
      </c>
      <c r="B3129">
        <v>170.929104</v>
      </c>
      <c r="C3129" s="2">
        <v>1</v>
      </c>
      <c r="D3129">
        <v>177.551615</v>
      </c>
      <c r="E3129" s="4">
        <v>2</v>
      </c>
      <c r="I3129" s="5" t="s">
        <v>233</v>
      </c>
      <c r="N3129">
        <v>188.23254299999999</v>
      </c>
      <c r="P3129">
        <v>3</v>
      </c>
      <c r="Q3129" t="str">
        <f t="shared" si="49"/>
        <v>124D</v>
      </c>
    </row>
    <row r="3130" spans="1:17" x14ac:dyDescent="0.25">
      <c r="A3130">
        <v>3129</v>
      </c>
      <c r="B3130">
        <v>170.929104</v>
      </c>
      <c r="C3130" s="2">
        <v>1</v>
      </c>
      <c r="D3130">
        <v>177.551615</v>
      </c>
      <c r="E3130" s="4">
        <v>2</v>
      </c>
      <c r="I3130" s="5" t="s">
        <v>233</v>
      </c>
      <c r="N3130">
        <v>188.23254299999999</v>
      </c>
      <c r="P3130">
        <v>3</v>
      </c>
      <c r="Q3130" t="str">
        <f t="shared" si="49"/>
        <v>124D</v>
      </c>
    </row>
    <row r="3131" spans="1:17" x14ac:dyDescent="0.25">
      <c r="A3131">
        <v>3130</v>
      </c>
      <c r="B3131">
        <v>170.929104</v>
      </c>
      <c r="C3131" s="2">
        <v>1</v>
      </c>
      <c r="I3131" s="5" t="s">
        <v>233</v>
      </c>
      <c r="N3131">
        <v>188.23254299999999</v>
      </c>
      <c r="P3131">
        <v>2</v>
      </c>
      <c r="Q3131" t="str">
        <f t="shared" si="49"/>
        <v>14D</v>
      </c>
    </row>
    <row r="3132" spans="1:17" x14ac:dyDescent="0.25">
      <c r="A3132">
        <v>3131</v>
      </c>
      <c r="B3132">
        <v>170.929104</v>
      </c>
      <c r="C3132" s="2">
        <v>1</v>
      </c>
      <c r="I3132" s="5" t="s">
        <v>233</v>
      </c>
      <c r="N3132">
        <v>188.23254299999999</v>
      </c>
      <c r="P3132">
        <v>2</v>
      </c>
      <c r="Q3132" t="str">
        <f t="shared" si="49"/>
        <v>14D</v>
      </c>
    </row>
    <row r="3133" spans="1:17" x14ac:dyDescent="0.25">
      <c r="A3133">
        <v>3132</v>
      </c>
      <c r="B3133">
        <v>170.929104</v>
      </c>
      <c r="C3133" s="2">
        <v>1</v>
      </c>
      <c r="I3133" s="5" t="s">
        <v>233</v>
      </c>
      <c r="N3133">
        <v>188.23254299999999</v>
      </c>
      <c r="P3133">
        <v>2</v>
      </c>
      <c r="Q3133" t="str">
        <f t="shared" si="49"/>
        <v>14D</v>
      </c>
    </row>
    <row r="3134" spans="1:17" x14ac:dyDescent="0.25">
      <c r="A3134">
        <v>3133</v>
      </c>
      <c r="B3134">
        <v>170.929104</v>
      </c>
      <c r="C3134" s="2">
        <v>1</v>
      </c>
      <c r="F3134">
        <v>181.613856</v>
      </c>
      <c r="G3134" s="3">
        <v>3</v>
      </c>
      <c r="I3134" s="5" t="s">
        <v>233</v>
      </c>
      <c r="N3134">
        <v>188.23254299999999</v>
      </c>
      <c r="P3134">
        <v>3</v>
      </c>
      <c r="Q3134" t="str">
        <f t="shared" si="49"/>
        <v>134D</v>
      </c>
    </row>
    <row r="3135" spans="1:17" x14ac:dyDescent="0.25">
      <c r="A3135">
        <v>3134</v>
      </c>
      <c r="B3135">
        <v>170.929104</v>
      </c>
      <c r="C3135" s="2">
        <v>1</v>
      </c>
      <c r="F3135">
        <v>181.41003699999999</v>
      </c>
      <c r="G3135" s="3">
        <v>3</v>
      </c>
      <c r="I3135" s="5" t="s">
        <v>233</v>
      </c>
      <c r="N3135">
        <v>188.23254299999999</v>
      </c>
      <c r="P3135">
        <v>3</v>
      </c>
      <c r="Q3135" t="str">
        <f t="shared" si="49"/>
        <v>134D</v>
      </c>
    </row>
    <row r="3136" spans="1:17" x14ac:dyDescent="0.25">
      <c r="A3136">
        <v>3135</v>
      </c>
      <c r="B3136">
        <v>170.929104</v>
      </c>
      <c r="C3136" s="2">
        <v>1</v>
      </c>
      <c r="F3136">
        <v>181.41003699999999</v>
      </c>
      <c r="G3136" s="3">
        <v>3</v>
      </c>
      <c r="I3136" s="5" t="s">
        <v>233</v>
      </c>
      <c r="N3136">
        <v>188.23254299999999</v>
      </c>
      <c r="P3136">
        <v>3</v>
      </c>
      <c r="Q3136" t="str">
        <f t="shared" si="49"/>
        <v>134D</v>
      </c>
    </row>
    <row r="3137" spans="1:17" x14ac:dyDescent="0.25">
      <c r="A3137">
        <v>3136</v>
      </c>
      <c r="B3137">
        <v>170.929104</v>
      </c>
      <c r="C3137" s="2">
        <v>1</v>
      </c>
      <c r="F3137">
        <v>181.41003699999999</v>
      </c>
      <c r="G3137" s="3">
        <v>3</v>
      </c>
      <c r="I3137" s="5" t="s">
        <v>233</v>
      </c>
      <c r="N3137">
        <v>188.23254299999999</v>
      </c>
      <c r="P3137">
        <v>3</v>
      </c>
      <c r="Q3137" t="str">
        <f t="shared" si="49"/>
        <v>134D</v>
      </c>
    </row>
    <row r="3138" spans="1:17" x14ac:dyDescent="0.25">
      <c r="A3138">
        <v>3137</v>
      </c>
      <c r="B3138">
        <v>170.929104</v>
      </c>
      <c r="C3138" s="2">
        <v>1</v>
      </c>
      <c r="F3138">
        <v>181.41003699999999</v>
      </c>
      <c r="G3138" s="3">
        <v>3</v>
      </c>
      <c r="I3138" s="5" t="s">
        <v>233</v>
      </c>
      <c r="N3138">
        <v>188.23254299999999</v>
      </c>
      <c r="P3138">
        <v>3</v>
      </c>
      <c r="Q3138" t="str">
        <f t="shared" ref="Q3138:Q3201" si="50">CONCATENATE(C3138,E3138,G3138,I3138)</f>
        <v>134D</v>
      </c>
    </row>
    <row r="3139" spans="1:17" x14ac:dyDescent="0.25">
      <c r="A3139">
        <v>3138</v>
      </c>
      <c r="B3139">
        <v>170.929104</v>
      </c>
      <c r="C3139" s="2">
        <v>1</v>
      </c>
      <c r="F3139">
        <v>181.41003699999999</v>
      </c>
      <c r="G3139" s="3">
        <v>3</v>
      </c>
      <c r="I3139" s="5" t="s">
        <v>233</v>
      </c>
      <c r="N3139">
        <v>188.23254299999999</v>
      </c>
      <c r="P3139">
        <v>3</v>
      </c>
      <c r="Q3139" t="str">
        <f t="shared" si="50"/>
        <v>134D</v>
      </c>
    </row>
    <row r="3140" spans="1:17" x14ac:dyDescent="0.25">
      <c r="A3140">
        <v>3139</v>
      </c>
      <c r="B3140">
        <v>170.929104</v>
      </c>
      <c r="C3140" s="2">
        <v>1</v>
      </c>
      <c r="F3140">
        <v>181.41003699999999</v>
      </c>
      <c r="G3140" s="3">
        <v>3</v>
      </c>
      <c r="I3140" s="5" t="s">
        <v>233</v>
      </c>
      <c r="N3140">
        <v>188.23254299999999</v>
      </c>
      <c r="P3140">
        <v>3</v>
      </c>
      <c r="Q3140" t="str">
        <f t="shared" si="50"/>
        <v>134D</v>
      </c>
    </row>
    <row r="3141" spans="1:17" x14ac:dyDescent="0.25">
      <c r="A3141">
        <v>3140</v>
      </c>
      <c r="B3141">
        <v>170.929104</v>
      </c>
      <c r="C3141" s="2">
        <v>1</v>
      </c>
      <c r="F3141">
        <v>181.41003699999999</v>
      </c>
      <c r="G3141" s="3">
        <v>3</v>
      </c>
      <c r="I3141" s="5" t="s">
        <v>233</v>
      </c>
      <c r="N3141">
        <v>188.23254299999999</v>
      </c>
      <c r="P3141">
        <v>3</v>
      </c>
      <c r="Q3141" t="str">
        <f t="shared" si="50"/>
        <v>134D</v>
      </c>
    </row>
    <row r="3142" spans="1:17" x14ac:dyDescent="0.25">
      <c r="A3142">
        <v>3141</v>
      </c>
      <c r="B3142">
        <v>170.929104</v>
      </c>
      <c r="C3142" s="2">
        <v>1</v>
      </c>
      <c r="D3142">
        <v>165.545457</v>
      </c>
      <c r="E3142" s="4">
        <v>2</v>
      </c>
      <c r="F3142">
        <v>181.41003699999999</v>
      </c>
      <c r="G3142" s="3">
        <v>3</v>
      </c>
      <c r="I3142" s="5" t="s">
        <v>233</v>
      </c>
      <c r="N3142">
        <v>188.29835400000002</v>
      </c>
      <c r="O3142">
        <v>3141</v>
      </c>
      <c r="P3142">
        <v>4</v>
      </c>
      <c r="Q3142" t="str">
        <f t="shared" si="50"/>
        <v>1234D</v>
      </c>
    </row>
    <row r="3143" spans="1:17" x14ac:dyDescent="0.25">
      <c r="A3143">
        <v>3142</v>
      </c>
      <c r="B3143">
        <v>170.929104</v>
      </c>
      <c r="C3143" s="2">
        <v>1</v>
      </c>
      <c r="D3143">
        <v>165.44143199999999</v>
      </c>
      <c r="E3143" s="4">
        <v>2</v>
      </c>
      <c r="F3143">
        <v>181.41003699999999</v>
      </c>
      <c r="G3143" s="3">
        <v>3</v>
      </c>
      <c r="P3143">
        <v>3</v>
      </c>
      <c r="Q3143" t="str">
        <f t="shared" si="50"/>
        <v>123</v>
      </c>
    </row>
    <row r="3144" spans="1:17" x14ac:dyDescent="0.25">
      <c r="A3144">
        <v>3143</v>
      </c>
      <c r="B3144">
        <v>170.929104</v>
      </c>
      <c r="C3144" s="2">
        <v>1</v>
      </c>
      <c r="D3144">
        <v>165.44143199999999</v>
      </c>
      <c r="E3144" s="4">
        <v>2</v>
      </c>
      <c r="F3144">
        <v>181.41003699999999</v>
      </c>
      <c r="G3144" s="3">
        <v>3</v>
      </c>
      <c r="P3144">
        <v>3</v>
      </c>
      <c r="Q3144" t="str">
        <f t="shared" si="50"/>
        <v>123</v>
      </c>
    </row>
    <row r="3145" spans="1:17" x14ac:dyDescent="0.25">
      <c r="A3145">
        <v>3144</v>
      </c>
      <c r="B3145">
        <v>170.929104</v>
      </c>
      <c r="C3145" s="2">
        <v>1</v>
      </c>
      <c r="D3145">
        <v>165.44143199999999</v>
      </c>
      <c r="E3145" s="4">
        <v>2</v>
      </c>
      <c r="F3145">
        <v>181.41003699999999</v>
      </c>
      <c r="G3145" s="3">
        <v>3</v>
      </c>
      <c r="P3145">
        <v>3</v>
      </c>
      <c r="Q3145" t="str">
        <f t="shared" si="50"/>
        <v>123</v>
      </c>
    </row>
    <row r="3146" spans="1:17" x14ac:dyDescent="0.25">
      <c r="A3146">
        <v>3145</v>
      </c>
      <c r="B3146">
        <v>170.929104</v>
      </c>
      <c r="C3146" s="2">
        <v>1</v>
      </c>
      <c r="D3146">
        <v>165.44143199999999</v>
      </c>
      <c r="E3146" s="4">
        <v>2</v>
      </c>
      <c r="F3146">
        <v>181.41003699999999</v>
      </c>
      <c r="G3146" s="3">
        <v>3</v>
      </c>
      <c r="P3146">
        <v>3</v>
      </c>
      <c r="Q3146" t="str">
        <f t="shared" si="50"/>
        <v>123</v>
      </c>
    </row>
    <row r="3147" spans="1:17" x14ac:dyDescent="0.25">
      <c r="A3147">
        <v>3146</v>
      </c>
      <c r="B3147">
        <v>170.977675</v>
      </c>
      <c r="C3147" s="2">
        <v>1</v>
      </c>
      <c r="D3147">
        <v>165.44143199999999</v>
      </c>
      <c r="E3147" s="4">
        <v>2</v>
      </c>
      <c r="F3147">
        <v>181.41003699999999</v>
      </c>
      <c r="G3147" s="3">
        <v>3</v>
      </c>
      <c r="P3147">
        <v>3</v>
      </c>
      <c r="Q3147" t="str">
        <f t="shared" si="50"/>
        <v>123</v>
      </c>
    </row>
    <row r="3148" spans="1:17" x14ac:dyDescent="0.25">
      <c r="A3148">
        <v>3147</v>
      </c>
      <c r="D3148">
        <v>165.44143199999999</v>
      </c>
      <c r="E3148" s="4">
        <v>2</v>
      </c>
      <c r="F3148">
        <v>181.41003699999999</v>
      </c>
      <c r="G3148" s="3">
        <v>3</v>
      </c>
      <c r="P3148">
        <v>2</v>
      </c>
      <c r="Q3148" t="str">
        <f t="shared" si="50"/>
        <v>23</v>
      </c>
    </row>
    <row r="3149" spans="1:17" x14ac:dyDescent="0.25">
      <c r="A3149">
        <v>3148</v>
      </c>
      <c r="D3149">
        <v>165.44143199999999</v>
      </c>
      <c r="E3149" s="4">
        <v>2</v>
      </c>
      <c r="F3149">
        <v>181.41003699999999</v>
      </c>
      <c r="G3149" s="3">
        <v>3</v>
      </c>
      <c r="P3149">
        <v>2</v>
      </c>
      <c r="Q3149" t="str">
        <f t="shared" si="50"/>
        <v>23</v>
      </c>
    </row>
    <row r="3150" spans="1:17" x14ac:dyDescent="0.25">
      <c r="A3150">
        <v>3149</v>
      </c>
      <c r="D3150">
        <v>165.44143199999999</v>
      </c>
      <c r="E3150" s="4">
        <v>2</v>
      </c>
      <c r="F3150">
        <v>181.41003699999999</v>
      </c>
      <c r="G3150" s="3">
        <v>3</v>
      </c>
      <c r="P3150">
        <v>2</v>
      </c>
      <c r="Q3150" t="str">
        <f t="shared" si="50"/>
        <v>23</v>
      </c>
    </row>
    <row r="3151" spans="1:17" x14ac:dyDescent="0.25">
      <c r="A3151">
        <v>3150</v>
      </c>
      <c r="D3151">
        <v>165.44143199999999</v>
      </c>
      <c r="E3151" s="4">
        <v>2</v>
      </c>
      <c r="F3151">
        <v>181.41003699999999</v>
      </c>
      <c r="G3151" s="3">
        <v>3</v>
      </c>
      <c r="P3151">
        <v>2</v>
      </c>
      <c r="Q3151" t="str">
        <f t="shared" si="50"/>
        <v>23</v>
      </c>
    </row>
    <row r="3152" spans="1:17" x14ac:dyDescent="0.25">
      <c r="A3152">
        <v>3151</v>
      </c>
      <c r="D3152">
        <v>165.44143199999999</v>
      </c>
      <c r="E3152" s="4">
        <v>2</v>
      </c>
      <c r="F3152">
        <v>181.41003699999999</v>
      </c>
      <c r="G3152" s="3">
        <v>3</v>
      </c>
      <c r="P3152">
        <v>2</v>
      </c>
      <c r="Q3152" t="str">
        <f t="shared" si="50"/>
        <v>23</v>
      </c>
    </row>
    <row r="3153" spans="1:17" x14ac:dyDescent="0.25">
      <c r="A3153">
        <v>3152</v>
      </c>
      <c r="D3153">
        <v>165.44143199999999</v>
      </c>
      <c r="E3153" s="4">
        <v>2</v>
      </c>
      <c r="F3153">
        <v>181.41003699999999</v>
      </c>
      <c r="G3153" s="3">
        <v>3</v>
      </c>
      <c r="P3153">
        <v>2</v>
      </c>
      <c r="Q3153" t="str">
        <f t="shared" si="50"/>
        <v>23</v>
      </c>
    </row>
    <row r="3154" spans="1:17" x14ac:dyDescent="0.25">
      <c r="A3154">
        <v>3153</v>
      </c>
      <c r="D3154">
        <v>165.44143199999999</v>
      </c>
      <c r="E3154" s="4">
        <v>2</v>
      </c>
      <c r="F3154">
        <v>181.41003699999999</v>
      </c>
      <c r="G3154" s="3">
        <v>3</v>
      </c>
      <c r="P3154">
        <v>2</v>
      </c>
      <c r="Q3154" t="str">
        <f t="shared" si="50"/>
        <v>23</v>
      </c>
    </row>
    <row r="3155" spans="1:17" x14ac:dyDescent="0.25">
      <c r="A3155">
        <v>3154</v>
      </c>
      <c r="D3155">
        <v>165.44143199999999</v>
      </c>
      <c r="E3155" s="4">
        <v>2</v>
      </c>
      <c r="F3155">
        <v>181.41003699999999</v>
      </c>
      <c r="G3155" s="3">
        <v>3</v>
      </c>
      <c r="I3155" s="5" t="s">
        <v>233</v>
      </c>
      <c r="N3155">
        <v>175.91185400000001</v>
      </c>
      <c r="O3155">
        <v>3154</v>
      </c>
      <c r="P3155">
        <v>3</v>
      </c>
      <c r="Q3155" t="str">
        <f t="shared" si="50"/>
        <v>234D</v>
      </c>
    </row>
    <row r="3156" spans="1:17" x14ac:dyDescent="0.25">
      <c r="A3156">
        <v>3155</v>
      </c>
      <c r="D3156">
        <v>165.44143199999999</v>
      </c>
      <c r="E3156" s="4">
        <v>2</v>
      </c>
      <c r="F3156">
        <v>181.41003699999999</v>
      </c>
      <c r="G3156" s="3">
        <v>3</v>
      </c>
      <c r="I3156" s="5" t="s">
        <v>233</v>
      </c>
      <c r="N3156">
        <v>175.92236400000002</v>
      </c>
      <c r="P3156">
        <v>3</v>
      </c>
      <c r="Q3156" t="str">
        <f t="shared" si="50"/>
        <v>234D</v>
      </c>
    </row>
    <row r="3157" spans="1:17" x14ac:dyDescent="0.25">
      <c r="A3157">
        <v>3156</v>
      </c>
      <c r="D3157">
        <v>165.44143199999999</v>
      </c>
      <c r="E3157" s="4">
        <v>2</v>
      </c>
      <c r="F3157">
        <v>181.41003699999999</v>
      </c>
      <c r="G3157" s="3">
        <v>3</v>
      </c>
      <c r="I3157" s="5" t="s">
        <v>233</v>
      </c>
      <c r="N3157">
        <v>175.92236400000002</v>
      </c>
      <c r="P3157">
        <v>3</v>
      </c>
      <c r="Q3157" t="str">
        <f t="shared" si="50"/>
        <v>234D</v>
      </c>
    </row>
    <row r="3158" spans="1:17" x14ac:dyDescent="0.25">
      <c r="A3158">
        <v>3157</v>
      </c>
      <c r="D3158">
        <v>165.44143199999999</v>
      </c>
      <c r="E3158" s="4">
        <v>2</v>
      </c>
      <c r="F3158">
        <v>181.41003699999999</v>
      </c>
      <c r="G3158" s="3">
        <v>3</v>
      </c>
      <c r="I3158" s="5" t="s">
        <v>233</v>
      </c>
      <c r="N3158">
        <v>175.92236400000002</v>
      </c>
      <c r="P3158">
        <v>3</v>
      </c>
      <c r="Q3158" t="str">
        <f t="shared" si="50"/>
        <v>234D</v>
      </c>
    </row>
    <row r="3159" spans="1:17" x14ac:dyDescent="0.25">
      <c r="A3159">
        <v>3158</v>
      </c>
      <c r="D3159">
        <v>165.44143199999999</v>
      </c>
      <c r="E3159" s="4">
        <v>2</v>
      </c>
      <c r="F3159">
        <v>181.613856</v>
      </c>
      <c r="G3159" s="3">
        <v>3</v>
      </c>
      <c r="I3159" s="5" t="s">
        <v>233</v>
      </c>
      <c r="N3159">
        <v>175.92236400000002</v>
      </c>
      <c r="P3159">
        <v>3</v>
      </c>
      <c r="Q3159" t="str">
        <f t="shared" si="50"/>
        <v>234D</v>
      </c>
    </row>
    <row r="3160" spans="1:17" x14ac:dyDescent="0.25">
      <c r="A3160">
        <v>3159</v>
      </c>
      <c r="B3160">
        <v>160.06916000000001</v>
      </c>
      <c r="C3160" s="2">
        <v>1</v>
      </c>
      <c r="D3160">
        <v>165.44143199999999</v>
      </c>
      <c r="E3160" s="4">
        <v>2</v>
      </c>
      <c r="F3160">
        <v>181.613856</v>
      </c>
      <c r="G3160" s="3">
        <v>3</v>
      </c>
      <c r="I3160" s="5" t="s">
        <v>233</v>
      </c>
      <c r="N3160">
        <v>175.92236400000002</v>
      </c>
      <c r="P3160">
        <v>4</v>
      </c>
      <c r="Q3160" t="str">
        <f t="shared" si="50"/>
        <v>1234D</v>
      </c>
    </row>
    <row r="3161" spans="1:17" x14ac:dyDescent="0.25">
      <c r="A3161">
        <v>3160</v>
      </c>
      <c r="B3161">
        <v>159.90432200000001</v>
      </c>
      <c r="C3161" s="2">
        <v>1</v>
      </c>
      <c r="D3161">
        <v>165.44143199999999</v>
      </c>
      <c r="E3161" s="4">
        <v>2</v>
      </c>
      <c r="I3161" s="5" t="s">
        <v>233</v>
      </c>
      <c r="N3161">
        <v>175.92236400000002</v>
      </c>
      <c r="P3161">
        <v>3</v>
      </c>
      <c r="Q3161" t="str">
        <f t="shared" si="50"/>
        <v>124D</v>
      </c>
    </row>
    <row r="3162" spans="1:17" x14ac:dyDescent="0.25">
      <c r="A3162">
        <v>3161</v>
      </c>
      <c r="B3162">
        <v>159.90432200000001</v>
      </c>
      <c r="C3162" s="2">
        <v>1</v>
      </c>
      <c r="D3162">
        <v>165.44143199999999</v>
      </c>
      <c r="E3162" s="4">
        <v>2</v>
      </c>
      <c r="I3162" s="5" t="s">
        <v>233</v>
      </c>
      <c r="N3162">
        <v>175.92236400000002</v>
      </c>
      <c r="P3162">
        <v>3</v>
      </c>
      <c r="Q3162" t="str">
        <f t="shared" si="50"/>
        <v>124D</v>
      </c>
    </row>
    <row r="3163" spans="1:17" x14ac:dyDescent="0.25">
      <c r="A3163">
        <v>3162</v>
      </c>
      <c r="B3163">
        <v>159.90432200000001</v>
      </c>
      <c r="C3163" s="2">
        <v>1</v>
      </c>
      <c r="D3163">
        <v>165.44143199999999</v>
      </c>
      <c r="E3163" s="4">
        <v>2</v>
      </c>
      <c r="I3163" s="5" t="s">
        <v>233</v>
      </c>
      <c r="N3163">
        <v>175.92236400000002</v>
      </c>
      <c r="P3163">
        <v>3</v>
      </c>
      <c r="Q3163" t="str">
        <f t="shared" si="50"/>
        <v>124D</v>
      </c>
    </row>
    <row r="3164" spans="1:17" x14ac:dyDescent="0.25">
      <c r="A3164">
        <v>3163</v>
      </c>
      <c r="B3164">
        <v>159.90432200000001</v>
      </c>
      <c r="C3164" s="2">
        <v>1</v>
      </c>
      <c r="D3164">
        <v>165.44143199999999</v>
      </c>
      <c r="E3164" s="4">
        <v>2</v>
      </c>
      <c r="I3164" s="5" t="s">
        <v>233</v>
      </c>
      <c r="N3164">
        <v>175.92236400000002</v>
      </c>
      <c r="P3164">
        <v>3</v>
      </c>
      <c r="Q3164" t="str">
        <f t="shared" si="50"/>
        <v>124D</v>
      </c>
    </row>
    <row r="3165" spans="1:17" x14ac:dyDescent="0.25">
      <c r="A3165">
        <v>3164</v>
      </c>
      <c r="B3165">
        <v>159.90432200000001</v>
      </c>
      <c r="C3165" s="2">
        <v>1</v>
      </c>
      <c r="D3165">
        <v>165.44143199999999</v>
      </c>
      <c r="E3165" s="4">
        <v>2</v>
      </c>
      <c r="I3165" s="5" t="s">
        <v>233</v>
      </c>
      <c r="N3165">
        <v>175.92236400000002</v>
      </c>
      <c r="P3165">
        <v>3</v>
      </c>
      <c r="Q3165" t="str">
        <f t="shared" si="50"/>
        <v>124D</v>
      </c>
    </row>
    <row r="3166" spans="1:17" x14ac:dyDescent="0.25">
      <c r="A3166">
        <v>3165</v>
      </c>
      <c r="B3166">
        <v>159.90432200000001</v>
      </c>
      <c r="C3166" s="2">
        <v>1</v>
      </c>
      <c r="D3166">
        <v>165.44143199999999</v>
      </c>
      <c r="E3166" s="4">
        <v>2</v>
      </c>
      <c r="I3166" s="5" t="s">
        <v>233</v>
      </c>
      <c r="N3166">
        <v>175.92236400000002</v>
      </c>
      <c r="P3166">
        <v>3</v>
      </c>
      <c r="Q3166" t="str">
        <f t="shared" si="50"/>
        <v>124D</v>
      </c>
    </row>
    <row r="3167" spans="1:17" x14ac:dyDescent="0.25">
      <c r="A3167">
        <v>3166</v>
      </c>
      <c r="B3167">
        <v>159.90432200000001</v>
      </c>
      <c r="C3167" s="2">
        <v>1</v>
      </c>
      <c r="D3167">
        <v>165.44143199999999</v>
      </c>
      <c r="E3167" s="4">
        <v>2</v>
      </c>
      <c r="I3167" s="5" t="s">
        <v>233</v>
      </c>
      <c r="N3167">
        <v>175.92236400000002</v>
      </c>
      <c r="P3167">
        <v>3</v>
      </c>
      <c r="Q3167" t="str">
        <f t="shared" si="50"/>
        <v>124D</v>
      </c>
    </row>
    <row r="3168" spans="1:17" x14ac:dyDescent="0.25">
      <c r="A3168">
        <v>3167</v>
      </c>
      <c r="B3168">
        <v>159.90432200000001</v>
      </c>
      <c r="C3168" s="2">
        <v>1</v>
      </c>
      <c r="D3168">
        <v>165.44143199999999</v>
      </c>
      <c r="E3168" s="4">
        <v>2</v>
      </c>
      <c r="I3168" s="5" t="s">
        <v>233</v>
      </c>
      <c r="N3168">
        <v>175.92236400000002</v>
      </c>
      <c r="P3168">
        <v>3</v>
      </c>
      <c r="Q3168" t="str">
        <f t="shared" si="50"/>
        <v>124D</v>
      </c>
    </row>
    <row r="3169" spans="1:17" x14ac:dyDescent="0.25">
      <c r="A3169">
        <v>3168</v>
      </c>
      <c r="B3169">
        <v>159.90432200000001</v>
      </c>
      <c r="C3169" s="2">
        <v>1</v>
      </c>
      <c r="D3169">
        <v>165.44143199999999</v>
      </c>
      <c r="E3169" s="4">
        <v>2</v>
      </c>
      <c r="I3169" s="5" t="s">
        <v>233</v>
      </c>
      <c r="N3169">
        <v>175.92236400000002</v>
      </c>
      <c r="P3169">
        <v>3</v>
      </c>
      <c r="Q3169" t="str">
        <f t="shared" si="50"/>
        <v>124D</v>
      </c>
    </row>
    <row r="3170" spans="1:17" x14ac:dyDescent="0.25">
      <c r="A3170">
        <v>3169</v>
      </c>
      <c r="B3170">
        <v>159.90432200000001</v>
      </c>
      <c r="C3170" s="2">
        <v>1</v>
      </c>
      <c r="D3170">
        <v>165.545457</v>
      </c>
      <c r="E3170" s="4">
        <v>2</v>
      </c>
      <c r="I3170" s="5" t="s">
        <v>233</v>
      </c>
      <c r="N3170">
        <v>175.92236400000002</v>
      </c>
      <c r="P3170">
        <v>3</v>
      </c>
      <c r="Q3170" t="str">
        <f t="shared" si="50"/>
        <v>124D</v>
      </c>
    </row>
    <row r="3171" spans="1:17" x14ac:dyDescent="0.25">
      <c r="A3171">
        <v>3170</v>
      </c>
      <c r="B3171">
        <v>159.90432200000001</v>
      </c>
      <c r="C3171" s="2">
        <v>1</v>
      </c>
      <c r="I3171" s="5" t="s">
        <v>233</v>
      </c>
      <c r="N3171">
        <v>175.92236400000002</v>
      </c>
      <c r="P3171">
        <v>2</v>
      </c>
      <c r="Q3171" t="str">
        <f t="shared" si="50"/>
        <v>14D</v>
      </c>
    </row>
    <row r="3172" spans="1:17" x14ac:dyDescent="0.25">
      <c r="A3172">
        <v>3171</v>
      </c>
      <c r="B3172">
        <v>159.90432200000001</v>
      </c>
      <c r="C3172" s="2">
        <v>1</v>
      </c>
      <c r="I3172" s="5" t="s">
        <v>233</v>
      </c>
      <c r="N3172">
        <v>175.92236400000002</v>
      </c>
      <c r="P3172">
        <v>2</v>
      </c>
      <c r="Q3172" t="str">
        <f t="shared" si="50"/>
        <v>14D</v>
      </c>
    </row>
    <row r="3173" spans="1:17" x14ac:dyDescent="0.25">
      <c r="A3173">
        <v>3172</v>
      </c>
      <c r="B3173">
        <v>159.90432200000001</v>
      </c>
      <c r="C3173" s="2">
        <v>1</v>
      </c>
      <c r="G3173" s="3" t="s">
        <v>234</v>
      </c>
      <c r="I3173" s="5" t="s">
        <v>233</v>
      </c>
      <c r="L3173">
        <v>169.96553299999999</v>
      </c>
      <c r="M3173">
        <v>3172</v>
      </c>
      <c r="N3173">
        <v>175.92236400000002</v>
      </c>
      <c r="P3173">
        <v>3</v>
      </c>
      <c r="Q3173" t="str">
        <f t="shared" si="50"/>
        <v>13D4D</v>
      </c>
    </row>
    <row r="3174" spans="1:17" x14ac:dyDescent="0.25">
      <c r="A3174">
        <v>3173</v>
      </c>
      <c r="B3174">
        <v>159.90432200000001</v>
      </c>
      <c r="C3174" s="2">
        <v>1</v>
      </c>
      <c r="G3174" s="3" t="s">
        <v>234</v>
      </c>
      <c r="I3174" s="5" t="s">
        <v>233</v>
      </c>
      <c r="L3174">
        <v>169.890895</v>
      </c>
      <c r="N3174">
        <v>175.91185400000001</v>
      </c>
      <c r="O3174">
        <v>3173</v>
      </c>
      <c r="P3174">
        <v>3</v>
      </c>
      <c r="Q3174" t="str">
        <f t="shared" si="50"/>
        <v>13D4D</v>
      </c>
    </row>
    <row r="3175" spans="1:17" x14ac:dyDescent="0.25">
      <c r="A3175">
        <v>3174</v>
      </c>
      <c r="B3175">
        <v>159.90432200000001</v>
      </c>
      <c r="C3175" s="2">
        <v>1</v>
      </c>
      <c r="G3175" s="3" t="s">
        <v>234</v>
      </c>
      <c r="L3175">
        <v>169.890895</v>
      </c>
      <c r="P3175">
        <v>2</v>
      </c>
      <c r="Q3175" t="str">
        <f t="shared" si="50"/>
        <v>13D</v>
      </c>
    </row>
    <row r="3176" spans="1:17" x14ac:dyDescent="0.25">
      <c r="A3176">
        <v>3175</v>
      </c>
      <c r="B3176">
        <v>159.90432200000001</v>
      </c>
      <c r="C3176" s="2">
        <v>1</v>
      </c>
      <c r="G3176" s="3" t="s">
        <v>234</v>
      </c>
      <c r="L3176">
        <v>169.890895</v>
      </c>
      <c r="P3176">
        <v>2</v>
      </c>
      <c r="Q3176" t="str">
        <f t="shared" si="50"/>
        <v>13D</v>
      </c>
    </row>
    <row r="3177" spans="1:17" x14ac:dyDescent="0.25">
      <c r="A3177">
        <v>3176</v>
      </c>
      <c r="B3177">
        <v>159.90432200000001</v>
      </c>
      <c r="C3177" s="2">
        <v>1</v>
      </c>
      <c r="G3177" s="3" t="s">
        <v>234</v>
      </c>
      <c r="L3177">
        <v>169.890895</v>
      </c>
      <c r="P3177">
        <v>2</v>
      </c>
      <c r="Q3177" t="str">
        <f t="shared" si="50"/>
        <v>13D</v>
      </c>
    </row>
    <row r="3178" spans="1:17" x14ac:dyDescent="0.25">
      <c r="A3178">
        <v>3177</v>
      </c>
      <c r="B3178">
        <v>159.90432200000001</v>
      </c>
      <c r="C3178" s="2">
        <v>1</v>
      </c>
      <c r="G3178" s="3" t="s">
        <v>234</v>
      </c>
      <c r="L3178">
        <v>169.890895</v>
      </c>
      <c r="P3178">
        <v>2</v>
      </c>
      <c r="Q3178" t="str">
        <f t="shared" si="50"/>
        <v>13D</v>
      </c>
    </row>
    <row r="3179" spans="1:17" x14ac:dyDescent="0.25">
      <c r="A3179">
        <v>3178</v>
      </c>
      <c r="B3179">
        <v>159.90432200000001</v>
      </c>
      <c r="C3179" s="2">
        <v>1</v>
      </c>
      <c r="G3179" s="3" t="s">
        <v>234</v>
      </c>
      <c r="L3179">
        <v>169.890895</v>
      </c>
      <c r="P3179">
        <v>2</v>
      </c>
      <c r="Q3179" t="str">
        <f t="shared" si="50"/>
        <v>13D</v>
      </c>
    </row>
    <row r="3180" spans="1:17" x14ac:dyDescent="0.25">
      <c r="A3180">
        <v>3179</v>
      </c>
      <c r="B3180">
        <v>159.90432200000001</v>
      </c>
      <c r="C3180" s="2">
        <v>1</v>
      </c>
      <c r="D3180">
        <v>156.95105699999999</v>
      </c>
      <c r="E3180" s="4">
        <v>2</v>
      </c>
      <c r="G3180" s="3" t="s">
        <v>234</v>
      </c>
      <c r="L3180">
        <v>169.890895</v>
      </c>
      <c r="P3180">
        <v>3</v>
      </c>
      <c r="Q3180" t="str">
        <f t="shared" si="50"/>
        <v>123D</v>
      </c>
    </row>
    <row r="3181" spans="1:17" x14ac:dyDescent="0.25">
      <c r="A3181">
        <v>3180</v>
      </c>
      <c r="B3181">
        <v>159.90432200000001</v>
      </c>
      <c r="C3181" s="2">
        <v>1</v>
      </c>
      <c r="D3181">
        <v>156.69081599999998</v>
      </c>
      <c r="E3181" s="4">
        <v>2</v>
      </c>
      <c r="G3181" s="3" t="s">
        <v>234</v>
      </c>
      <c r="L3181">
        <v>169.890895</v>
      </c>
      <c r="P3181">
        <v>3</v>
      </c>
      <c r="Q3181" t="str">
        <f t="shared" si="50"/>
        <v>123D</v>
      </c>
    </row>
    <row r="3182" spans="1:17" x14ac:dyDescent="0.25">
      <c r="A3182">
        <v>3181</v>
      </c>
      <c r="B3182">
        <v>159.90432200000001</v>
      </c>
      <c r="C3182" s="2">
        <v>1</v>
      </c>
      <c r="D3182">
        <v>156.69081599999998</v>
      </c>
      <c r="E3182" s="4">
        <v>2</v>
      </c>
      <c r="G3182" s="3" t="s">
        <v>234</v>
      </c>
      <c r="L3182">
        <v>169.890895</v>
      </c>
      <c r="P3182">
        <v>3</v>
      </c>
      <c r="Q3182" t="str">
        <f t="shared" si="50"/>
        <v>123D</v>
      </c>
    </row>
    <row r="3183" spans="1:17" x14ac:dyDescent="0.25">
      <c r="A3183">
        <v>3182</v>
      </c>
      <c r="B3183">
        <v>159.90432200000001</v>
      </c>
      <c r="C3183" s="2">
        <v>1</v>
      </c>
      <c r="D3183">
        <v>156.69081599999998</v>
      </c>
      <c r="E3183" s="4">
        <v>2</v>
      </c>
      <c r="G3183" s="3" t="s">
        <v>234</v>
      </c>
      <c r="L3183">
        <v>169.890895</v>
      </c>
      <c r="P3183">
        <v>3</v>
      </c>
      <c r="Q3183" t="str">
        <f t="shared" si="50"/>
        <v>123D</v>
      </c>
    </row>
    <row r="3184" spans="1:17" x14ac:dyDescent="0.25">
      <c r="A3184">
        <v>3183</v>
      </c>
      <c r="B3184">
        <v>159.90432200000001</v>
      </c>
      <c r="C3184" s="2">
        <v>1</v>
      </c>
      <c r="D3184">
        <v>156.69081599999998</v>
      </c>
      <c r="E3184" s="4">
        <v>2</v>
      </c>
      <c r="G3184" s="3" t="s">
        <v>234</v>
      </c>
      <c r="L3184">
        <v>169.890895</v>
      </c>
      <c r="P3184">
        <v>3</v>
      </c>
      <c r="Q3184" t="str">
        <f t="shared" si="50"/>
        <v>123D</v>
      </c>
    </row>
    <row r="3185" spans="1:17" x14ac:dyDescent="0.25">
      <c r="A3185">
        <v>3184</v>
      </c>
      <c r="B3185">
        <v>159.90432200000001</v>
      </c>
      <c r="C3185" s="2">
        <v>1</v>
      </c>
      <c r="D3185">
        <v>156.69081599999998</v>
      </c>
      <c r="E3185" s="4">
        <v>2</v>
      </c>
      <c r="G3185" s="3" t="s">
        <v>234</v>
      </c>
      <c r="L3185">
        <v>169.890895</v>
      </c>
      <c r="P3185">
        <v>3</v>
      </c>
      <c r="Q3185" t="str">
        <f t="shared" si="50"/>
        <v>123D</v>
      </c>
    </row>
    <row r="3186" spans="1:17" x14ac:dyDescent="0.25">
      <c r="A3186">
        <v>3185</v>
      </c>
      <c r="B3186">
        <v>159.90432200000001</v>
      </c>
      <c r="C3186" s="2">
        <v>1</v>
      </c>
      <c r="D3186">
        <v>156.69081599999998</v>
      </c>
      <c r="E3186" s="4">
        <v>2</v>
      </c>
      <c r="G3186" s="3" t="s">
        <v>234</v>
      </c>
      <c r="L3186">
        <v>169.890895</v>
      </c>
      <c r="P3186">
        <v>3</v>
      </c>
      <c r="Q3186" t="str">
        <f t="shared" si="50"/>
        <v>123D</v>
      </c>
    </row>
    <row r="3187" spans="1:17" x14ac:dyDescent="0.25">
      <c r="A3187">
        <v>3186</v>
      </c>
      <c r="B3187">
        <v>159.90432200000001</v>
      </c>
      <c r="C3187" s="2">
        <v>1</v>
      </c>
      <c r="D3187">
        <v>156.69081599999998</v>
      </c>
      <c r="E3187" s="4">
        <v>2</v>
      </c>
      <c r="G3187" s="3" t="s">
        <v>234</v>
      </c>
      <c r="L3187">
        <v>169.890895</v>
      </c>
      <c r="P3187">
        <v>3</v>
      </c>
      <c r="Q3187" t="str">
        <f t="shared" si="50"/>
        <v>123D</v>
      </c>
    </row>
    <row r="3188" spans="1:17" x14ac:dyDescent="0.25">
      <c r="A3188">
        <v>3187</v>
      </c>
      <c r="B3188">
        <v>159.90432200000001</v>
      </c>
      <c r="C3188" s="2">
        <v>1</v>
      </c>
      <c r="D3188">
        <v>156.69081599999998</v>
      </c>
      <c r="E3188" s="4">
        <v>2</v>
      </c>
      <c r="G3188" s="3" t="s">
        <v>234</v>
      </c>
      <c r="L3188">
        <v>169.890895</v>
      </c>
      <c r="P3188">
        <v>3</v>
      </c>
      <c r="Q3188" t="str">
        <f t="shared" si="50"/>
        <v>123D</v>
      </c>
    </row>
    <row r="3189" spans="1:17" x14ac:dyDescent="0.25">
      <c r="A3189">
        <v>3188</v>
      </c>
      <c r="B3189">
        <v>159.90432200000001</v>
      </c>
      <c r="C3189" s="2">
        <v>1</v>
      </c>
      <c r="D3189">
        <v>156.69081599999998</v>
      </c>
      <c r="E3189" s="4">
        <v>2</v>
      </c>
      <c r="G3189" s="3" t="s">
        <v>234</v>
      </c>
      <c r="L3189">
        <v>169.890895</v>
      </c>
      <c r="P3189">
        <v>3</v>
      </c>
      <c r="Q3189" t="str">
        <f t="shared" si="50"/>
        <v>123D</v>
      </c>
    </row>
    <row r="3190" spans="1:17" x14ac:dyDescent="0.25">
      <c r="A3190">
        <v>3189</v>
      </c>
      <c r="B3190">
        <v>159.90432200000001</v>
      </c>
      <c r="C3190" s="2">
        <v>1</v>
      </c>
      <c r="D3190">
        <v>156.69081599999998</v>
      </c>
      <c r="E3190" s="4">
        <v>2</v>
      </c>
      <c r="G3190" s="3" t="s">
        <v>234</v>
      </c>
      <c r="L3190">
        <v>169.890895</v>
      </c>
      <c r="P3190">
        <v>3</v>
      </c>
      <c r="Q3190" t="str">
        <f t="shared" si="50"/>
        <v>123D</v>
      </c>
    </row>
    <row r="3191" spans="1:17" x14ac:dyDescent="0.25">
      <c r="A3191">
        <v>3190</v>
      </c>
      <c r="B3191">
        <v>159.90432200000001</v>
      </c>
      <c r="C3191" s="2">
        <v>1</v>
      </c>
      <c r="D3191">
        <v>156.69081599999998</v>
      </c>
      <c r="E3191" s="4">
        <v>2</v>
      </c>
      <c r="G3191" s="3" t="s">
        <v>234</v>
      </c>
      <c r="L3191">
        <v>169.890895</v>
      </c>
      <c r="P3191">
        <v>3</v>
      </c>
      <c r="Q3191" t="str">
        <f t="shared" si="50"/>
        <v>123D</v>
      </c>
    </row>
    <row r="3192" spans="1:17" x14ac:dyDescent="0.25">
      <c r="A3192">
        <v>3191</v>
      </c>
      <c r="B3192">
        <v>159.90432200000001</v>
      </c>
      <c r="C3192" s="2">
        <v>1</v>
      </c>
      <c r="D3192">
        <v>156.69081599999998</v>
      </c>
      <c r="E3192" s="4">
        <v>2</v>
      </c>
      <c r="G3192" s="3" t="s">
        <v>234</v>
      </c>
      <c r="L3192">
        <v>169.890895</v>
      </c>
      <c r="P3192">
        <v>3</v>
      </c>
      <c r="Q3192" t="str">
        <f t="shared" si="50"/>
        <v>123D</v>
      </c>
    </row>
    <row r="3193" spans="1:17" x14ac:dyDescent="0.25">
      <c r="A3193">
        <v>3192</v>
      </c>
      <c r="B3193">
        <v>159.90432200000001</v>
      </c>
      <c r="C3193" s="2">
        <v>1</v>
      </c>
      <c r="D3193">
        <v>156.69081599999998</v>
      </c>
      <c r="E3193" s="4">
        <v>2</v>
      </c>
      <c r="G3193" s="3" t="s">
        <v>234</v>
      </c>
      <c r="L3193">
        <v>169.890895</v>
      </c>
      <c r="P3193">
        <v>3</v>
      </c>
      <c r="Q3193" t="str">
        <f t="shared" si="50"/>
        <v>123D</v>
      </c>
    </row>
    <row r="3194" spans="1:17" x14ac:dyDescent="0.25">
      <c r="A3194">
        <v>3193</v>
      </c>
      <c r="B3194">
        <v>159.90432200000001</v>
      </c>
      <c r="C3194" s="2">
        <v>1</v>
      </c>
      <c r="D3194">
        <v>156.69081599999998</v>
      </c>
      <c r="E3194" s="4">
        <v>2</v>
      </c>
      <c r="G3194" s="3" t="s">
        <v>234</v>
      </c>
      <c r="I3194" s="5" t="s">
        <v>233</v>
      </c>
      <c r="L3194">
        <v>169.890895</v>
      </c>
      <c r="N3194">
        <v>165.94604900000002</v>
      </c>
      <c r="O3194">
        <v>3193</v>
      </c>
      <c r="P3194">
        <v>4</v>
      </c>
      <c r="Q3194" t="str">
        <f t="shared" si="50"/>
        <v>123D4D</v>
      </c>
    </row>
    <row r="3195" spans="1:17" x14ac:dyDescent="0.25">
      <c r="A3195">
        <v>3194</v>
      </c>
      <c r="B3195">
        <v>160.06916000000001</v>
      </c>
      <c r="C3195" s="2">
        <v>1</v>
      </c>
      <c r="D3195">
        <v>156.69081599999998</v>
      </c>
      <c r="E3195" s="4">
        <v>2</v>
      </c>
      <c r="G3195" s="3" t="s">
        <v>234</v>
      </c>
      <c r="I3195" s="5" t="s">
        <v>233</v>
      </c>
      <c r="L3195">
        <v>169.890895</v>
      </c>
      <c r="N3195">
        <v>165.93579399999999</v>
      </c>
      <c r="P3195">
        <v>4</v>
      </c>
      <c r="Q3195" t="str">
        <f t="shared" si="50"/>
        <v>123D4D</v>
      </c>
    </row>
    <row r="3196" spans="1:17" x14ac:dyDescent="0.25">
      <c r="A3196">
        <v>3195</v>
      </c>
      <c r="D3196">
        <v>156.69081599999998</v>
      </c>
      <c r="E3196" s="4">
        <v>2</v>
      </c>
      <c r="G3196" s="3" t="s">
        <v>234</v>
      </c>
      <c r="I3196" s="5" t="s">
        <v>233</v>
      </c>
      <c r="L3196">
        <v>169.890895</v>
      </c>
      <c r="N3196">
        <v>165.93579399999999</v>
      </c>
      <c r="P3196">
        <v>3</v>
      </c>
      <c r="Q3196" t="str">
        <f t="shared" si="50"/>
        <v>23D4D</v>
      </c>
    </row>
    <row r="3197" spans="1:17" x14ac:dyDescent="0.25">
      <c r="A3197">
        <v>3196</v>
      </c>
      <c r="D3197">
        <v>156.69081599999998</v>
      </c>
      <c r="E3197" s="4">
        <v>2</v>
      </c>
      <c r="G3197" s="3" t="s">
        <v>234</v>
      </c>
      <c r="I3197" s="5" t="s">
        <v>233</v>
      </c>
      <c r="L3197">
        <v>169.890895</v>
      </c>
      <c r="N3197">
        <v>165.93579399999999</v>
      </c>
      <c r="P3197">
        <v>3</v>
      </c>
      <c r="Q3197" t="str">
        <f t="shared" si="50"/>
        <v>23D4D</v>
      </c>
    </row>
    <row r="3198" spans="1:17" x14ac:dyDescent="0.25">
      <c r="A3198">
        <v>3197</v>
      </c>
      <c r="D3198">
        <v>156.69081599999998</v>
      </c>
      <c r="E3198" s="4">
        <v>2</v>
      </c>
      <c r="G3198" s="3" t="s">
        <v>234</v>
      </c>
      <c r="I3198" s="5" t="s">
        <v>233</v>
      </c>
      <c r="L3198">
        <v>169.890895</v>
      </c>
      <c r="N3198">
        <v>165.93579399999999</v>
      </c>
      <c r="P3198">
        <v>3</v>
      </c>
      <c r="Q3198" t="str">
        <f t="shared" si="50"/>
        <v>23D4D</v>
      </c>
    </row>
    <row r="3199" spans="1:17" x14ac:dyDescent="0.25">
      <c r="A3199">
        <v>3198</v>
      </c>
      <c r="D3199">
        <v>156.69081599999998</v>
      </c>
      <c r="E3199" s="4">
        <v>2</v>
      </c>
      <c r="G3199" s="3" t="s">
        <v>234</v>
      </c>
      <c r="I3199" s="5" t="s">
        <v>233</v>
      </c>
      <c r="L3199">
        <v>169.890895</v>
      </c>
      <c r="N3199">
        <v>165.93579399999999</v>
      </c>
      <c r="P3199">
        <v>3</v>
      </c>
      <c r="Q3199" t="str">
        <f t="shared" si="50"/>
        <v>23D4D</v>
      </c>
    </row>
    <row r="3200" spans="1:17" x14ac:dyDescent="0.25">
      <c r="A3200">
        <v>3199</v>
      </c>
      <c r="D3200">
        <v>156.69081599999998</v>
      </c>
      <c r="E3200" s="4">
        <v>2</v>
      </c>
      <c r="G3200" s="3" t="s">
        <v>234</v>
      </c>
      <c r="I3200" s="5" t="s">
        <v>233</v>
      </c>
      <c r="L3200">
        <v>169.890895</v>
      </c>
      <c r="N3200">
        <v>165.93579399999999</v>
      </c>
      <c r="P3200">
        <v>3</v>
      </c>
      <c r="Q3200" t="str">
        <f t="shared" si="50"/>
        <v>23D4D</v>
      </c>
    </row>
    <row r="3201" spans="1:17" x14ac:dyDescent="0.25">
      <c r="A3201">
        <v>3200</v>
      </c>
      <c r="D3201">
        <v>156.69081599999998</v>
      </c>
      <c r="E3201" s="4">
        <v>2</v>
      </c>
      <c r="G3201" s="3" t="s">
        <v>234</v>
      </c>
      <c r="I3201" s="5" t="s">
        <v>233</v>
      </c>
      <c r="L3201">
        <v>169.890895</v>
      </c>
      <c r="N3201">
        <v>165.93579399999999</v>
      </c>
      <c r="P3201">
        <v>3</v>
      </c>
      <c r="Q3201" t="str">
        <f t="shared" si="50"/>
        <v>23D4D</v>
      </c>
    </row>
    <row r="3202" spans="1:17" x14ac:dyDescent="0.25">
      <c r="A3202">
        <v>3201</v>
      </c>
      <c r="D3202">
        <v>156.69081599999998</v>
      </c>
      <c r="E3202" s="4">
        <v>2</v>
      </c>
      <c r="G3202" s="3" t="s">
        <v>234</v>
      </c>
      <c r="I3202" s="5" t="s">
        <v>233</v>
      </c>
      <c r="L3202">
        <v>169.890895</v>
      </c>
      <c r="N3202">
        <v>165.93579399999999</v>
      </c>
      <c r="P3202">
        <v>3</v>
      </c>
      <c r="Q3202" t="str">
        <f t="shared" ref="Q3202:Q3265" si="51">CONCATENATE(C3202,E3202,G3202,I3202)</f>
        <v>23D4D</v>
      </c>
    </row>
    <row r="3203" spans="1:17" x14ac:dyDescent="0.25">
      <c r="A3203">
        <v>3202</v>
      </c>
      <c r="D3203">
        <v>156.69081599999998</v>
      </c>
      <c r="E3203" s="4">
        <v>2</v>
      </c>
      <c r="G3203" s="3" t="s">
        <v>234</v>
      </c>
      <c r="I3203" s="5" t="s">
        <v>233</v>
      </c>
      <c r="L3203">
        <v>169.96553299999999</v>
      </c>
      <c r="M3203">
        <v>3202</v>
      </c>
      <c r="N3203">
        <v>165.93579399999999</v>
      </c>
      <c r="P3203">
        <v>3</v>
      </c>
      <c r="Q3203" t="str">
        <f t="shared" si="51"/>
        <v>23D4D</v>
      </c>
    </row>
    <row r="3204" spans="1:17" x14ac:dyDescent="0.25">
      <c r="A3204">
        <v>3203</v>
      </c>
      <c r="D3204">
        <v>156.69081599999998</v>
      </c>
      <c r="E3204" s="4">
        <v>2</v>
      </c>
      <c r="I3204" s="5" t="s">
        <v>233</v>
      </c>
      <c r="N3204">
        <v>165.93579399999999</v>
      </c>
      <c r="P3204">
        <v>2</v>
      </c>
      <c r="Q3204" t="str">
        <f t="shared" si="51"/>
        <v>24D</v>
      </c>
    </row>
    <row r="3205" spans="1:17" x14ac:dyDescent="0.25">
      <c r="A3205">
        <v>3204</v>
      </c>
      <c r="D3205">
        <v>156.69081599999998</v>
      </c>
      <c r="E3205" s="4">
        <v>2</v>
      </c>
      <c r="I3205" s="5" t="s">
        <v>233</v>
      </c>
      <c r="N3205">
        <v>165.93579399999999</v>
      </c>
      <c r="P3205">
        <v>2</v>
      </c>
      <c r="Q3205" t="str">
        <f t="shared" si="51"/>
        <v>24D</v>
      </c>
    </row>
    <row r="3206" spans="1:17" x14ac:dyDescent="0.25">
      <c r="A3206">
        <v>3205</v>
      </c>
      <c r="D3206">
        <v>156.69081599999998</v>
      </c>
      <c r="E3206" s="4">
        <v>2</v>
      </c>
      <c r="I3206" s="5" t="s">
        <v>233</v>
      </c>
      <c r="N3206">
        <v>165.93579399999999</v>
      </c>
      <c r="P3206">
        <v>2</v>
      </c>
      <c r="Q3206" t="str">
        <f t="shared" si="51"/>
        <v>24D</v>
      </c>
    </row>
    <row r="3207" spans="1:17" x14ac:dyDescent="0.25">
      <c r="A3207">
        <v>3206</v>
      </c>
      <c r="D3207">
        <v>156.69081599999998</v>
      </c>
      <c r="E3207" s="4">
        <v>2</v>
      </c>
      <c r="I3207" s="5" t="s">
        <v>233</v>
      </c>
      <c r="N3207">
        <v>165.93579399999999</v>
      </c>
      <c r="P3207">
        <v>2</v>
      </c>
      <c r="Q3207" t="str">
        <f t="shared" si="51"/>
        <v>24D</v>
      </c>
    </row>
    <row r="3208" spans="1:17" x14ac:dyDescent="0.25">
      <c r="A3208">
        <v>3207</v>
      </c>
      <c r="B3208">
        <v>152.10176999999999</v>
      </c>
      <c r="C3208" s="2">
        <v>1</v>
      </c>
      <c r="D3208">
        <v>156.69081599999998</v>
      </c>
      <c r="E3208" s="4">
        <v>2</v>
      </c>
      <c r="I3208" s="5" t="s">
        <v>233</v>
      </c>
      <c r="N3208">
        <v>165.93579399999999</v>
      </c>
      <c r="P3208">
        <v>3</v>
      </c>
      <c r="Q3208" t="str">
        <f t="shared" si="51"/>
        <v>124D</v>
      </c>
    </row>
    <row r="3209" spans="1:17" x14ac:dyDescent="0.25">
      <c r="A3209">
        <v>3208</v>
      </c>
      <c r="B3209">
        <v>152.043609</v>
      </c>
      <c r="C3209" s="2">
        <v>1</v>
      </c>
      <c r="D3209">
        <v>156.69081599999998</v>
      </c>
      <c r="E3209" s="4">
        <v>2</v>
      </c>
      <c r="I3209" s="5" t="s">
        <v>233</v>
      </c>
      <c r="N3209">
        <v>165.93579399999999</v>
      </c>
      <c r="P3209">
        <v>3</v>
      </c>
      <c r="Q3209" t="str">
        <f t="shared" si="51"/>
        <v>124D</v>
      </c>
    </row>
    <row r="3210" spans="1:17" x14ac:dyDescent="0.25">
      <c r="A3210">
        <v>3209</v>
      </c>
      <c r="B3210">
        <v>152.043609</v>
      </c>
      <c r="C3210" s="2">
        <v>1</v>
      </c>
      <c r="D3210">
        <v>156.69081599999998</v>
      </c>
      <c r="E3210" s="4">
        <v>2</v>
      </c>
      <c r="I3210" s="5" t="s">
        <v>233</v>
      </c>
      <c r="N3210">
        <v>165.93579399999999</v>
      </c>
      <c r="P3210">
        <v>3</v>
      </c>
      <c r="Q3210" t="str">
        <f t="shared" si="51"/>
        <v>124D</v>
      </c>
    </row>
    <row r="3211" spans="1:17" x14ac:dyDescent="0.25">
      <c r="A3211">
        <v>3210</v>
      </c>
      <c r="B3211">
        <v>152.043609</v>
      </c>
      <c r="C3211" s="2">
        <v>1</v>
      </c>
      <c r="D3211">
        <v>156.69081599999998</v>
      </c>
      <c r="E3211" s="4">
        <v>2</v>
      </c>
      <c r="I3211" s="5" t="s">
        <v>233</v>
      </c>
      <c r="N3211">
        <v>165.93579399999999</v>
      </c>
      <c r="P3211">
        <v>3</v>
      </c>
      <c r="Q3211" t="str">
        <f t="shared" si="51"/>
        <v>124D</v>
      </c>
    </row>
    <row r="3212" spans="1:17" x14ac:dyDescent="0.25">
      <c r="A3212">
        <v>3211</v>
      </c>
      <c r="B3212">
        <v>152.043609</v>
      </c>
      <c r="C3212" s="2">
        <v>1</v>
      </c>
      <c r="D3212">
        <v>156.69081599999998</v>
      </c>
      <c r="E3212" s="4">
        <v>2</v>
      </c>
      <c r="I3212" s="5" t="s">
        <v>233</v>
      </c>
      <c r="N3212">
        <v>165.93579399999999</v>
      </c>
      <c r="P3212">
        <v>3</v>
      </c>
      <c r="Q3212" t="str">
        <f t="shared" si="51"/>
        <v>124D</v>
      </c>
    </row>
    <row r="3213" spans="1:17" x14ac:dyDescent="0.25">
      <c r="A3213">
        <v>3212</v>
      </c>
      <c r="B3213">
        <v>152.043609</v>
      </c>
      <c r="C3213" s="2">
        <v>1</v>
      </c>
      <c r="D3213">
        <v>156.69081599999998</v>
      </c>
      <c r="E3213" s="4">
        <v>2</v>
      </c>
      <c r="I3213" s="5" t="s">
        <v>233</v>
      </c>
      <c r="N3213">
        <v>165.93579399999999</v>
      </c>
      <c r="P3213">
        <v>3</v>
      </c>
      <c r="Q3213" t="str">
        <f t="shared" si="51"/>
        <v>124D</v>
      </c>
    </row>
    <row r="3214" spans="1:17" x14ac:dyDescent="0.25">
      <c r="A3214">
        <v>3213</v>
      </c>
      <c r="B3214">
        <v>152.043609</v>
      </c>
      <c r="C3214" s="2">
        <v>1</v>
      </c>
      <c r="D3214">
        <v>156.69081599999998</v>
      </c>
      <c r="E3214" s="4">
        <v>2</v>
      </c>
      <c r="I3214" s="5" t="s">
        <v>233</v>
      </c>
      <c r="N3214">
        <v>165.93579399999999</v>
      </c>
      <c r="P3214">
        <v>3</v>
      </c>
      <c r="Q3214" t="str">
        <f t="shared" si="51"/>
        <v>124D</v>
      </c>
    </row>
    <row r="3215" spans="1:17" x14ac:dyDescent="0.25">
      <c r="A3215">
        <v>3214</v>
      </c>
      <c r="B3215">
        <v>152.043609</v>
      </c>
      <c r="C3215" s="2">
        <v>1</v>
      </c>
      <c r="D3215">
        <v>156.69081599999998</v>
      </c>
      <c r="E3215" s="4">
        <v>2</v>
      </c>
      <c r="I3215" s="5" t="s">
        <v>233</v>
      </c>
      <c r="N3215">
        <v>165.93579399999999</v>
      </c>
      <c r="P3215">
        <v>3</v>
      </c>
      <c r="Q3215" t="str">
        <f t="shared" si="51"/>
        <v>124D</v>
      </c>
    </row>
    <row r="3216" spans="1:17" x14ac:dyDescent="0.25">
      <c r="A3216">
        <v>3215</v>
      </c>
      <c r="B3216">
        <v>152.043609</v>
      </c>
      <c r="C3216" s="2">
        <v>1</v>
      </c>
      <c r="D3216">
        <v>156.69081599999998</v>
      </c>
      <c r="E3216" s="4">
        <v>2</v>
      </c>
      <c r="I3216" s="5" t="s">
        <v>233</v>
      </c>
      <c r="N3216">
        <v>165.93579399999999</v>
      </c>
      <c r="P3216">
        <v>3</v>
      </c>
      <c r="Q3216" t="str">
        <f t="shared" si="51"/>
        <v>124D</v>
      </c>
    </row>
    <row r="3217" spans="1:17" x14ac:dyDescent="0.25">
      <c r="A3217">
        <v>3216</v>
      </c>
      <c r="B3217">
        <v>152.043609</v>
      </c>
      <c r="C3217" s="2">
        <v>1</v>
      </c>
      <c r="D3217">
        <v>156.69081599999998</v>
      </c>
      <c r="E3217" s="4">
        <v>2</v>
      </c>
      <c r="I3217" s="5" t="s">
        <v>233</v>
      </c>
      <c r="N3217">
        <v>165.93579399999999</v>
      </c>
      <c r="P3217">
        <v>3</v>
      </c>
      <c r="Q3217" t="str">
        <f t="shared" si="51"/>
        <v>124D</v>
      </c>
    </row>
    <row r="3218" spans="1:17" x14ac:dyDescent="0.25">
      <c r="A3218">
        <v>3217</v>
      </c>
      <c r="B3218">
        <v>152.043609</v>
      </c>
      <c r="C3218" s="2">
        <v>1</v>
      </c>
      <c r="D3218">
        <v>156.69081599999998</v>
      </c>
      <c r="E3218" s="4">
        <v>2</v>
      </c>
      <c r="I3218" s="5" t="s">
        <v>233</v>
      </c>
      <c r="N3218">
        <v>165.93579399999999</v>
      </c>
      <c r="P3218">
        <v>3</v>
      </c>
      <c r="Q3218" t="str">
        <f t="shared" si="51"/>
        <v>124D</v>
      </c>
    </row>
    <row r="3219" spans="1:17" x14ac:dyDescent="0.25">
      <c r="A3219">
        <v>3218</v>
      </c>
      <c r="B3219">
        <v>152.043609</v>
      </c>
      <c r="C3219" s="2">
        <v>1</v>
      </c>
      <c r="D3219">
        <v>156.69081599999998</v>
      </c>
      <c r="E3219" s="4">
        <v>2</v>
      </c>
      <c r="F3219">
        <v>161.17941000000002</v>
      </c>
      <c r="G3219" s="3">
        <v>3</v>
      </c>
      <c r="I3219" s="5" t="s">
        <v>233</v>
      </c>
      <c r="N3219">
        <v>165.93579399999999</v>
      </c>
      <c r="P3219">
        <v>4</v>
      </c>
      <c r="Q3219" t="str">
        <f t="shared" si="51"/>
        <v>1234D</v>
      </c>
    </row>
    <row r="3220" spans="1:17" x14ac:dyDescent="0.25">
      <c r="A3220">
        <v>3219</v>
      </c>
      <c r="B3220">
        <v>152.043609</v>
      </c>
      <c r="C3220" s="2">
        <v>1</v>
      </c>
      <c r="D3220">
        <v>156.95105699999999</v>
      </c>
      <c r="E3220" s="4">
        <v>2</v>
      </c>
      <c r="F3220">
        <v>161.041405</v>
      </c>
      <c r="G3220" s="3">
        <v>3</v>
      </c>
      <c r="I3220" s="5" t="s">
        <v>233</v>
      </c>
      <c r="N3220">
        <v>165.93579399999999</v>
      </c>
      <c r="P3220">
        <v>4</v>
      </c>
      <c r="Q3220" t="str">
        <f t="shared" si="51"/>
        <v>1234D</v>
      </c>
    </row>
    <row r="3221" spans="1:17" x14ac:dyDescent="0.25">
      <c r="A3221">
        <v>3220</v>
      </c>
      <c r="B3221">
        <v>152.043609</v>
      </c>
      <c r="C3221" s="2">
        <v>1</v>
      </c>
      <c r="F3221">
        <v>161.041405</v>
      </c>
      <c r="G3221" s="3">
        <v>3</v>
      </c>
      <c r="I3221" s="5" t="s">
        <v>233</v>
      </c>
      <c r="N3221">
        <v>165.93579399999999</v>
      </c>
      <c r="P3221">
        <v>3</v>
      </c>
      <c r="Q3221" t="str">
        <f t="shared" si="51"/>
        <v>134D</v>
      </c>
    </row>
    <row r="3222" spans="1:17" x14ac:dyDescent="0.25">
      <c r="A3222">
        <v>3221</v>
      </c>
      <c r="B3222">
        <v>152.043609</v>
      </c>
      <c r="C3222" s="2">
        <v>1</v>
      </c>
      <c r="F3222">
        <v>161.041405</v>
      </c>
      <c r="G3222" s="3">
        <v>3</v>
      </c>
      <c r="I3222" s="5" t="s">
        <v>233</v>
      </c>
      <c r="N3222">
        <v>165.93579399999999</v>
      </c>
      <c r="P3222">
        <v>3</v>
      </c>
      <c r="Q3222" t="str">
        <f t="shared" si="51"/>
        <v>134D</v>
      </c>
    </row>
    <row r="3223" spans="1:17" x14ac:dyDescent="0.25">
      <c r="A3223">
        <v>3222</v>
      </c>
      <c r="B3223">
        <v>152.043609</v>
      </c>
      <c r="C3223" s="2">
        <v>1</v>
      </c>
      <c r="F3223">
        <v>161.041405</v>
      </c>
      <c r="G3223" s="3">
        <v>3</v>
      </c>
      <c r="I3223" s="5" t="s">
        <v>233</v>
      </c>
      <c r="N3223">
        <v>165.93579399999999</v>
      </c>
      <c r="P3223">
        <v>3</v>
      </c>
      <c r="Q3223" t="str">
        <f t="shared" si="51"/>
        <v>134D</v>
      </c>
    </row>
    <row r="3224" spans="1:17" x14ac:dyDescent="0.25">
      <c r="A3224">
        <v>3223</v>
      </c>
      <c r="B3224">
        <v>152.043609</v>
      </c>
      <c r="C3224" s="2">
        <v>1</v>
      </c>
      <c r="F3224">
        <v>161.041405</v>
      </c>
      <c r="G3224" s="3">
        <v>3</v>
      </c>
      <c r="I3224" s="5" t="s">
        <v>233</v>
      </c>
      <c r="N3224">
        <v>165.93579399999999</v>
      </c>
      <c r="P3224">
        <v>3</v>
      </c>
      <c r="Q3224" t="str">
        <f t="shared" si="51"/>
        <v>134D</v>
      </c>
    </row>
    <row r="3225" spans="1:17" x14ac:dyDescent="0.25">
      <c r="A3225">
        <v>3224</v>
      </c>
      <c r="B3225">
        <v>152.043609</v>
      </c>
      <c r="C3225" s="2">
        <v>1</v>
      </c>
      <c r="F3225">
        <v>161.041405</v>
      </c>
      <c r="G3225" s="3">
        <v>3</v>
      </c>
      <c r="I3225" s="5" t="s">
        <v>233</v>
      </c>
      <c r="N3225">
        <v>165.93579399999999</v>
      </c>
      <c r="P3225">
        <v>3</v>
      </c>
      <c r="Q3225" t="str">
        <f t="shared" si="51"/>
        <v>134D</v>
      </c>
    </row>
    <row r="3226" spans="1:17" x14ac:dyDescent="0.25">
      <c r="A3226">
        <v>3225</v>
      </c>
      <c r="B3226">
        <v>152.043609</v>
      </c>
      <c r="C3226" s="2">
        <v>1</v>
      </c>
      <c r="F3226">
        <v>161.041405</v>
      </c>
      <c r="G3226" s="3">
        <v>3</v>
      </c>
      <c r="I3226" s="5" t="s">
        <v>233</v>
      </c>
      <c r="N3226">
        <v>165.93579399999999</v>
      </c>
      <c r="P3226">
        <v>3</v>
      </c>
      <c r="Q3226" t="str">
        <f t="shared" si="51"/>
        <v>134D</v>
      </c>
    </row>
    <row r="3227" spans="1:17" x14ac:dyDescent="0.25">
      <c r="A3227">
        <v>3226</v>
      </c>
      <c r="B3227">
        <v>152.043609</v>
      </c>
      <c r="C3227" s="2">
        <v>1</v>
      </c>
      <c r="F3227">
        <v>161.041405</v>
      </c>
      <c r="G3227" s="3">
        <v>3</v>
      </c>
      <c r="I3227" s="5" t="s">
        <v>233</v>
      </c>
      <c r="N3227">
        <v>165.93349899999998</v>
      </c>
      <c r="P3227">
        <v>3</v>
      </c>
      <c r="Q3227" t="str">
        <f t="shared" si="51"/>
        <v>134D</v>
      </c>
    </row>
    <row r="3228" spans="1:17" x14ac:dyDescent="0.25">
      <c r="A3228">
        <v>3227</v>
      </c>
      <c r="B3228">
        <v>152.043609</v>
      </c>
      <c r="C3228" s="2">
        <v>1</v>
      </c>
      <c r="F3228">
        <v>161.041405</v>
      </c>
      <c r="G3228" s="3">
        <v>3</v>
      </c>
      <c r="I3228" s="5" t="s">
        <v>233</v>
      </c>
      <c r="N3228">
        <v>165.94604900000002</v>
      </c>
      <c r="O3228">
        <v>3227</v>
      </c>
      <c r="P3228">
        <v>3</v>
      </c>
      <c r="Q3228" t="str">
        <f t="shared" si="51"/>
        <v>134D</v>
      </c>
    </row>
    <row r="3229" spans="1:17" x14ac:dyDescent="0.25">
      <c r="A3229">
        <v>3228</v>
      </c>
      <c r="B3229">
        <v>152.043609</v>
      </c>
      <c r="C3229" s="2">
        <v>1</v>
      </c>
      <c r="F3229">
        <v>161.041405</v>
      </c>
      <c r="G3229" s="3">
        <v>3</v>
      </c>
      <c r="P3229">
        <v>2</v>
      </c>
      <c r="Q3229" t="str">
        <f t="shared" si="51"/>
        <v>13</v>
      </c>
    </row>
    <row r="3230" spans="1:17" x14ac:dyDescent="0.25">
      <c r="A3230">
        <v>3229</v>
      </c>
      <c r="B3230">
        <v>152.043609</v>
      </c>
      <c r="C3230" s="2">
        <v>1</v>
      </c>
      <c r="D3230">
        <v>149.60480699999999</v>
      </c>
      <c r="E3230" s="4">
        <v>2</v>
      </c>
      <c r="F3230">
        <v>161.041405</v>
      </c>
      <c r="G3230" s="3">
        <v>3</v>
      </c>
      <c r="P3230">
        <v>3</v>
      </c>
      <c r="Q3230" t="str">
        <f t="shared" si="51"/>
        <v>123</v>
      </c>
    </row>
    <row r="3231" spans="1:17" x14ac:dyDescent="0.25">
      <c r="A3231">
        <v>3230</v>
      </c>
      <c r="B3231">
        <v>152.043609</v>
      </c>
      <c r="C3231" s="2">
        <v>1</v>
      </c>
      <c r="D3231">
        <v>149.621082</v>
      </c>
      <c r="E3231" s="4">
        <v>2</v>
      </c>
      <c r="F3231">
        <v>161.041405</v>
      </c>
      <c r="G3231" s="3">
        <v>3</v>
      </c>
      <c r="P3231">
        <v>3</v>
      </c>
      <c r="Q3231" t="str">
        <f t="shared" si="51"/>
        <v>123</v>
      </c>
    </row>
    <row r="3232" spans="1:17" x14ac:dyDescent="0.25">
      <c r="A3232">
        <v>3231</v>
      </c>
      <c r="B3232">
        <v>152.043609</v>
      </c>
      <c r="C3232" s="2">
        <v>1</v>
      </c>
      <c r="D3232">
        <v>149.621082</v>
      </c>
      <c r="E3232" s="4">
        <v>2</v>
      </c>
      <c r="F3232">
        <v>161.041405</v>
      </c>
      <c r="G3232" s="3">
        <v>3</v>
      </c>
      <c r="P3232">
        <v>3</v>
      </c>
      <c r="Q3232" t="str">
        <f t="shared" si="51"/>
        <v>123</v>
      </c>
    </row>
    <row r="3233" spans="1:17" x14ac:dyDescent="0.25">
      <c r="A3233">
        <v>3232</v>
      </c>
      <c r="B3233">
        <v>152.043609</v>
      </c>
      <c r="C3233" s="2">
        <v>1</v>
      </c>
      <c r="D3233">
        <v>149.621082</v>
      </c>
      <c r="E3233" s="4">
        <v>2</v>
      </c>
      <c r="F3233">
        <v>161.041405</v>
      </c>
      <c r="G3233" s="3">
        <v>3</v>
      </c>
      <c r="P3233">
        <v>3</v>
      </c>
      <c r="Q3233" t="str">
        <f t="shared" si="51"/>
        <v>123</v>
      </c>
    </row>
    <row r="3234" spans="1:17" x14ac:dyDescent="0.25">
      <c r="A3234">
        <v>3233</v>
      </c>
      <c r="B3234">
        <v>152.043609</v>
      </c>
      <c r="C3234" s="2">
        <v>1</v>
      </c>
      <c r="D3234">
        <v>149.621082</v>
      </c>
      <c r="E3234" s="4">
        <v>2</v>
      </c>
      <c r="F3234">
        <v>161.041405</v>
      </c>
      <c r="G3234" s="3">
        <v>3</v>
      </c>
      <c r="P3234">
        <v>3</v>
      </c>
      <c r="Q3234" t="str">
        <f t="shared" si="51"/>
        <v>123</v>
      </c>
    </row>
    <row r="3235" spans="1:17" x14ac:dyDescent="0.25">
      <c r="A3235">
        <v>3234</v>
      </c>
      <c r="B3235">
        <v>152.043609</v>
      </c>
      <c r="C3235" s="2">
        <v>1</v>
      </c>
      <c r="D3235">
        <v>149.621082</v>
      </c>
      <c r="E3235" s="4">
        <v>2</v>
      </c>
      <c r="F3235">
        <v>161.041405</v>
      </c>
      <c r="G3235" s="3">
        <v>3</v>
      </c>
      <c r="P3235">
        <v>3</v>
      </c>
      <c r="Q3235" t="str">
        <f t="shared" si="51"/>
        <v>123</v>
      </c>
    </row>
    <row r="3236" spans="1:17" x14ac:dyDescent="0.25">
      <c r="A3236">
        <v>3235</v>
      </c>
      <c r="B3236">
        <v>152.043609</v>
      </c>
      <c r="C3236" s="2">
        <v>1</v>
      </c>
      <c r="D3236">
        <v>149.621082</v>
      </c>
      <c r="E3236" s="4">
        <v>2</v>
      </c>
      <c r="F3236">
        <v>161.041405</v>
      </c>
      <c r="G3236" s="3">
        <v>3</v>
      </c>
      <c r="P3236">
        <v>3</v>
      </c>
      <c r="Q3236" t="str">
        <f t="shared" si="51"/>
        <v>123</v>
      </c>
    </row>
    <row r="3237" spans="1:17" x14ac:dyDescent="0.25">
      <c r="A3237">
        <v>3236</v>
      </c>
      <c r="B3237">
        <v>152.043609</v>
      </c>
      <c r="C3237" s="2">
        <v>1</v>
      </c>
      <c r="D3237">
        <v>149.621082</v>
      </c>
      <c r="E3237" s="4">
        <v>2</v>
      </c>
      <c r="F3237">
        <v>161.041405</v>
      </c>
      <c r="G3237" s="3">
        <v>3</v>
      </c>
      <c r="P3237">
        <v>3</v>
      </c>
      <c r="Q3237" t="str">
        <f t="shared" si="51"/>
        <v>123</v>
      </c>
    </row>
    <row r="3238" spans="1:17" x14ac:dyDescent="0.25">
      <c r="A3238">
        <v>3237</v>
      </c>
      <c r="B3238">
        <v>152.043609</v>
      </c>
      <c r="C3238" s="2">
        <v>1</v>
      </c>
      <c r="D3238">
        <v>149.621082</v>
      </c>
      <c r="E3238" s="4">
        <v>2</v>
      </c>
      <c r="F3238">
        <v>161.041405</v>
      </c>
      <c r="G3238" s="3">
        <v>3</v>
      </c>
      <c r="P3238">
        <v>3</v>
      </c>
      <c r="Q3238" t="str">
        <f t="shared" si="51"/>
        <v>123</v>
      </c>
    </row>
    <row r="3239" spans="1:17" x14ac:dyDescent="0.25">
      <c r="A3239">
        <v>3238</v>
      </c>
      <c r="B3239">
        <v>152.043609</v>
      </c>
      <c r="C3239" s="2">
        <v>1</v>
      </c>
      <c r="D3239">
        <v>149.621082</v>
      </c>
      <c r="E3239" s="4">
        <v>2</v>
      </c>
      <c r="F3239">
        <v>161.041405</v>
      </c>
      <c r="G3239" s="3">
        <v>3</v>
      </c>
      <c r="P3239">
        <v>3</v>
      </c>
      <c r="Q3239" t="str">
        <f t="shared" si="51"/>
        <v>123</v>
      </c>
    </row>
    <row r="3240" spans="1:17" x14ac:dyDescent="0.25">
      <c r="A3240">
        <v>3239</v>
      </c>
      <c r="B3240">
        <v>152.08049499999998</v>
      </c>
      <c r="C3240" s="2">
        <v>1</v>
      </c>
      <c r="D3240">
        <v>149.621082</v>
      </c>
      <c r="E3240" s="4">
        <v>2</v>
      </c>
      <c r="F3240">
        <v>161.041405</v>
      </c>
      <c r="G3240" s="3">
        <v>3</v>
      </c>
      <c r="P3240">
        <v>3</v>
      </c>
      <c r="Q3240" t="str">
        <f t="shared" si="51"/>
        <v>123</v>
      </c>
    </row>
    <row r="3241" spans="1:17" x14ac:dyDescent="0.25">
      <c r="A3241">
        <v>3240</v>
      </c>
      <c r="D3241">
        <v>149.621082</v>
      </c>
      <c r="E3241" s="4">
        <v>2</v>
      </c>
      <c r="F3241">
        <v>161.041405</v>
      </c>
      <c r="G3241" s="3">
        <v>3</v>
      </c>
      <c r="P3241">
        <v>2</v>
      </c>
      <c r="Q3241" t="str">
        <f t="shared" si="51"/>
        <v>23</v>
      </c>
    </row>
    <row r="3242" spans="1:17" x14ac:dyDescent="0.25">
      <c r="A3242">
        <v>3241</v>
      </c>
      <c r="D3242">
        <v>149.621082</v>
      </c>
      <c r="E3242" s="4">
        <v>2</v>
      </c>
      <c r="F3242">
        <v>161.041405</v>
      </c>
      <c r="G3242" s="3">
        <v>3</v>
      </c>
      <c r="H3242">
        <v>156.05789099999998</v>
      </c>
      <c r="I3242" s="5">
        <v>4</v>
      </c>
      <c r="P3242">
        <v>3</v>
      </c>
      <c r="Q3242" t="str">
        <f t="shared" si="51"/>
        <v>234</v>
      </c>
    </row>
    <row r="3243" spans="1:17" x14ac:dyDescent="0.25">
      <c r="A3243">
        <v>3242</v>
      </c>
      <c r="D3243">
        <v>149.621082</v>
      </c>
      <c r="E3243" s="4">
        <v>2</v>
      </c>
      <c r="F3243">
        <v>161.041405</v>
      </c>
      <c r="G3243" s="3">
        <v>3</v>
      </c>
      <c r="H3243">
        <v>155.99865800000001</v>
      </c>
      <c r="I3243" s="5">
        <v>4</v>
      </c>
      <c r="P3243">
        <v>3</v>
      </c>
      <c r="Q3243" t="str">
        <f t="shared" si="51"/>
        <v>234</v>
      </c>
    </row>
    <row r="3244" spans="1:17" x14ac:dyDescent="0.25">
      <c r="A3244">
        <v>3243</v>
      </c>
      <c r="D3244">
        <v>149.621082</v>
      </c>
      <c r="E3244" s="4">
        <v>2</v>
      </c>
      <c r="F3244">
        <v>161.041405</v>
      </c>
      <c r="G3244" s="3">
        <v>3</v>
      </c>
      <c r="H3244">
        <v>155.99865800000001</v>
      </c>
      <c r="I3244" s="5">
        <v>4</v>
      </c>
      <c r="P3244">
        <v>3</v>
      </c>
      <c r="Q3244" t="str">
        <f t="shared" si="51"/>
        <v>234</v>
      </c>
    </row>
    <row r="3245" spans="1:17" x14ac:dyDescent="0.25">
      <c r="A3245">
        <v>3244</v>
      </c>
      <c r="D3245">
        <v>149.621082</v>
      </c>
      <c r="E3245" s="4">
        <v>2</v>
      </c>
      <c r="F3245">
        <v>161.041405</v>
      </c>
      <c r="G3245" s="3">
        <v>3</v>
      </c>
      <c r="H3245">
        <v>155.99865800000001</v>
      </c>
      <c r="I3245" s="5">
        <v>4</v>
      </c>
      <c r="P3245">
        <v>3</v>
      </c>
      <c r="Q3245" t="str">
        <f t="shared" si="51"/>
        <v>234</v>
      </c>
    </row>
    <row r="3246" spans="1:17" x14ac:dyDescent="0.25">
      <c r="A3246">
        <v>3245</v>
      </c>
      <c r="D3246">
        <v>149.621082</v>
      </c>
      <c r="E3246" s="4">
        <v>2</v>
      </c>
      <c r="F3246">
        <v>161.041405</v>
      </c>
      <c r="G3246" s="3">
        <v>3</v>
      </c>
      <c r="H3246">
        <v>155.99865800000001</v>
      </c>
      <c r="I3246" s="5">
        <v>4</v>
      </c>
      <c r="P3246">
        <v>3</v>
      </c>
      <c r="Q3246" t="str">
        <f t="shared" si="51"/>
        <v>234</v>
      </c>
    </row>
    <row r="3247" spans="1:17" x14ac:dyDescent="0.25">
      <c r="A3247">
        <v>3246</v>
      </c>
      <c r="D3247">
        <v>149.621082</v>
      </c>
      <c r="E3247" s="4">
        <v>2</v>
      </c>
      <c r="F3247">
        <v>161.041405</v>
      </c>
      <c r="G3247" s="3">
        <v>3</v>
      </c>
      <c r="H3247">
        <v>155.99865800000001</v>
      </c>
      <c r="I3247" s="5">
        <v>4</v>
      </c>
      <c r="P3247">
        <v>3</v>
      </c>
      <c r="Q3247" t="str">
        <f t="shared" si="51"/>
        <v>234</v>
      </c>
    </row>
    <row r="3248" spans="1:17" x14ac:dyDescent="0.25">
      <c r="A3248">
        <v>3247</v>
      </c>
      <c r="D3248">
        <v>149.621082</v>
      </c>
      <c r="E3248" s="4">
        <v>2</v>
      </c>
      <c r="F3248">
        <v>161.041405</v>
      </c>
      <c r="G3248" s="3">
        <v>3</v>
      </c>
      <c r="H3248">
        <v>155.99865800000001</v>
      </c>
      <c r="I3248" s="5">
        <v>4</v>
      </c>
      <c r="P3248">
        <v>3</v>
      </c>
      <c r="Q3248" t="str">
        <f t="shared" si="51"/>
        <v>234</v>
      </c>
    </row>
    <row r="3249" spans="1:17" x14ac:dyDescent="0.25">
      <c r="A3249">
        <v>3248</v>
      </c>
      <c r="B3249">
        <v>133.48102600000001</v>
      </c>
      <c r="C3249" s="2">
        <v>1</v>
      </c>
      <c r="D3249">
        <v>149.621082</v>
      </c>
      <c r="E3249" s="4">
        <v>2</v>
      </c>
      <c r="F3249">
        <v>161.041405</v>
      </c>
      <c r="G3249" s="3">
        <v>3</v>
      </c>
      <c r="H3249">
        <v>155.99865800000001</v>
      </c>
      <c r="I3249" s="5">
        <v>4</v>
      </c>
      <c r="P3249">
        <v>4</v>
      </c>
      <c r="Q3249" t="str">
        <f t="shared" si="51"/>
        <v>1234</v>
      </c>
    </row>
    <row r="3250" spans="1:17" x14ac:dyDescent="0.25">
      <c r="A3250">
        <v>3249</v>
      </c>
      <c r="B3250">
        <v>133.420975</v>
      </c>
      <c r="C3250" s="2">
        <v>1</v>
      </c>
      <c r="D3250">
        <v>149.621082</v>
      </c>
      <c r="E3250" s="4">
        <v>2</v>
      </c>
      <c r="F3250">
        <v>161.17941000000002</v>
      </c>
      <c r="G3250" s="3">
        <v>3</v>
      </c>
      <c r="H3250">
        <v>155.99865800000001</v>
      </c>
      <c r="I3250" s="5">
        <v>4</v>
      </c>
      <c r="P3250">
        <v>4</v>
      </c>
      <c r="Q3250" t="str">
        <f t="shared" si="51"/>
        <v>1234</v>
      </c>
    </row>
    <row r="3251" spans="1:17" x14ac:dyDescent="0.25">
      <c r="A3251">
        <v>3250</v>
      </c>
      <c r="B3251">
        <v>133.420975</v>
      </c>
      <c r="C3251" s="2">
        <v>1</v>
      </c>
      <c r="D3251">
        <v>149.621082</v>
      </c>
      <c r="E3251" s="4">
        <v>2</v>
      </c>
      <c r="H3251">
        <v>155.99865800000001</v>
      </c>
      <c r="I3251" s="5">
        <v>4</v>
      </c>
      <c r="P3251">
        <v>3</v>
      </c>
      <c r="Q3251" t="str">
        <f t="shared" si="51"/>
        <v>124</v>
      </c>
    </row>
    <row r="3252" spans="1:17" x14ac:dyDescent="0.25">
      <c r="A3252">
        <v>3251</v>
      </c>
      <c r="B3252">
        <v>133.420975</v>
      </c>
      <c r="C3252" s="2">
        <v>1</v>
      </c>
      <c r="D3252">
        <v>149.621082</v>
      </c>
      <c r="E3252" s="4">
        <v>2</v>
      </c>
      <c r="H3252">
        <v>155.99865800000001</v>
      </c>
      <c r="I3252" s="5">
        <v>4</v>
      </c>
      <c r="P3252">
        <v>3</v>
      </c>
      <c r="Q3252" t="str">
        <f t="shared" si="51"/>
        <v>124</v>
      </c>
    </row>
    <row r="3253" spans="1:17" x14ac:dyDescent="0.25">
      <c r="A3253">
        <v>3252</v>
      </c>
      <c r="B3253">
        <v>133.420975</v>
      </c>
      <c r="C3253" s="2">
        <v>1</v>
      </c>
      <c r="D3253">
        <v>149.621082</v>
      </c>
      <c r="E3253" s="4">
        <v>2</v>
      </c>
      <c r="H3253">
        <v>155.99865800000001</v>
      </c>
      <c r="I3253" s="5">
        <v>4</v>
      </c>
      <c r="P3253">
        <v>3</v>
      </c>
      <c r="Q3253" t="str">
        <f t="shared" si="51"/>
        <v>124</v>
      </c>
    </row>
    <row r="3254" spans="1:17" x14ac:dyDescent="0.25">
      <c r="A3254">
        <v>3253</v>
      </c>
      <c r="B3254">
        <v>133.420975</v>
      </c>
      <c r="C3254" s="2">
        <v>1</v>
      </c>
      <c r="D3254">
        <v>149.621082</v>
      </c>
      <c r="E3254" s="4">
        <v>2</v>
      </c>
      <c r="H3254">
        <v>155.99865800000001</v>
      </c>
      <c r="I3254" s="5">
        <v>4</v>
      </c>
      <c r="P3254">
        <v>3</v>
      </c>
      <c r="Q3254" t="str">
        <f t="shared" si="51"/>
        <v>124</v>
      </c>
    </row>
    <row r="3255" spans="1:17" x14ac:dyDescent="0.25">
      <c r="A3255">
        <v>3254</v>
      </c>
      <c r="B3255">
        <v>133.420975</v>
      </c>
      <c r="C3255" s="2">
        <v>1</v>
      </c>
      <c r="D3255">
        <v>149.621082</v>
      </c>
      <c r="E3255" s="4">
        <v>2</v>
      </c>
      <c r="H3255">
        <v>155.99865800000001</v>
      </c>
      <c r="I3255" s="5">
        <v>4</v>
      </c>
      <c r="P3255">
        <v>3</v>
      </c>
      <c r="Q3255" t="str">
        <f t="shared" si="51"/>
        <v>124</v>
      </c>
    </row>
    <row r="3256" spans="1:17" x14ac:dyDescent="0.25">
      <c r="A3256">
        <v>3255</v>
      </c>
      <c r="B3256">
        <v>133.420975</v>
      </c>
      <c r="C3256" s="2">
        <v>1</v>
      </c>
      <c r="D3256">
        <v>149.621082</v>
      </c>
      <c r="E3256" s="4">
        <v>2</v>
      </c>
      <c r="H3256">
        <v>155.99865800000001</v>
      </c>
      <c r="I3256" s="5">
        <v>4</v>
      </c>
      <c r="P3256">
        <v>3</v>
      </c>
      <c r="Q3256" t="str">
        <f t="shared" si="51"/>
        <v>124</v>
      </c>
    </row>
    <row r="3257" spans="1:17" x14ac:dyDescent="0.25">
      <c r="A3257">
        <v>3256</v>
      </c>
      <c r="B3257">
        <v>133.420975</v>
      </c>
      <c r="C3257" s="2">
        <v>1</v>
      </c>
      <c r="D3257">
        <v>149.621082</v>
      </c>
      <c r="E3257" s="4">
        <v>2</v>
      </c>
      <c r="H3257">
        <v>155.99865800000001</v>
      </c>
      <c r="I3257" s="5">
        <v>4</v>
      </c>
      <c r="P3257">
        <v>3</v>
      </c>
      <c r="Q3257" t="str">
        <f t="shared" si="51"/>
        <v>124</v>
      </c>
    </row>
    <row r="3258" spans="1:17" x14ac:dyDescent="0.25">
      <c r="A3258">
        <v>3257</v>
      </c>
      <c r="B3258">
        <v>133.420975</v>
      </c>
      <c r="C3258" s="2">
        <v>1</v>
      </c>
      <c r="D3258">
        <v>149.60480699999999</v>
      </c>
      <c r="E3258" s="4">
        <v>2</v>
      </c>
      <c r="H3258">
        <v>155.99865800000001</v>
      </c>
      <c r="I3258" s="5">
        <v>4</v>
      </c>
      <c r="P3258">
        <v>3</v>
      </c>
      <c r="Q3258" t="str">
        <f t="shared" si="51"/>
        <v>124</v>
      </c>
    </row>
    <row r="3259" spans="1:17" x14ac:dyDescent="0.25">
      <c r="A3259">
        <v>3258</v>
      </c>
      <c r="B3259">
        <v>133.420975</v>
      </c>
      <c r="C3259" s="2">
        <v>1</v>
      </c>
      <c r="H3259">
        <v>155.99865800000001</v>
      </c>
      <c r="I3259" s="5">
        <v>4</v>
      </c>
      <c r="P3259">
        <v>2</v>
      </c>
      <c r="Q3259" t="str">
        <f t="shared" si="51"/>
        <v>14</v>
      </c>
    </row>
    <row r="3260" spans="1:17" x14ac:dyDescent="0.25">
      <c r="A3260">
        <v>3259</v>
      </c>
      <c r="B3260">
        <v>133.420975</v>
      </c>
      <c r="C3260" s="2">
        <v>1</v>
      </c>
      <c r="H3260">
        <v>155.99865800000001</v>
      </c>
      <c r="I3260" s="5">
        <v>4</v>
      </c>
      <c r="P3260">
        <v>2</v>
      </c>
      <c r="Q3260" t="str">
        <f t="shared" si="51"/>
        <v>14</v>
      </c>
    </row>
    <row r="3261" spans="1:17" x14ac:dyDescent="0.25">
      <c r="A3261">
        <v>3260</v>
      </c>
      <c r="B3261">
        <v>133.420975</v>
      </c>
      <c r="C3261" s="2">
        <v>1</v>
      </c>
      <c r="H3261">
        <v>155.99865800000001</v>
      </c>
      <c r="I3261" s="5">
        <v>4</v>
      </c>
      <c r="P3261">
        <v>2</v>
      </c>
      <c r="Q3261" t="str">
        <f t="shared" si="51"/>
        <v>14</v>
      </c>
    </row>
    <row r="3262" spans="1:17" x14ac:dyDescent="0.25">
      <c r="A3262">
        <v>3261</v>
      </c>
      <c r="B3262">
        <v>133.420975</v>
      </c>
      <c r="C3262" s="2">
        <v>1</v>
      </c>
      <c r="H3262">
        <v>155.99865800000001</v>
      </c>
      <c r="I3262" s="5">
        <v>4</v>
      </c>
      <c r="P3262">
        <v>2</v>
      </c>
      <c r="Q3262" t="str">
        <f t="shared" si="51"/>
        <v>14</v>
      </c>
    </row>
    <row r="3263" spans="1:17" x14ac:dyDescent="0.25">
      <c r="A3263">
        <v>3262</v>
      </c>
      <c r="B3263">
        <v>133.420975</v>
      </c>
      <c r="C3263" s="2">
        <v>1</v>
      </c>
      <c r="H3263">
        <v>155.99865800000001</v>
      </c>
      <c r="I3263" s="5">
        <v>4</v>
      </c>
      <c r="P3263">
        <v>2</v>
      </c>
      <c r="Q3263" t="str">
        <f t="shared" si="51"/>
        <v>14</v>
      </c>
    </row>
    <row r="3264" spans="1:17" x14ac:dyDescent="0.25">
      <c r="A3264">
        <v>3263</v>
      </c>
      <c r="B3264">
        <v>133.420975</v>
      </c>
      <c r="C3264" s="2">
        <v>1</v>
      </c>
      <c r="H3264">
        <v>155.99865800000001</v>
      </c>
      <c r="I3264" s="5">
        <v>4</v>
      </c>
      <c r="P3264">
        <v>2</v>
      </c>
      <c r="Q3264" t="str">
        <f t="shared" si="51"/>
        <v>14</v>
      </c>
    </row>
    <row r="3265" spans="1:17" x14ac:dyDescent="0.25">
      <c r="A3265">
        <v>3264</v>
      </c>
      <c r="B3265">
        <v>133.420975</v>
      </c>
      <c r="C3265" s="2">
        <v>1</v>
      </c>
      <c r="H3265">
        <v>155.99865800000001</v>
      </c>
      <c r="I3265" s="5">
        <v>4</v>
      </c>
      <c r="P3265">
        <v>2</v>
      </c>
      <c r="Q3265" t="str">
        <f t="shared" si="51"/>
        <v>14</v>
      </c>
    </row>
    <row r="3266" spans="1:17" x14ac:dyDescent="0.25">
      <c r="A3266">
        <v>3265</v>
      </c>
      <c r="B3266">
        <v>133.420975</v>
      </c>
      <c r="C3266" s="2">
        <v>1</v>
      </c>
      <c r="G3266" s="3" t="s">
        <v>234</v>
      </c>
      <c r="H3266">
        <v>155.99865800000001</v>
      </c>
      <c r="I3266" s="5">
        <v>4</v>
      </c>
      <c r="L3266">
        <v>150.88897500000002</v>
      </c>
      <c r="M3266">
        <v>3265</v>
      </c>
      <c r="P3266">
        <v>3</v>
      </c>
      <c r="Q3266" t="str">
        <f t="shared" ref="Q3266:Q3329" si="52">CONCATENATE(C3266,E3266,G3266,I3266)</f>
        <v>13D4</v>
      </c>
    </row>
    <row r="3267" spans="1:17" x14ac:dyDescent="0.25">
      <c r="A3267">
        <v>3266</v>
      </c>
      <c r="B3267">
        <v>133.420975</v>
      </c>
      <c r="C3267" s="2">
        <v>1</v>
      </c>
      <c r="G3267" s="3" t="s">
        <v>234</v>
      </c>
      <c r="H3267">
        <v>155.99865800000001</v>
      </c>
      <c r="I3267" s="5">
        <v>4</v>
      </c>
      <c r="L3267">
        <v>150.857089</v>
      </c>
      <c r="P3267">
        <v>3</v>
      </c>
      <c r="Q3267" t="str">
        <f t="shared" si="52"/>
        <v>13D4</v>
      </c>
    </row>
    <row r="3268" spans="1:17" x14ac:dyDescent="0.25">
      <c r="A3268">
        <v>3267</v>
      </c>
      <c r="B3268">
        <v>133.420975</v>
      </c>
      <c r="C3268" s="2">
        <v>1</v>
      </c>
      <c r="G3268" s="3" t="s">
        <v>234</v>
      </c>
      <c r="H3268">
        <v>156.05789099999998</v>
      </c>
      <c r="I3268" s="5">
        <v>4</v>
      </c>
      <c r="L3268">
        <v>150.857089</v>
      </c>
      <c r="P3268">
        <v>3</v>
      </c>
      <c r="Q3268" t="str">
        <f t="shared" si="52"/>
        <v>13D4</v>
      </c>
    </row>
    <row r="3269" spans="1:17" x14ac:dyDescent="0.25">
      <c r="A3269">
        <v>3268</v>
      </c>
      <c r="B3269">
        <v>133.420975</v>
      </c>
      <c r="C3269" s="2">
        <v>1</v>
      </c>
      <c r="G3269" s="3" t="s">
        <v>234</v>
      </c>
      <c r="H3269">
        <v>156.05789099999998</v>
      </c>
      <c r="I3269" s="5">
        <v>4</v>
      </c>
      <c r="L3269">
        <v>150.857089</v>
      </c>
      <c r="P3269">
        <v>3</v>
      </c>
      <c r="Q3269" t="str">
        <f t="shared" si="52"/>
        <v>13D4</v>
      </c>
    </row>
    <row r="3270" spans="1:17" x14ac:dyDescent="0.25">
      <c r="A3270">
        <v>3269</v>
      </c>
      <c r="B3270">
        <v>133.420975</v>
      </c>
      <c r="C3270" s="2">
        <v>1</v>
      </c>
      <c r="G3270" s="3" t="s">
        <v>234</v>
      </c>
      <c r="H3270">
        <v>156.05789099999998</v>
      </c>
      <c r="I3270" s="5">
        <v>4</v>
      </c>
      <c r="L3270">
        <v>150.857089</v>
      </c>
      <c r="P3270">
        <v>3</v>
      </c>
      <c r="Q3270" t="str">
        <f t="shared" si="52"/>
        <v>13D4</v>
      </c>
    </row>
    <row r="3271" spans="1:17" x14ac:dyDescent="0.25">
      <c r="A3271">
        <v>3270</v>
      </c>
      <c r="B3271">
        <v>133.420975</v>
      </c>
      <c r="C3271" s="2">
        <v>1</v>
      </c>
      <c r="D3271">
        <v>127.20036</v>
      </c>
      <c r="E3271" s="4">
        <v>2</v>
      </c>
      <c r="G3271" s="3" t="s">
        <v>234</v>
      </c>
      <c r="L3271">
        <v>150.857089</v>
      </c>
      <c r="P3271">
        <v>3</v>
      </c>
      <c r="Q3271" t="str">
        <f t="shared" si="52"/>
        <v>123D</v>
      </c>
    </row>
    <row r="3272" spans="1:17" x14ac:dyDescent="0.25">
      <c r="A3272">
        <v>3271</v>
      </c>
      <c r="B3272">
        <v>133.420975</v>
      </c>
      <c r="C3272" s="2">
        <v>1</v>
      </c>
      <c r="D3272">
        <v>127.240814</v>
      </c>
      <c r="E3272" s="4">
        <v>2</v>
      </c>
      <c r="G3272" s="3" t="s">
        <v>234</v>
      </c>
      <c r="L3272">
        <v>150.857089</v>
      </c>
      <c r="P3272">
        <v>3</v>
      </c>
      <c r="Q3272" t="str">
        <f t="shared" si="52"/>
        <v>123D</v>
      </c>
    </row>
    <row r="3273" spans="1:17" x14ac:dyDescent="0.25">
      <c r="A3273">
        <v>3272</v>
      </c>
      <c r="B3273">
        <v>133.420975</v>
      </c>
      <c r="C3273" s="2">
        <v>1</v>
      </c>
      <c r="D3273">
        <v>127.240814</v>
      </c>
      <c r="E3273" s="4">
        <v>2</v>
      </c>
      <c r="G3273" s="3" t="s">
        <v>234</v>
      </c>
      <c r="L3273">
        <v>150.857089</v>
      </c>
      <c r="P3273">
        <v>3</v>
      </c>
      <c r="Q3273" t="str">
        <f t="shared" si="52"/>
        <v>123D</v>
      </c>
    </row>
    <row r="3274" spans="1:17" x14ac:dyDescent="0.25">
      <c r="A3274">
        <v>3273</v>
      </c>
      <c r="B3274">
        <v>133.420975</v>
      </c>
      <c r="C3274" s="2">
        <v>1</v>
      </c>
      <c r="D3274">
        <v>127.240814</v>
      </c>
      <c r="E3274" s="4">
        <v>2</v>
      </c>
      <c r="G3274" s="3" t="s">
        <v>234</v>
      </c>
      <c r="L3274">
        <v>150.857089</v>
      </c>
      <c r="P3274">
        <v>3</v>
      </c>
      <c r="Q3274" t="str">
        <f t="shared" si="52"/>
        <v>123D</v>
      </c>
    </row>
    <row r="3275" spans="1:17" x14ac:dyDescent="0.25">
      <c r="A3275">
        <v>3274</v>
      </c>
      <c r="B3275">
        <v>133.420975</v>
      </c>
      <c r="C3275" s="2">
        <v>1</v>
      </c>
      <c r="D3275">
        <v>127.240814</v>
      </c>
      <c r="E3275" s="4">
        <v>2</v>
      </c>
      <c r="G3275" s="3" t="s">
        <v>234</v>
      </c>
      <c r="L3275">
        <v>150.857089</v>
      </c>
      <c r="P3275">
        <v>3</v>
      </c>
      <c r="Q3275" t="str">
        <f t="shared" si="52"/>
        <v>123D</v>
      </c>
    </row>
    <row r="3276" spans="1:17" x14ac:dyDescent="0.25">
      <c r="A3276">
        <v>3275</v>
      </c>
      <c r="B3276">
        <v>133.48102600000001</v>
      </c>
      <c r="C3276" s="2">
        <v>1</v>
      </c>
      <c r="D3276">
        <v>127.240814</v>
      </c>
      <c r="E3276" s="4">
        <v>2</v>
      </c>
      <c r="G3276" s="3" t="s">
        <v>234</v>
      </c>
      <c r="L3276">
        <v>150.857089</v>
      </c>
      <c r="P3276">
        <v>3</v>
      </c>
      <c r="Q3276" t="str">
        <f t="shared" si="52"/>
        <v>123D</v>
      </c>
    </row>
    <row r="3277" spans="1:17" x14ac:dyDescent="0.25">
      <c r="A3277">
        <v>3276</v>
      </c>
      <c r="D3277">
        <v>127.240814</v>
      </c>
      <c r="E3277" s="4">
        <v>2</v>
      </c>
      <c r="G3277" s="3" t="s">
        <v>234</v>
      </c>
      <c r="L3277">
        <v>150.857089</v>
      </c>
      <c r="P3277">
        <v>2</v>
      </c>
      <c r="Q3277" t="str">
        <f t="shared" si="52"/>
        <v>23D</v>
      </c>
    </row>
    <row r="3278" spans="1:17" x14ac:dyDescent="0.25">
      <c r="A3278">
        <v>3277</v>
      </c>
      <c r="D3278">
        <v>127.240814</v>
      </c>
      <c r="E3278" s="4">
        <v>2</v>
      </c>
      <c r="G3278" s="3" t="s">
        <v>234</v>
      </c>
      <c r="L3278">
        <v>150.857089</v>
      </c>
      <c r="P3278">
        <v>2</v>
      </c>
      <c r="Q3278" t="str">
        <f t="shared" si="52"/>
        <v>23D</v>
      </c>
    </row>
    <row r="3279" spans="1:17" x14ac:dyDescent="0.25">
      <c r="A3279">
        <v>3278</v>
      </c>
      <c r="D3279">
        <v>127.240814</v>
      </c>
      <c r="E3279" s="4">
        <v>2</v>
      </c>
      <c r="G3279" s="3" t="s">
        <v>234</v>
      </c>
      <c r="L3279">
        <v>150.857089</v>
      </c>
      <c r="P3279">
        <v>2</v>
      </c>
      <c r="Q3279" t="str">
        <f t="shared" si="52"/>
        <v>23D</v>
      </c>
    </row>
    <row r="3280" spans="1:17" x14ac:dyDescent="0.25">
      <c r="A3280">
        <v>3279</v>
      </c>
      <c r="D3280">
        <v>127.240814</v>
      </c>
      <c r="E3280" s="4">
        <v>2</v>
      </c>
      <c r="G3280" s="3" t="s">
        <v>234</v>
      </c>
      <c r="L3280">
        <v>150.857089</v>
      </c>
      <c r="P3280">
        <v>2</v>
      </c>
      <c r="Q3280" t="str">
        <f t="shared" si="52"/>
        <v>23D</v>
      </c>
    </row>
    <row r="3281" spans="1:17" x14ac:dyDescent="0.25">
      <c r="A3281">
        <v>3280</v>
      </c>
      <c r="D3281">
        <v>127.240814</v>
      </c>
      <c r="E3281" s="4">
        <v>2</v>
      </c>
      <c r="G3281" s="3" t="s">
        <v>234</v>
      </c>
      <c r="L3281">
        <v>150.857089</v>
      </c>
      <c r="P3281">
        <v>2</v>
      </c>
      <c r="Q3281" t="str">
        <f t="shared" si="52"/>
        <v>23D</v>
      </c>
    </row>
    <row r="3282" spans="1:17" x14ac:dyDescent="0.25">
      <c r="A3282">
        <v>3281</v>
      </c>
      <c r="D3282">
        <v>127.240814</v>
      </c>
      <c r="E3282" s="4">
        <v>2</v>
      </c>
      <c r="G3282" s="3" t="s">
        <v>234</v>
      </c>
      <c r="L3282">
        <v>150.857089</v>
      </c>
      <c r="P3282">
        <v>2</v>
      </c>
      <c r="Q3282" t="str">
        <f t="shared" si="52"/>
        <v>23D</v>
      </c>
    </row>
    <row r="3283" spans="1:17" x14ac:dyDescent="0.25">
      <c r="A3283">
        <v>3282</v>
      </c>
      <c r="D3283">
        <v>127.240814</v>
      </c>
      <c r="E3283" s="4">
        <v>2</v>
      </c>
      <c r="G3283" s="3" t="s">
        <v>234</v>
      </c>
      <c r="L3283">
        <v>150.857089</v>
      </c>
      <c r="P3283">
        <v>2</v>
      </c>
      <c r="Q3283" t="str">
        <f t="shared" si="52"/>
        <v>23D</v>
      </c>
    </row>
    <row r="3284" spans="1:17" x14ac:dyDescent="0.25">
      <c r="A3284">
        <v>3283</v>
      </c>
      <c r="D3284">
        <v>127.240814</v>
      </c>
      <c r="E3284" s="4">
        <v>2</v>
      </c>
      <c r="G3284" s="3" t="s">
        <v>234</v>
      </c>
      <c r="L3284">
        <v>150.857089</v>
      </c>
      <c r="P3284">
        <v>2</v>
      </c>
      <c r="Q3284" t="str">
        <f t="shared" si="52"/>
        <v>23D</v>
      </c>
    </row>
    <row r="3285" spans="1:17" x14ac:dyDescent="0.25">
      <c r="A3285">
        <v>3284</v>
      </c>
      <c r="D3285">
        <v>127.240814</v>
      </c>
      <c r="E3285" s="4">
        <v>2</v>
      </c>
      <c r="G3285" s="3" t="s">
        <v>234</v>
      </c>
      <c r="L3285">
        <v>150.857089</v>
      </c>
      <c r="P3285">
        <v>2</v>
      </c>
      <c r="Q3285" t="str">
        <f t="shared" si="52"/>
        <v>23D</v>
      </c>
    </row>
    <row r="3286" spans="1:17" x14ac:dyDescent="0.25">
      <c r="A3286">
        <v>3285</v>
      </c>
      <c r="B3286">
        <v>122.87244800000001</v>
      </c>
      <c r="C3286" s="2">
        <v>1</v>
      </c>
      <c r="D3286">
        <v>127.240814</v>
      </c>
      <c r="E3286" s="4">
        <v>2</v>
      </c>
      <c r="G3286" s="3" t="s">
        <v>234</v>
      </c>
      <c r="L3286">
        <v>150.857089</v>
      </c>
      <c r="P3286">
        <v>3</v>
      </c>
      <c r="Q3286" t="str">
        <f t="shared" si="52"/>
        <v>123D</v>
      </c>
    </row>
    <row r="3287" spans="1:17" x14ac:dyDescent="0.25">
      <c r="A3287">
        <v>3286</v>
      </c>
      <c r="B3287">
        <v>122.642807</v>
      </c>
      <c r="C3287" s="2">
        <v>1</v>
      </c>
      <c r="D3287">
        <v>127.240814</v>
      </c>
      <c r="E3287" s="4">
        <v>2</v>
      </c>
      <c r="G3287" s="3" t="s">
        <v>234</v>
      </c>
      <c r="L3287">
        <v>150.857089</v>
      </c>
      <c r="P3287">
        <v>3</v>
      </c>
      <c r="Q3287" t="str">
        <f t="shared" si="52"/>
        <v>123D</v>
      </c>
    </row>
    <row r="3288" spans="1:17" x14ac:dyDescent="0.25">
      <c r="A3288">
        <v>3287</v>
      </c>
      <c r="B3288">
        <v>122.642807</v>
      </c>
      <c r="C3288" s="2">
        <v>1</v>
      </c>
      <c r="D3288">
        <v>127.240814</v>
      </c>
      <c r="E3288" s="4">
        <v>2</v>
      </c>
      <c r="G3288" s="3" t="s">
        <v>234</v>
      </c>
      <c r="L3288">
        <v>150.857089</v>
      </c>
      <c r="P3288">
        <v>3</v>
      </c>
      <c r="Q3288" t="str">
        <f t="shared" si="52"/>
        <v>123D</v>
      </c>
    </row>
    <row r="3289" spans="1:17" x14ac:dyDescent="0.25">
      <c r="A3289">
        <v>3288</v>
      </c>
      <c r="B3289">
        <v>122.642807</v>
      </c>
      <c r="C3289" s="2">
        <v>1</v>
      </c>
      <c r="D3289">
        <v>127.240814</v>
      </c>
      <c r="E3289" s="4">
        <v>2</v>
      </c>
      <c r="G3289" s="3" t="s">
        <v>234</v>
      </c>
      <c r="I3289" s="5" t="s">
        <v>233</v>
      </c>
      <c r="L3289">
        <v>150.857089</v>
      </c>
      <c r="N3289">
        <v>133.313469</v>
      </c>
      <c r="O3289">
        <v>3288</v>
      </c>
      <c r="P3289">
        <v>4</v>
      </c>
      <c r="Q3289" t="str">
        <f t="shared" si="52"/>
        <v>123D4D</v>
      </c>
    </row>
    <row r="3290" spans="1:17" x14ac:dyDescent="0.25">
      <c r="A3290">
        <v>3289</v>
      </c>
      <c r="B3290">
        <v>122.642807</v>
      </c>
      <c r="C3290" s="2">
        <v>1</v>
      </c>
      <c r="D3290">
        <v>127.240814</v>
      </c>
      <c r="E3290" s="4">
        <v>2</v>
      </c>
      <c r="G3290" s="3" t="s">
        <v>234</v>
      </c>
      <c r="I3290" s="5" t="s">
        <v>233</v>
      </c>
      <c r="L3290">
        <v>150.86770100000001</v>
      </c>
      <c r="M3290">
        <v>3289</v>
      </c>
      <c r="N3290">
        <v>133.313469</v>
      </c>
      <c r="P3290">
        <v>4</v>
      </c>
      <c r="Q3290" t="str">
        <f t="shared" si="52"/>
        <v>123D4D</v>
      </c>
    </row>
    <row r="3291" spans="1:17" x14ac:dyDescent="0.25">
      <c r="A3291">
        <v>3290</v>
      </c>
      <c r="B3291">
        <v>122.642807</v>
      </c>
      <c r="C3291" s="2">
        <v>1</v>
      </c>
      <c r="D3291">
        <v>127.240814</v>
      </c>
      <c r="E3291" s="4">
        <v>2</v>
      </c>
      <c r="I3291" s="5" t="s">
        <v>233</v>
      </c>
      <c r="N3291">
        <v>133.313469</v>
      </c>
      <c r="P3291">
        <v>3</v>
      </c>
      <c r="Q3291" t="str">
        <f t="shared" si="52"/>
        <v>124D</v>
      </c>
    </row>
    <row r="3292" spans="1:17" x14ac:dyDescent="0.25">
      <c r="A3292">
        <v>3291</v>
      </c>
      <c r="B3292">
        <v>122.642807</v>
      </c>
      <c r="C3292" s="2">
        <v>1</v>
      </c>
      <c r="D3292">
        <v>127.240814</v>
      </c>
      <c r="E3292" s="4">
        <v>2</v>
      </c>
      <c r="I3292" s="5" t="s">
        <v>233</v>
      </c>
      <c r="N3292">
        <v>133.313469</v>
      </c>
      <c r="P3292">
        <v>3</v>
      </c>
      <c r="Q3292" t="str">
        <f t="shared" si="52"/>
        <v>124D</v>
      </c>
    </row>
    <row r="3293" spans="1:17" x14ac:dyDescent="0.25">
      <c r="A3293">
        <v>3292</v>
      </c>
      <c r="B3293">
        <v>122.642807</v>
      </c>
      <c r="C3293" s="2">
        <v>1</v>
      </c>
      <c r="D3293">
        <v>127.240814</v>
      </c>
      <c r="E3293" s="4">
        <v>2</v>
      </c>
      <c r="I3293" s="5" t="s">
        <v>233</v>
      </c>
      <c r="N3293">
        <v>133.313469</v>
      </c>
      <c r="P3293">
        <v>3</v>
      </c>
      <c r="Q3293" t="str">
        <f t="shared" si="52"/>
        <v>124D</v>
      </c>
    </row>
    <row r="3294" spans="1:17" x14ac:dyDescent="0.25">
      <c r="A3294">
        <v>3293</v>
      </c>
      <c r="B3294">
        <v>122.642807</v>
      </c>
      <c r="C3294" s="2">
        <v>1</v>
      </c>
      <c r="D3294">
        <v>127.240814</v>
      </c>
      <c r="E3294" s="4">
        <v>2</v>
      </c>
      <c r="I3294" s="5" t="s">
        <v>233</v>
      </c>
      <c r="N3294">
        <v>133.313469</v>
      </c>
      <c r="P3294">
        <v>3</v>
      </c>
      <c r="Q3294" t="str">
        <f t="shared" si="52"/>
        <v>124D</v>
      </c>
    </row>
    <row r="3295" spans="1:17" x14ac:dyDescent="0.25">
      <c r="A3295">
        <v>3294</v>
      </c>
      <c r="B3295">
        <v>122.642807</v>
      </c>
      <c r="C3295" s="2">
        <v>1</v>
      </c>
      <c r="D3295">
        <v>127.20036</v>
      </c>
      <c r="E3295" s="4">
        <v>2</v>
      </c>
      <c r="I3295" s="5" t="s">
        <v>233</v>
      </c>
      <c r="N3295">
        <v>133.313469</v>
      </c>
      <c r="P3295">
        <v>3</v>
      </c>
      <c r="Q3295" t="str">
        <f t="shared" si="52"/>
        <v>124D</v>
      </c>
    </row>
    <row r="3296" spans="1:17" x14ac:dyDescent="0.25">
      <c r="A3296">
        <v>3295</v>
      </c>
      <c r="B3296">
        <v>122.642807</v>
      </c>
      <c r="C3296" s="2">
        <v>1</v>
      </c>
      <c r="I3296" s="5" t="s">
        <v>233</v>
      </c>
      <c r="N3296">
        <v>133.313469</v>
      </c>
      <c r="O3296">
        <v>3295</v>
      </c>
      <c r="P3296">
        <v>2</v>
      </c>
      <c r="Q3296" t="str">
        <f t="shared" si="52"/>
        <v>14D</v>
      </c>
    </row>
    <row r="3297" spans="1:17" x14ac:dyDescent="0.25">
      <c r="A3297">
        <v>3296</v>
      </c>
      <c r="B3297">
        <v>122.642807</v>
      </c>
      <c r="C3297" s="2">
        <v>1</v>
      </c>
      <c r="P3297">
        <v>1</v>
      </c>
      <c r="Q3297" t="str">
        <f t="shared" si="52"/>
        <v>1</v>
      </c>
    </row>
    <row r="3298" spans="1:17" x14ac:dyDescent="0.25">
      <c r="A3298">
        <v>3297</v>
      </c>
      <c r="B3298">
        <v>122.642807</v>
      </c>
      <c r="C3298" s="2">
        <v>1</v>
      </c>
      <c r="P3298">
        <v>1</v>
      </c>
      <c r="Q3298" t="str">
        <f t="shared" si="52"/>
        <v>1</v>
      </c>
    </row>
    <row r="3299" spans="1:17" x14ac:dyDescent="0.25">
      <c r="A3299">
        <v>3298</v>
      </c>
      <c r="B3299">
        <v>122.642807</v>
      </c>
      <c r="C3299" s="2">
        <v>1</v>
      </c>
      <c r="P3299">
        <v>1</v>
      </c>
      <c r="Q3299" t="str">
        <f t="shared" si="52"/>
        <v>1</v>
      </c>
    </row>
    <row r="3300" spans="1:17" x14ac:dyDescent="0.25">
      <c r="A3300">
        <v>3299</v>
      </c>
      <c r="B3300">
        <v>122.642807</v>
      </c>
      <c r="C3300" s="2">
        <v>1</v>
      </c>
      <c r="P3300">
        <v>1</v>
      </c>
      <c r="Q3300" t="str">
        <f t="shared" si="52"/>
        <v>1</v>
      </c>
    </row>
    <row r="3301" spans="1:17" x14ac:dyDescent="0.25">
      <c r="A3301">
        <v>3300</v>
      </c>
      <c r="B3301">
        <v>122.642807</v>
      </c>
      <c r="C3301" s="2">
        <v>1</v>
      </c>
      <c r="P3301">
        <v>1</v>
      </c>
      <c r="Q3301" t="str">
        <f t="shared" si="52"/>
        <v>1</v>
      </c>
    </row>
    <row r="3302" spans="1:17" x14ac:dyDescent="0.25">
      <c r="A3302">
        <v>3301</v>
      </c>
      <c r="B3302">
        <v>122.642807</v>
      </c>
      <c r="C3302" s="2">
        <v>1</v>
      </c>
      <c r="P3302">
        <v>1</v>
      </c>
      <c r="Q3302" t="str">
        <f t="shared" si="52"/>
        <v>1</v>
      </c>
    </row>
    <row r="3303" spans="1:17" x14ac:dyDescent="0.25">
      <c r="A3303">
        <v>3302</v>
      </c>
      <c r="B3303">
        <v>122.642807</v>
      </c>
      <c r="C3303" s="2">
        <v>1</v>
      </c>
      <c r="P3303">
        <v>1</v>
      </c>
      <c r="Q3303" t="str">
        <f t="shared" si="52"/>
        <v>1</v>
      </c>
    </row>
    <row r="3304" spans="1:17" x14ac:dyDescent="0.25">
      <c r="A3304">
        <v>3303</v>
      </c>
      <c r="B3304">
        <v>122.642807</v>
      </c>
      <c r="C3304" s="2">
        <v>1</v>
      </c>
      <c r="D3304">
        <v>116.45255299999999</v>
      </c>
      <c r="E3304" s="4">
        <v>2</v>
      </c>
      <c r="P3304">
        <v>2</v>
      </c>
      <c r="Q3304" t="str">
        <f t="shared" si="52"/>
        <v>12</v>
      </c>
    </row>
    <row r="3305" spans="1:17" x14ac:dyDescent="0.25">
      <c r="A3305">
        <v>3304</v>
      </c>
      <c r="B3305">
        <v>122.642807</v>
      </c>
      <c r="C3305" s="2">
        <v>1</v>
      </c>
      <c r="D3305">
        <v>116.46265400000001</v>
      </c>
      <c r="E3305" s="4">
        <v>2</v>
      </c>
      <c r="P3305">
        <v>2</v>
      </c>
      <c r="Q3305" t="str">
        <f t="shared" si="52"/>
        <v>12</v>
      </c>
    </row>
    <row r="3306" spans="1:17" x14ac:dyDescent="0.25">
      <c r="A3306">
        <v>3305</v>
      </c>
      <c r="B3306">
        <v>122.642807</v>
      </c>
      <c r="C3306" s="2">
        <v>1</v>
      </c>
      <c r="D3306">
        <v>116.46265400000001</v>
      </c>
      <c r="E3306" s="4">
        <v>2</v>
      </c>
      <c r="P3306">
        <v>2</v>
      </c>
      <c r="Q3306" t="str">
        <f t="shared" si="52"/>
        <v>12</v>
      </c>
    </row>
    <row r="3307" spans="1:17" x14ac:dyDescent="0.25">
      <c r="A3307">
        <v>3306</v>
      </c>
      <c r="B3307">
        <v>122.642807</v>
      </c>
      <c r="C3307" s="2">
        <v>1</v>
      </c>
      <c r="D3307">
        <v>116.46265400000001</v>
      </c>
      <c r="E3307" s="4">
        <v>2</v>
      </c>
      <c r="P3307">
        <v>2</v>
      </c>
      <c r="Q3307" t="str">
        <f t="shared" si="52"/>
        <v>12</v>
      </c>
    </row>
    <row r="3308" spans="1:17" x14ac:dyDescent="0.25">
      <c r="A3308">
        <v>3307</v>
      </c>
      <c r="B3308">
        <v>122.642807</v>
      </c>
      <c r="C3308" s="2">
        <v>1</v>
      </c>
      <c r="D3308">
        <v>116.46265400000001</v>
      </c>
      <c r="E3308" s="4">
        <v>2</v>
      </c>
      <c r="P3308">
        <v>2</v>
      </c>
      <c r="Q3308" t="str">
        <f t="shared" si="52"/>
        <v>12</v>
      </c>
    </row>
    <row r="3309" spans="1:17" x14ac:dyDescent="0.25">
      <c r="A3309">
        <v>3308</v>
      </c>
      <c r="B3309">
        <v>122.642807</v>
      </c>
      <c r="C3309" s="2">
        <v>1</v>
      </c>
      <c r="D3309">
        <v>116.46265400000001</v>
      </c>
      <c r="E3309" s="4">
        <v>2</v>
      </c>
      <c r="P3309">
        <v>2</v>
      </c>
      <c r="Q3309" t="str">
        <f t="shared" si="52"/>
        <v>12</v>
      </c>
    </row>
    <row r="3310" spans="1:17" x14ac:dyDescent="0.25">
      <c r="A3310">
        <v>3309</v>
      </c>
      <c r="B3310">
        <v>122.87244800000001</v>
      </c>
      <c r="C3310" s="2">
        <v>1</v>
      </c>
      <c r="D3310">
        <v>116.46265400000001</v>
      </c>
      <c r="E3310" s="4">
        <v>2</v>
      </c>
      <c r="F3310">
        <v>127.53030800000001</v>
      </c>
      <c r="G3310" s="3">
        <v>3</v>
      </c>
      <c r="P3310">
        <v>3</v>
      </c>
      <c r="Q3310" t="str">
        <f t="shared" si="52"/>
        <v>123</v>
      </c>
    </row>
    <row r="3311" spans="1:17" x14ac:dyDescent="0.25">
      <c r="A3311">
        <v>3310</v>
      </c>
      <c r="B3311">
        <v>122.87244800000001</v>
      </c>
      <c r="C3311" s="2">
        <v>1</v>
      </c>
      <c r="D3311">
        <v>116.46265400000001</v>
      </c>
      <c r="E3311" s="4">
        <v>2</v>
      </c>
      <c r="F3311">
        <v>127.53030800000001</v>
      </c>
      <c r="G3311" s="3">
        <v>3</v>
      </c>
      <c r="P3311">
        <v>3</v>
      </c>
      <c r="Q3311" t="str">
        <f t="shared" si="52"/>
        <v>123</v>
      </c>
    </row>
    <row r="3312" spans="1:17" x14ac:dyDescent="0.25">
      <c r="A3312">
        <v>3311</v>
      </c>
      <c r="D3312">
        <v>116.46265400000001</v>
      </c>
      <c r="E3312" s="4">
        <v>2</v>
      </c>
      <c r="F3312">
        <v>127.38913700000001</v>
      </c>
      <c r="G3312" s="3">
        <v>3</v>
      </c>
      <c r="P3312">
        <v>2</v>
      </c>
      <c r="Q3312" t="str">
        <f t="shared" si="52"/>
        <v>23</v>
      </c>
    </row>
    <row r="3313" spans="1:17" x14ac:dyDescent="0.25">
      <c r="A3313">
        <v>3312</v>
      </c>
      <c r="D3313">
        <v>116.46265400000001</v>
      </c>
      <c r="E3313" s="4">
        <v>2</v>
      </c>
      <c r="F3313">
        <v>127.38913700000001</v>
      </c>
      <c r="G3313" s="3">
        <v>3</v>
      </c>
      <c r="I3313" s="5" t="s">
        <v>233</v>
      </c>
      <c r="N3313">
        <v>129.34418500000001</v>
      </c>
      <c r="O3313">
        <v>3312</v>
      </c>
      <c r="P3313">
        <v>3</v>
      </c>
      <c r="Q3313" t="str">
        <f t="shared" si="52"/>
        <v>234D</v>
      </c>
    </row>
    <row r="3314" spans="1:17" x14ac:dyDescent="0.25">
      <c r="A3314">
        <v>3313</v>
      </c>
      <c r="D3314">
        <v>116.46265400000001</v>
      </c>
      <c r="E3314" s="4">
        <v>2</v>
      </c>
      <c r="F3314">
        <v>127.38913700000001</v>
      </c>
      <c r="G3314" s="3">
        <v>3</v>
      </c>
      <c r="I3314" s="5" t="s">
        <v>233</v>
      </c>
      <c r="N3314">
        <v>129.34418500000001</v>
      </c>
      <c r="P3314">
        <v>3</v>
      </c>
      <c r="Q3314" t="str">
        <f t="shared" si="52"/>
        <v>234D</v>
      </c>
    </row>
    <row r="3315" spans="1:17" x14ac:dyDescent="0.25">
      <c r="A3315">
        <v>3314</v>
      </c>
      <c r="D3315">
        <v>116.46265400000001</v>
      </c>
      <c r="E3315" s="4">
        <v>2</v>
      </c>
      <c r="F3315">
        <v>127.38913700000001</v>
      </c>
      <c r="G3315" s="3">
        <v>3</v>
      </c>
      <c r="I3315" s="5" t="s">
        <v>233</v>
      </c>
      <c r="N3315">
        <v>129.34418500000001</v>
      </c>
      <c r="P3315">
        <v>3</v>
      </c>
      <c r="Q3315" t="str">
        <f t="shared" si="52"/>
        <v>234D</v>
      </c>
    </row>
    <row r="3316" spans="1:17" x14ac:dyDescent="0.25">
      <c r="A3316">
        <v>3315</v>
      </c>
      <c r="D3316">
        <v>116.46265400000001</v>
      </c>
      <c r="E3316" s="4">
        <v>2</v>
      </c>
      <c r="F3316">
        <v>127.38913700000001</v>
      </c>
      <c r="G3316" s="3">
        <v>3</v>
      </c>
      <c r="I3316" s="5" t="s">
        <v>233</v>
      </c>
      <c r="N3316">
        <v>129.34418500000001</v>
      </c>
      <c r="P3316">
        <v>3</v>
      </c>
      <c r="Q3316" t="str">
        <f t="shared" si="52"/>
        <v>234D</v>
      </c>
    </row>
    <row r="3317" spans="1:17" x14ac:dyDescent="0.25">
      <c r="A3317">
        <v>3316</v>
      </c>
      <c r="D3317">
        <v>116.46265400000001</v>
      </c>
      <c r="E3317" s="4">
        <v>2</v>
      </c>
      <c r="F3317">
        <v>127.38913700000001</v>
      </c>
      <c r="G3317" s="3">
        <v>3</v>
      </c>
      <c r="I3317" s="5" t="s">
        <v>233</v>
      </c>
      <c r="N3317">
        <v>129.34418500000001</v>
      </c>
      <c r="P3317">
        <v>3</v>
      </c>
      <c r="Q3317" t="str">
        <f t="shared" si="52"/>
        <v>234D</v>
      </c>
    </row>
    <row r="3318" spans="1:17" x14ac:dyDescent="0.25">
      <c r="A3318">
        <v>3317</v>
      </c>
      <c r="D3318">
        <v>116.46265400000001</v>
      </c>
      <c r="E3318" s="4">
        <v>2</v>
      </c>
      <c r="F3318">
        <v>127.38913700000001</v>
      </c>
      <c r="G3318" s="3">
        <v>3</v>
      </c>
      <c r="I3318" s="5" t="s">
        <v>233</v>
      </c>
      <c r="N3318">
        <v>129.34418500000001</v>
      </c>
      <c r="P3318">
        <v>3</v>
      </c>
      <c r="Q3318" t="str">
        <f t="shared" si="52"/>
        <v>234D</v>
      </c>
    </row>
    <row r="3319" spans="1:17" x14ac:dyDescent="0.25">
      <c r="A3319">
        <v>3318</v>
      </c>
      <c r="D3319">
        <v>116.46265400000001</v>
      </c>
      <c r="E3319" s="4">
        <v>2</v>
      </c>
      <c r="F3319">
        <v>127.38913700000001</v>
      </c>
      <c r="G3319" s="3">
        <v>3</v>
      </c>
      <c r="I3319" s="5" t="s">
        <v>233</v>
      </c>
      <c r="N3319">
        <v>129.34418500000001</v>
      </c>
      <c r="P3319">
        <v>3</v>
      </c>
      <c r="Q3319" t="str">
        <f t="shared" si="52"/>
        <v>234D</v>
      </c>
    </row>
    <row r="3320" spans="1:17" x14ac:dyDescent="0.25">
      <c r="A3320">
        <v>3319</v>
      </c>
      <c r="D3320">
        <v>116.46265400000001</v>
      </c>
      <c r="E3320" s="4">
        <v>2</v>
      </c>
      <c r="F3320">
        <v>127.38913700000001</v>
      </c>
      <c r="G3320" s="3">
        <v>3</v>
      </c>
      <c r="I3320" s="5" t="s">
        <v>233</v>
      </c>
      <c r="N3320">
        <v>129.34418500000001</v>
      </c>
      <c r="P3320">
        <v>3</v>
      </c>
      <c r="Q3320" t="str">
        <f t="shared" si="52"/>
        <v>234D</v>
      </c>
    </row>
    <row r="3321" spans="1:17" x14ac:dyDescent="0.25">
      <c r="A3321">
        <v>3320</v>
      </c>
      <c r="D3321">
        <v>116.46265400000001</v>
      </c>
      <c r="E3321" s="4">
        <v>2</v>
      </c>
      <c r="F3321">
        <v>127.38913700000001</v>
      </c>
      <c r="G3321" s="3">
        <v>3</v>
      </c>
      <c r="I3321" s="5" t="s">
        <v>233</v>
      </c>
      <c r="N3321">
        <v>129.34418500000001</v>
      </c>
      <c r="P3321">
        <v>3</v>
      </c>
      <c r="Q3321" t="str">
        <f t="shared" si="52"/>
        <v>234D</v>
      </c>
    </row>
    <row r="3322" spans="1:17" x14ac:dyDescent="0.25">
      <c r="A3322">
        <v>3321</v>
      </c>
      <c r="D3322">
        <v>116.46265400000001</v>
      </c>
      <c r="E3322" s="4">
        <v>2</v>
      </c>
      <c r="F3322">
        <v>127.38913700000001</v>
      </c>
      <c r="G3322" s="3">
        <v>3</v>
      </c>
      <c r="I3322" s="5" t="s">
        <v>233</v>
      </c>
      <c r="N3322">
        <v>129.34418500000001</v>
      </c>
      <c r="P3322">
        <v>3</v>
      </c>
      <c r="Q3322" t="str">
        <f t="shared" si="52"/>
        <v>234D</v>
      </c>
    </row>
    <row r="3323" spans="1:17" x14ac:dyDescent="0.25">
      <c r="A3323">
        <v>3322</v>
      </c>
      <c r="D3323">
        <v>116.46265400000001</v>
      </c>
      <c r="E3323" s="4">
        <v>2</v>
      </c>
      <c r="F3323">
        <v>127.38913700000001</v>
      </c>
      <c r="G3323" s="3">
        <v>3</v>
      </c>
      <c r="I3323" s="5" t="s">
        <v>233</v>
      </c>
      <c r="N3323">
        <v>129.34418500000001</v>
      </c>
      <c r="P3323">
        <v>3</v>
      </c>
      <c r="Q3323" t="str">
        <f t="shared" si="52"/>
        <v>234D</v>
      </c>
    </row>
    <row r="3324" spans="1:17" x14ac:dyDescent="0.25">
      <c r="A3324">
        <v>3323</v>
      </c>
      <c r="D3324">
        <v>116.46265400000001</v>
      </c>
      <c r="E3324" s="4">
        <v>2</v>
      </c>
      <c r="F3324">
        <v>127.38913700000001</v>
      </c>
      <c r="G3324" s="3">
        <v>3</v>
      </c>
      <c r="I3324" s="5" t="s">
        <v>233</v>
      </c>
      <c r="N3324">
        <v>129.34418500000001</v>
      </c>
      <c r="O3324">
        <v>3323</v>
      </c>
      <c r="P3324">
        <v>3</v>
      </c>
      <c r="Q3324" t="str">
        <f t="shared" si="52"/>
        <v>234D</v>
      </c>
    </row>
    <row r="3325" spans="1:17" x14ac:dyDescent="0.25">
      <c r="A3325">
        <v>3324</v>
      </c>
      <c r="D3325">
        <v>116.46265400000001</v>
      </c>
      <c r="E3325" s="4">
        <v>2</v>
      </c>
      <c r="F3325">
        <v>127.38913700000001</v>
      </c>
      <c r="G3325" s="3">
        <v>3</v>
      </c>
      <c r="P3325">
        <v>2</v>
      </c>
      <c r="Q3325" t="str">
        <f t="shared" si="52"/>
        <v>23</v>
      </c>
    </row>
    <row r="3326" spans="1:17" x14ac:dyDescent="0.25">
      <c r="A3326">
        <v>3325</v>
      </c>
      <c r="D3326">
        <v>116.46265400000001</v>
      </c>
      <c r="E3326" s="4">
        <v>2</v>
      </c>
      <c r="F3326">
        <v>127.38913700000001</v>
      </c>
      <c r="G3326" s="3">
        <v>3</v>
      </c>
      <c r="P3326">
        <v>2</v>
      </c>
      <c r="Q3326" t="str">
        <f t="shared" si="52"/>
        <v>23</v>
      </c>
    </row>
    <row r="3327" spans="1:17" x14ac:dyDescent="0.25">
      <c r="A3327">
        <v>3326</v>
      </c>
      <c r="D3327">
        <v>116.46265400000001</v>
      </c>
      <c r="E3327" s="4">
        <v>2</v>
      </c>
      <c r="F3327">
        <v>127.38913700000001</v>
      </c>
      <c r="G3327" s="3">
        <v>3</v>
      </c>
      <c r="P3327">
        <v>2</v>
      </c>
      <c r="Q3327" t="str">
        <f t="shared" si="52"/>
        <v>23</v>
      </c>
    </row>
    <row r="3328" spans="1:17" x14ac:dyDescent="0.25">
      <c r="A3328">
        <v>3327</v>
      </c>
      <c r="D3328">
        <v>116.46265400000001</v>
      </c>
      <c r="E3328" s="4">
        <v>2</v>
      </c>
      <c r="F3328">
        <v>127.38913700000001</v>
      </c>
      <c r="G3328" s="3">
        <v>3</v>
      </c>
      <c r="P3328">
        <v>2</v>
      </c>
      <c r="Q3328" t="str">
        <f t="shared" si="52"/>
        <v>23</v>
      </c>
    </row>
    <row r="3329" spans="1:17" x14ac:dyDescent="0.25">
      <c r="A3329">
        <v>3328</v>
      </c>
      <c r="B3329">
        <v>108.51469400000001</v>
      </c>
      <c r="C3329" s="2">
        <v>1</v>
      </c>
      <c r="D3329">
        <v>116.46265400000001</v>
      </c>
      <c r="E3329" s="4">
        <v>2</v>
      </c>
      <c r="F3329">
        <v>127.38913700000001</v>
      </c>
      <c r="G3329" s="3">
        <v>3</v>
      </c>
      <c r="P3329">
        <v>3</v>
      </c>
      <c r="Q3329" t="str">
        <f t="shared" si="52"/>
        <v>123</v>
      </c>
    </row>
    <row r="3330" spans="1:17" x14ac:dyDescent="0.25">
      <c r="A3330">
        <v>3329</v>
      </c>
      <c r="B3330">
        <v>108.403778</v>
      </c>
      <c r="C3330" s="2">
        <v>1</v>
      </c>
      <c r="D3330">
        <v>116.46265400000001</v>
      </c>
      <c r="E3330" s="4">
        <v>2</v>
      </c>
      <c r="F3330">
        <v>127.38913700000001</v>
      </c>
      <c r="G3330" s="3">
        <v>3</v>
      </c>
      <c r="P3330">
        <v>3</v>
      </c>
      <c r="Q3330" t="str">
        <f t="shared" ref="Q3330:Q3393" si="53">CONCATENATE(C3330,E3330,G3330,I3330)</f>
        <v>123</v>
      </c>
    </row>
    <row r="3331" spans="1:17" x14ac:dyDescent="0.25">
      <c r="A3331">
        <v>3330</v>
      </c>
      <c r="B3331">
        <v>108.403778</v>
      </c>
      <c r="C3331" s="2">
        <v>1</v>
      </c>
      <c r="D3331">
        <v>116.46265400000001</v>
      </c>
      <c r="E3331" s="4">
        <v>2</v>
      </c>
      <c r="F3331">
        <v>127.38913700000001</v>
      </c>
      <c r="G3331" s="3">
        <v>3</v>
      </c>
      <c r="P3331">
        <v>3</v>
      </c>
      <c r="Q3331" t="str">
        <f t="shared" si="53"/>
        <v>123</v>
      </c>
    </row>
    <row r="3332" spans="1:17" x14ac:dyDescent="0.25">
      <c r="A3332">
        <v>3331</v>
      </c>
      <c r="B3332">
        <v>108.403778</v>
      </c>
      <c r="C3332" s="2">
        <v>1</v>
      </c>
      <c r="D3332">
        <v>116.46265400000001</v>
      </c>
      <c r="E3332" s="4">
        <v>2</v>
      </c>
      <c r="F3332">
        <v>127.38913700000001</v>
      </c>
      <c r="G3332" s="3">
        <v>3</v>
      </c>
      <c r="P3332">
        <v>3</v>
      </c>
      <c r="Q3332" t="str">
        <f t="shared" si="53"/>
        <v>123</v>
      </c>
    </row>
    <row r="3333" spans="1:17" x14ac:dyDescent="0.25">
      <c r="A3333">
        <v>3332</v>
      </c>
      <c r="B3333">
        <v>108.403778</v>
      </c>
      <c r="C3333" s="2">
        <v>1</v>
      </c>
      <c r="D3333">
        <v>116.46265400000001</v>
      </c>
      <c r="E3333" s="4">
        <v>2</v>
      </c>
      <c r="F3333">
        <v>127.38913700000001</v>
      </c>
      <c r="G3333" s="3">
        <v>3</v>
      </c>
      <c r="P3333">
        <v>3</v>
      </c>
      <c r="Q3333" t="str">
        <f t="shared" si="53"/>
        <v>123</v>
      </c>
    </row>
    <row r="3334" spans="1:17" x14ac:dyDescent="0.25">
      <c r="A3334">
        <v>3333</v>
      </c>
      <c r="B3334">
        <v>108.403778</v>
      </c>
      <c r="C3334" s="2">
        <v>1</v>
      </c>
      <c r="D3334">
        <v>116.46265400000001</v>
      </c>
      <c r="E3334" s="4">
        <v>2</v>
      </c>
      <c r="F3334">
        <v>127.38913700000001</v>
      </c>
      <c r="G3334" s="3">
        <v>3</v>
      </c>
      <c r="P3334">
        <v>3</v>
      </c>
      <c r="Q3334" t="str">
        <f t="shared" si="53"/>
        <v>123</v>
      </c>
    </row>
    <row r="3335" spans="1:17" x14ac:dyDescent="0.25">
      <c r="A3335">
        <v>3334</v>
      </c>
      <c r="B3335">
        <v>108.403778</v>
      </c>
      <c r="C3335" s="2">
        <v>1</v>
      </c>
      <c r="D3335">
        <v>116.45255299999999</v>
      </c>
      <c r="E3335" s="4">
        <v>2</v>
      </c>
      <c r="F3335">
        <v>127.38913700000001</v>
      </c>
      <c r="G3335" s="3">
        <v>3</v>
      </c>
      <c r="P3335">
        <v>3</v>
      </c>
      <c r="Q3335" t="str">
        <f t="shared" si="53"/>
        <v>123</v>
      </c>
    </row>
    <row r="3336" spans="1:17" x14ac:dyDescent="0.25">
      <c r="A3336">
        <v>3335</v>
      </c>
      <c r="B3336">
        <v>108.403778</v>
      </c>
      <c r="C3336" s="2">
        <v>1</v>
      </c>
      <c r="D3336">
        <v>116.45255299999999</v>
      </c>
      <c r="E3336" s="4">
        <v>2</v>
      </c>
      <c r="F3336">
        <v>127.38913700000001</v>
      </c>
      <c r="G3336" s="3">
        <v>3</v>
      </c>
      <c r="P3336">
        <v>3</v>
      </c>
      <c r="Q3336" t="str">
        <f t="shared" si="53"/>
        <v>123</v>
      </c>
    </row>
    <row r="3337" spans="1:17" x14ac:dyDescent="0.25">
      <c r="A3337">
        <v>3336</v>
      </c>
      <c r="B3337">
        <v>108.403778</v>
      </c>
      <c r="C3337" s="2">
        <v>1</v>
      </c>
      <c r="F3337">
        <v>127.38913700000001</v>
      </c>
      <c r="G3337" s="3">
        <v>3</v>
      </c>
      <c r="H3337">
        <v>119.8424</v>
      </c>
      <c r="I3337" s="5">
        <v>4</v>
      </c>
      <c r="P3337">
        <v>3</v>
      </c>
      <c r="Q3337" t="str">
        <f t="shared" si="53"/>
        <v>134</v>
      </c>
    </row>
    <row r="3338" spans="1:17" x14ac:dyDescent="0.25">
      <c r="A3338">
        <v>3337</v>
      </c>
      <c r="B3338">
        <v>108.403778</v>
      </c>
      <c r="C3338" s="2">
        <v>1</v>
      </c>
      <c r="F3338">
        <v>127.38913700000001</v>
      </c>
      <c r="G3338" s="3">
        <v>3</v>
      </c>
      <c r="H3338">
        <v>119.72576900000001</v>
      </c>
      <c r="I3338" s="5">
        <v>4</v>
      </c>
      <c r="P3338">
        <v>3</v>
      </c>
      <c r="Q3338" t="str">
        <f t="shared" si="53"/>
        <v>134</v>
      </c>
    </row>
    <row r="3339" spans="1:17" x14ac:dyDescent="0.25">
      <c r="A3339">
        <v>3338</v>
      </c>
      <c r="B3339">
        <v>108.403778</v>
      </c>
      <c r="C3339" s="2">
        <v>1</v>
      </c>
      <c r="F3339">
        <v>127.53030800000001</v>
      </c>
      <c r="G3339" s="3">
        <v>3</v>
      </c>
      <c r="H3339">
        <v>119.72576900000001</v>
      </c>
      <c r="I3339" s="5">
        <v>4</v>
      </c>
      <c r="P3339">
        <v>3</v>
      </c>
      <c r="Q3339" t="str">
        <f t="shared" si="53"/>
        <v>134</v>
      </c>
    </row>
    <row r="3340" spans="1:17" x14ac:dyDescent="0.25">
      <c r="A3340">
        <v>3339</v>
      </c>
      <c r="B3340">
        <v>108.403778</v>
      </c>
      <c r="C3340" s="2">
        <v>1</v>
      </c>
      <c r="H3340">
        <v>119.72576900000001</v>
      </c>
      <c r="I3340" s="5">
        <v>4</v>
      </c>
      <c r="P3340">
        <v>2</v>
      </c>
      <c r="Q3340" t="str">
        <f t="shared" si="53"/>
        <v>14</v>
      </c>
    </row>
    <row r="3341" spans="1:17" x14ac:dyDescent="0.25">
      <c r="A3341">
        <v>3340</v>
      </c>
      <c r="B3341">
        <v>108.403778</v>
      </c>
      <c r="C3341" s="2">
        <v>1</v>
      </c>
      <c r="H3341">
        <v>119.72576900000001</v>
      </c>
      <c r="I3341" s="5">
        <v>4</v>
      </c>
      <c r="P3341">
        <v>2</v>
      </c>
      <c r="Q3341" t="str">
        <f t="shared" si="53"/>
        <v>14</v>
      </c>
    </row>
    <row r="3342" spans="1:17" x14ac:dyDescent="0.25">
      <c r="A3342">
        <v>3341</v>
      </c>
      <c r="B3342">
        <v>108.403778</v>
      </c>
      <c r="C3342" s="2">
        <v>1</v>
      </c>
      <c r="H3342">
        <v>119.72576900000001</v>
      </c>
      <c r="I3342" s="5">
        <v>4</v>
      </c>
      <c r="P3342">
        <v>2</v>
      </c>
      <c r="Q3342" t="str">
        <f t="shared" si="53"/>
        <v>14</v>
      </c>
    </row>
    <row r="3343" spans="1:17" x14ac:dyDescent="0.25">
      <c r="A3343">
        <v>3342</v>
      </c>
      <c r="B3343">
        <v>108.403778</v>
      </c>
      <c r="C3343" s="2">
        <v>1</v>
      </c>
      <c r="H3343">
        <v>119.72576900000001</v>
      </c>
      <c r="I3343" s="5">
        <v>4</v>
      </c>
      <c r="P3343">
        <v>2</v>
      </c>
      <c r="Q3343" t="str">
        <f t="shared" si="53"/>
        <v>14</v>
      </c>
    </row>
    <row r="3344" spans="1:17" x14ac:dyDescent="0.25">
      <c r="A3344">
        <v>3343</v>
      </c>
      <c r="B3344">
        <v>108.403778</v>
      </c>
      <c r="C3344" s="2">
        <v>1</v>
      </c>
      <c r="H3344">
        <v>119.72576900000001</v>
      </c>
      <c r="I3344" s="5">
        <v>4</v>
      </c>
      <c r="P3344">
        <v>2</v>
      </c>
      <c r="Q3344" t="str">
        <f t="shared" si="53"/>
        <v>14</v>
      </c>
    </row>
    <row r="3345" spans="1:17" x14ac:dyDescent="0.25">
      <c r="A3345">
        <v>3344</v>
      </c>
      <c r="B3345">
        <v>108.403778</v>
      </c>
      <c r="C3345" s="2">
        <v>1</v>
      </c>
      <c r="H3345">
        <v>119.72576900000001</v>
      </c>
      <c r="I3345" s="5">
        <v>4</v>
      </c>
      <c r="P3345">
        <v>2</v>
      </c>
      <c r="Q3345" t="str">
        <f t="shared" si="53"/>
        <v>14</v>
      </c>
    </row>
    <row r="3346" spans="1:17" x14ac:dyDescent="0.25">
      <c r="A3346">
        <v>3345</v>
      </c>
      <c r="B3346">
        <v>108.403778</v>
      </c>
      <c r="C3346" s="2">
        <v>1</v>
      </c>
      <c r="H3346">
        <v>119.72576900000001</v>
      </c>
      <c r="I3346" s="5">
        <v>4</v>
      </c>
      <c r="P3346">
        <v>2</v>
      </c>
      <c r="Q3346" t="str">
        <f t="shared" si="53"/>
        <v>14</v>
      </c>
    </row>
    <row r="3347" spans="1:17" x14ac:dyDescent="0.25">
      <c r="A3347">
        <v>3346</v>
      </c>
      <c r="B3347">
        <v>108.403778</v>
      </c>
      <c r="C3347" s="2">
        <v>1</v>
      </c>
      <c r="D3347">
        <v>102.498471</v>
      </c>
      <c r="E3347" s="4">
        <v>2</v>
      </c>
      <c r="H3347">
        <v>119.72576900000001</v>
      </c>
      <c r="I3347" s="5">
        <v>4</v>
      </c>
      <c r="P3347">
        <v>3</v>
      </c>
      <c r="Q3347" t="str">
        <f t="shared" si="53"/>
        <v>124</v>
      </c>
    </row>
    <row r="3348" spans="1:17" x14ac:dyDescent="0.25">
      <c r="A3348">
        <v>3347</v>
      </c>
      <c r="B3348">
        <v>108.403778</v>
      </c>
      <c r="C3348" s="2">
        <v>1</v>
      </c>
      <c r="D3348">
        <v>102.37199000000001</v>
      </c>
      <c r="E3348" s="4">
        <v>2</v>
      </c>
      <c r="H3348">
        <v>119.72576900000001</v>
      </c>
      <c r="I3348" s="5">
        <v>4</v>
      </c>
      <c r="P3348">
        <v>3</v>
      </c>
      <c r="Q3348" t="str">
        <f t="shared" si="53"/>
        <v>124</v>
      </c>
    </row>
    <row r="3349" spans="1:17" x14ac:dyDescent="0.25">
      <c r="A3349">
        <v>3348</v>
      </c>
      <c r="B3349">
        <v>108.403778</v>
      </c>
      <c r="C3349" s="2">
        <v>1</v>
      </c>
      <c r="D3349">
        <v>102.37199000000001</v>
      </c>
      <c r="E3349" s="4">
        <v>2</v>
      </c>
      <c r="H3349">
        <v>119.72576900000001</v>
      </c>
      <c r="I3349" s="5">
        <v>4</v>
      </c>
      <c r="P3349">
        <v>3</v>
      </c>
      <c r="Q3349" t="str">
        <f t="shared" si="53"/>
        <v>124</v>
      </c>
    </row>
    <row r="3350" spans="1:17" x14ac:dyDescent="0.25">
      <c r="A3350">
        <v>3349</v>
      </c>
      <c r="B3350">
        <v>108.403778</v>
      </c>
      <c r="C3350" s="2">
        <v>1</v>
      </c>
      <c r="D3350">
        <v>102.37199000000001</v>
      </c>
      <c r="E3350" s="4">
        <v>2</v>
      </c>
      <c r="H3350">
        <v>119.72576900000001</v>
      </c>
      <c r="I3350" s="5">
        <v>4</v>
      </c>
      <c r="P3350">
        <v>3</v>
      </c>
      <c r="Q3350" t="str">
        <f t="shared" si="53"/>
        <v>124</v>
      </c>
    </row>
    <row r="3351" spans="1:17" x14ac:dyDescent="0.25">
      <c r="A3351">
        <v>3350</v>
      </c>
      <c r="B3351">
        <v>108.403778</v>
      </c>
      <c r="C3351" s="2">
        <v>1</v>
      </c>
      <c r="D3351">
        <v>102.37199000000001</v>
      </c>
      <c r="E3351" s="4">
        <v>2</v>
      </c>
      <c r="H3351">
        <v>119.72576900000001</v>
      </c>
      <c r="I3351" s="5">
        <v>4</v>
      </c>
      <c r="P3351">
        <v>3</v>
      </c>
      <c r="Q3351" t="str">
        <f t="shared" si="53"/>
        <v>124</v>
      </c>
    </row>
    <row r="3352" spans="1:17" x14ac:dyDescent="0.25">
      <c r="A3352">
        <v>3351</v>
      </c>
      <c r="B3352">
        <v>108.51469400000001</v>
      </c>
      <c r="C3352" s="2">
        <v>1</v>
      </c>
      <c r="D3352">
        <v>102.37199000000001</v>
      </c>
      <c r="E3352" s="4">
        <v>2</v>
      </c>
      <c r="H3352">
        <v>119.72576900000001</v>
      </c>
      <c r="I3352" s="5">
        <v>4</v>
      </c>
      <c r="P3352">
        <v>3</v>
      </c>
      <c r="Q3352" t="str">
        <f t="shared" si="53"/>
        <v>124</v>
      </c>
    </row>
    <row r="3353" spans="1:17" x14ac:dyDescent="0.25">
      <c r="A3353">
        <v>3352</v>
      </c>
      <c r="D3353">
        <v>102.37199000000001</v>
      </c>
      <c r="E3353" s="4">
        <v>2</v>
      </c>
      <c r="H3353">
        <v>119.72576900000001</v>
      </c>
      <c r="I3353" s="5">
        <v>4</v>
      </c>
      <c r="P3353">
        <v>2</v>
      </c>
      <c r="Q3353" t="str">
        <f t="shared" si="53"/>
        <v>24</v>
      </c>
    </row>
    <row r="3354" spans="1:17" x14ac:dyDescent="0.25">
      <c r="A3354">
        <v>3353</v>
      </c>
      <c r="D3354">
        <v>102.37199000000001</v>
      </c>
      <c r="E3354" s="4">
        <v>2</v>
      </c>
      <c r="H3354">
        <v>119.72576900000001</v>
      </c>
      <c r="I3354" s="5">
        <v>4</v>
      </c>
      <c r="P3354">
        <v>2</v>
      </c>
      <c r="Q3354" t="str">
        <f t="shared" si="53"/>
        <v>24</v>
      </c>
    </row>
    <row r="3355" spans="1:17" x14ac:dyDescent="0.25">
      <c r="A3355">
        <v>3354</v>
      </c>
      <c r="D3355">
        <v>102.37199000000001</v>
      </c>
      <c r="E3355" s="4">
        <v>2</v>
      </c>
      <c r="H3355">
        <v>119.72576900000001</v>
      </c>
      <c r="I3355" s="5">
        <v>4</v>
      </c>
      <c r="P3355">
        <v>2</v>
      </c>
      <c r="Q3355" t="str">
        <f t="shared" si="53"/>
        <v>24</v>
      </c>
    </row>
    <row r="3356" spans="1:17" x14ac:dyDescent="0.25">
      <c r="A3356">
        <v>3355</v>
      </c>
      <c r="D3356">
        <v>102.37199000000001</v>
      </c>
      <c r="E3356" s="4">
        <v>2</v>
      </c>
      <c r="H3356">
        <v>119.72576900000001</v>
      </c>
      <c r="I3356" s="5">
        <v>4</v>
      </c>
      <c r="P3356">
        <v>2</v>
      </c>
      <c r="Q3356" t="str">
        <f t="shared" si="53"/>
        <v>24</v>
      </c>
    </row>
    <row r="3357" spans="1:17" x14ac:dyDescent="0.25">
      <c r="A3357">
        <v>3356</v>
      </c>
      <c r="D3357">
        <v>102.37199000000001</v>
      </c>
      <c r="E3357" s="4">
        <v>2</v>
      </c>
      <c r="H3357">
        <v>119.72576900000001</v>
      </c>
      <c r="I3357" s="5">
        <v>4</v>
      </c>
      <c r="P3357">
        <v>2</v>
      </c>
      <c r="Q3357" t="str">
        <f t="shared" si="53"/>
        <v>24</v>
      </c>
    </row>
    <row r="3358" spans="1:17" x14ac:dyDescent="0.25">
      <c r="A3358">
        <v>3357</v>
      </c>
      <c r="D3358">
        <v>102.37199000000001</v>
      </c>
      <c r="E3358" s="4">
        <v>2</v>
      </c>
      <c r="H3358">
        <v>119.72576900000001</v>
      </c>
      <c r="I3358" s="5">
        <v>4</v>
      </c>
      <c r="P3358">
        <v>2</v>
      </c>
      <c r="Q3358" t="str">
        <f t="shared" si="53"/>
        <v>24</v>
      </c>
    </row>
    <row r="3359" spans="1:17" x14ac:dyDescent="0.25">
      <c r="A3359">
        <v>3358</v>
      </c>
      <c r="D3359">
        <v>102.37199000000001</v>
      </c>
      <c r="E3359" s="4">
        <v>2</v>
      </c>
      <c r="H3359">
        <v>119.72576900000001</v>
      </c>
      <c r="I3359" s="5">
        <v>4</v>
      </c>
      <c r="P3359">
        <v>2</v>
      </c>
      <c r="Q3359" t="str">
        <f t="shared" si="53"/>
        <v>24</v>
      </c>
    </row>
    <row r="3360" spans="1:17" x14ac:dyDescent="0.25">
      <c r="A3360">
        <v>3359</v>
      </c>
      <c r="D3360">
        <v>102.37199000000001</v>
      </c>
      <c r="E3360" s="4">
        <v>2</v>
      </c>
      <c r="H3360">
        <v>119.8424</v>
      </c>
      <c r="I3360" s="5">
        <v>4</v>
      </c>
      <c r="P3360">
        <v>2</v>
      </c>
      <c r="Q3360" t="str">
        <f t="shared" si="53"/>
        <v>24</v>
      </c>
    </row>
    <row r="3361" spans="1:17" x14ac:dyDescent="0.25">
      <c r="A3361">
        <v>3360</v>
      </c>
      <c r="D3361">
        <v>102.37199000000001</v>
      </c>
      <c r="E3361" s="4">
        <v>2</v>
      </c>
      <c r="H3361">
        <v>119.8424</v>
      </c>
      <c r="I3361" s="5">
        <v>4</v>
      </c>
      <c r="P3361">
        <v>2</v>
      </c>
      <c r="Q3361" t="str">
        <f t="shared" si="53"/>
        <v>24</v>
      </c>
    </row>
    <row r="3362" spans="1:17" x14ac:dyDescent="0.25">
      <c r="A3362">
        <v>3361</v>
      </c>
      <c r="D3362">
        <v>102.37199000000001</v>
      </c>
      <c r="E3362" s="4">
        <v>2</v>
      </c>
      <c r="F3362">
        <v>111.249695</v>
      </c>
      <c r="G3362" s="3">
        <v>3</v>
      </c>
      <c r="P3362">
        <v>2</v>
      </c>
      <c r="Q3362" t="str">
        <f t="shared" si="53"/>
        <v>23</v>
      </c>
    </row>
    <row r="3363" spans="1:17" x14ac:dyDescent="0.25">
      <c r="A3363">
        <v>3362</v>
      </c>
      <c r="D3363">
        <v>102.37199000000001</v>
      </c>
      <c r="E3363" s="4">
        <v>2</v>
      </c>
      <c r="F3363">
        <v>111.123062</v>
      </c>
      <c r="G3363" s="3">
        <v>3</v>
      </c>
      <c r="P3363">
        <v>2</v>
      </c>
      <c r="Q3363" t="str">
        <f t="shared" si="53"/>
        <v>23</v>
      </c>
    </row>
    <row r="3364" spans="1:17" x14ac:dyDescent="0.25">
      <c r="A3364">
        <v>3363</v>
      </c>
      <c r="D3364">
        <v>102.37199000000001</v>
      </c>
      <c r="E3364" s="4">
        <v>2</v>
      </c>
      <c r="F3364">
        <v>111.123062</v>
      </c>
      <c r="G3364" s="3">
        <v>3</v>
      </c>
      <c r="P3364">
        <v>2</v>
      </c>
      <c r="Q3364" t="str">
        <f t="shared" si="53"/>
        <v>23</v>
      </c>
    </row>
    <row r="3365" spans="1:17" x14ac:dyDescent="0.25">
      <c r="A3365">
        <v>3364</v>
      </c>
      <c r="D3365">
        <v>102.37199000000001</v>
      </c>
      <c r="E3365" s="4">
        <v>2</v>
      </c>
      <c r="F3365">
        <v>111.123062</v>
      </c>
      <c r="G3365" s="3">
        <v>3</v>
      </c>
      <c r="P3365">
        <v>2</v>
      </c>
      <c r="Q3365" t="str">
        <f t="shared" si="53"/>
        <v>23</v>
      </c>
    </row>
    <row r="3366" spans="1:17" x14ac:dyDescent="0.25">
      <c r="A3366">
        <v>3365</v>
      </c>
      <c r="B3366">
        <v>94.556990000000013</v>
      </c>
      <c r="C3366" s="2">
        <v>1</v>
      </c>
      <c r="D3366">
        <v>102.37199000000001</v>
      </c>
      <c r="E3366" s="4">
        <v>2</v>
      </c>
      <c r="F3366">
        <v>111.123062</v>
      </c>
      <c r="G3366" s="3">
        <v>3</v>
      </c>
      <c r="P3366">
        <v>3</v>
      </c>
      <c r="Q3366" t="str">
        <f t="shared" si="53"/>
        <v>123</v>
      </c>
    </row>
    <row r="3367" spans="1:17" x14ac:dyDescent="0.25">
      <c r="A3367">
        <v>3366</v>
      </c>
      <c r="B3367">
        <v>94.609743000000009</v>
      </c>
      <c r="C3367" s="2">
        <v>1</v>
      </c>
      <c r="D3367">
        <v>102.37199000000001</v>
      </c>
      <c r="E3367" s="4">
        <v>2</v>
      </c>
      <c r="F3367">
        <v>111.123062</v>
      </c>
      <c r="G3367" s="3">
        <v>3</v>
      </c>
      <c r="P3367">
        <v>3</v>
      </c>
      <c r="Q3367" t="str">
        <f t="shared" si="53"/>
        <v>123</v>
      </c>
    </row>
    <row r="3368" spans="1:17" x14ac:dyDescent="0.25">
      <c r="A3368">
        <v>3367</v>
      </c>
      <c r="B3368">
        <v>94.609743000000009</v>
      </c>
      <c r="C3368" s="2">
        <v>1</v>
      </c>
      <c r="D3368">
        <v>102.37199000000001</v>
      </c>
      <c r="E3368" s="4">
        <v>2</v>
      </c>
      <c r="F3368">
        <v>111.123062</v>
      </c>
      <c r="G3368" s="3">
        <v>3</v>
      </c>
      <c r="P3368">
        <v>3</v>
      </c>
      <c r="Q3368" t="str">
        <f t="shared" si="53"/>
        <v>123</v>
      </c>
    </row>
    <row r="3369" spans="1:17" x14ac:dyDescent="0.25">
      <c r="A3369">
        <v>3368</v>
      </c>
      <c r="B3369">
        <v>94.609743000000009</v>
      </c>
      <c r="C3369" s="2">
        <v>1</v>
      </c>
      <c r="D3369">
        <v>102.37199000000001</v>
      </c>
      <c r="E3369" s="4">
        <v>2</v>
      </c>
      <c r="F3369">
        <v>111.123062</v>
      </c>
      <c r="G3369" s="3">
        <v>3</v>
      </c>
      <c r="P3369">
        <v>3</v>
      </c>
      <c r="Q3369" t="str">
        <f t="shared" si="53"/>
        <v>123</v>
      </c>
    </row>
    <row r="3370" spans="1:17" x14ac:dyDescent="0.25">
      <c r="A3370">
        <v>3369</v>
      </c>
      <c r="B3370">
        <v>94.609743000000009</v>
      </c>
      <c r="C3370" s="2">
        <v>1</v>
      </c>
      <c r="D3370">
        <v>102.37199000000001</v>
      </c>
      <c r="E3370" s="4">
        <v>2</v>
      </c>
      <c r="F3370">
        <v>111.123062</v>
      </c>
      <c r="G3370" s="3">
        <v>3</v>
      </c>
      <c r="P3370">
        <v>3</v>
      </c>
      <c r="Q3370" t="str">
        <f t="shared" si="53"/>
        <v>123</v>
      </c>
    </row>
    <row r="3371" spans="1:17" x14ac:dyDescent="0.25">
      <c r="A3371">
        <v>3370</v>
      </c>
      <c r="B3371">
        <v>94.609743000000009</v>
      </c>
      <c r="C3371" s="2">
        <v>1</v>
      </c>
      <c r="D3371">
        <v>102.37199000000001</v>
      </c>
      <c r="E3371" s="4">
        <v>2</v>
      </c>
      <c r="F3371">
        <v>111.123062</v>
      </c>
      <c r="G3371" s="3">
        <v>3</v>
      </c>
      <c r="P3371">
        <v>3</v>
      </c>
      <c r="Q3371" t="str">
        <f t="shared" si="53"/>
        <v>123</v>
      </c>
    </row>
    <row r="3372" spans="1:17" x14ac:dyDescent="0.25">
      <c r="A3372">
        <v>3371</v>
      </c>
      <c r="B3372">
        <v>94.609743000000009</v>
      </c>
      <c r="C3372" s="2">
        <v>1</v>
      </c>
      <c r="D3372">
        <v>102.498471</v>
      </c>
      <c r="E3372" s="4">
        <v>2</v>
      </c>
      <c r="F3372">
        <v>111.123062</v>
      </c>
      <c r="G3372" s="3">
        <v>3</v>
      </c>
      <c r="P3372">
        <v>3</v>
      </c>
      <c r="Q3372" t="str">
        <f t="shared" si="53"/>
        <v>123</v>
      </c>
    </row>
    <row r="3373" spans="1:17" x14ac:dyDescent="0.25">
      <c r="A3373">
        <v>3372</v>
      </c>
      <c r="B3373">
        <v>94.609743000000009</v>
      </c>
      <c r="C3373" s="2">
        <v>1</v>
      </c>
      <c r="F3373">
        <v>111.123062</v>
      </c>
      <c r="G3373" s="3">
        <v>3</v>
      </c>
      <c r="P3373">
        <v>2</v>
      </c>
      <c r="Q3373" t="str">
        <f t="shared" si="53"/>
        <v>13</v>
      </c>
    </row>
    <row r="3374" spans="1:17" x14ac:dyDescent="0.25">
      <c r="A3374">
        <v>3373</v>
      </c>
      <c r="B3374">
        <v>94.609743000000009</v>
      </c>
      <c r="C3374" s="2">
        <v>1</v>
      </c>
      <c r="F3374">
        <v>111.123062</v>
      </c>
      <c r="G3374" s="3">
        <v>3</v>
      </c>
      <c r="P3374">
        <v>2</v>
      </c>
      <c r="Q3374" t="str">
        <f t="shared" si="53"/>
        <v>13</v>
      </c>
    </row>
    <row r="3375" spans="1:17" x14ac:dyDescent="0.25">
      <c r="A3375">
        <v>3374</v>
      </c>
      <c r="B3375">
        <v>94.609743000000009</v>
      </c>
      <c r="C3375" s="2">
        <v>1</v>
      </c>
      <c r="F3375">
        <v>111.123062</v>
      </c>
      <c r="G3375" s="3">
        <v>3</v>
      </c>
      <c r="P3375">
        <v>2</v>
      </c>
      <c r="Q3375" t="str">
        <f t="shared" si="53"/>
        <v>13</v>
      </c>
    </row>
    <row r="3376" spans="1:17" x14ac:dyDescent="0.25">
      <c r="A3376">
        <v>3375</v>
      </c>
      <c r="B3376">
        <v>94.609743000000009</v>
      </c>
      <c r="C3376" s="2">
        <v>1</v>
      </c>
      <c r="F3376">
        <v>111.123062</v>
      </c>
      <c r="G3376" s="3">
        <v>3</v>
      </c>
      <c r="P3376">
        <v>2</v>
      </c>
      <c r="Q3376" t="str">
        <f t="shared" si="53"/>
        <v>13</v>
      </c>
    </row>
    <row r="3377" spans="1:17" x14ac:dyDescent="0.25">
      <c r="A3377">
        <v>3376</v>
      </c>
      <c r="B3377">
        <v>94.609743000000009</v>
      </c>
      <c r="C3377" s="2">
        <v>1</v>
      </c>
      <c r="F3377">
        <v>111.123062</v>
      </c>
      <c r="G3377" s="3">
        <v>3</v>
      </c>
      <c r="P3377">
        <v>2</v>
      </c>
      <c r="Q3377" t="str">
        <f t="shared" si="53"/>
        <v>13</v>
      </c>
    </row>
    <row r="3378" spans="1:17" x14ac:dyDescent="0.25">
      <c r="A3378">
        <v>3377</v>
      </c>
      <c r="B3378">
        <v>94.609743000000009</v>
      </c>
      <c r="C3378" s="2">
        <v>1</v>
      </c>
      <c r="F3378">
        <v>111.123062</v>
      </c>
      <c r="G3378" s="3">
        <v>3</v>
      </c>
      <c r="P3378">
        <v>2</v>
      </c>
      <c r="Q3378" t="str">
        <f t="shared" si="53"/>
        <v>13</v>
      </c>
    </row>
    <row r="3379" spans="1:17" x14ac:dyDescent="0.25">
      <c r="A3379">
        <v>3378</v>
      </c>
      <c r="B3379">
        <v>94.609743000000009</v>
      </c>
      <c r="C3379" s="2">
        <v>1</v>
      </c>
      <c r="F3379">
        <v>111.123062</v>
      </c>
      <c r="G3379" s="3">
        <v>3</v>
      </c>
      <c r="P3379">
        <v>2</v>
      </c>
      <c r="Q3379" t="str">
        <f t="shared" si="53"/>
        <v>13</v>
      </c>
    </row>
    <row r="3380" spans="1:17" x14ac:dyDescent="0.25">
      <c r="A3380">
        <v>3379</v>
      </c>
      <c r="B3380">
        <v>94.609743000000009</v>
      </c>
      <c r="C3380" s="2">
        <v>1</v>
      </c>
      <c r="F3380">
        <v>111.123062</v>
      </c>
      <c r="G3380" s="3">
        <v>3</v>
      </c>
      <c r="P3380">
        <v>2</v>
      </c>
      <c r="Q3380" t="str">
        <f t="shared" si="53"/>
        <v>13</v>
      </c>
    </row>
    <row r="3381" spans="1:17" x14ac:dyDescent="0.25">
      <c r="A3381">
        <v>3380</v>
      </c>
      <c r="B3381">
        <v>94.609743000000009</v>
      </c>
      <c r="C3381" s="2">
        <v>1</v>
      </c>
      <c r="F3381">
        <v>111.123062</v>
      </c>
      <c r="G3381" s="3">
        <v>3</v>
      </c>
      <c r="P3381">
        <v>2</v>
      </c>
      <c r="Q3381" t="str">
        <f t="shared" si="53"/>
        <v>13</v>
      </c>
    </row>
    <row r="3382" spans="1:17" x14ac:dyDescent="0.25">
      <c r="A3382">
        <v>3381</v>
      </c>
      <c r="B3382">
        <v>94.609743000000009</v>
      </c>
      <c r="C3382" s="2">
        <v>1</v>
      </c>
      <c r="F3382">
        <v>111.123062</v>
      </c>
      <c r="G3382" s="3">
        <v>3</v>
      </c>
      <c r="P3382">
        <v>2</v>
      </c>
      <c r="Q3382" t="str">
        <f t="shared" si="53"/>
        <v>13</v>
      </c>
    </row>
    <row r="3383" spans="1:17" x14ac:dyDescent="0.25">
      <c r="A3383">
        <v>3382</v>
      </c>
      <c r="B3383">
        <v>94.609743000000009</v>
      </c>
      <c r="C3383" s="2">
        <v>1</v>
      </c>
      <c r="D3383">
        <v>88.58612500000001</v>
      </c>
      <c r="E3383" s="4">
        <v>2</v>
      </c>
      <c r="F3383">
        <v>111.123062</v>
      </c>
      <c r="G3383" s="3">
        <v>3</v>
      </c>
      <c r="H3383">
        <v>102.057705</v>
      </c>
      <c r="I3383" s="5">
        <v>4</v>
      </c>
      <c r="P3383">
        <v>4</v>
      </c>
      <c r="Q3383" t="str">
        <f t="shared" si="53"/>
        <v>1234</v>
      </c>
    </row>
    <row r="3384" spans="1:17" x14ac:dyDescent="0.25">
      <c r="A3384">
        <v>3383</v>
      </c>
      <c r="B3384">
        <v>94.609743000000009</v>
      </c>
      <c r="C3384" s="2">
        <v>1</v>
      </c>
      <c r="D3384">
        <v>88.429592000000014</v>
      </c>
      <c r="E3384" s="4">
        <v>2</v>
      </c>
      <c r="F3384">
        <v>111.249695</v>
      </c>
      <c r="G3384" s="3">
        <v>3</v>
      </c>
      <c r="H3384">
        <v>101.92699100000002</v>
      </c>
      <c r="I3384" s="5">
        <v>4</v>
      </c>
      <c r="P3384">
        <v>4</v>
      </c>
      <c r="Q3384" t="str">
        <f t="shared" si="53"/>
        <v>1234</v>
      </c>
    </row>
    <row r="3385" spans="1:17" x14ac:dyDescent="0.25">
      <c r="A3385">
        <v>3384</v>
      </c>
      <c r="B3385">
        <v>94.609743000000009</v>
      </c>
      <c r="C3385" s="2">
        <v>1</v>
      </c>
      <c r="D3385">
        <v>88.429592000000014</v>
      </c>
      <c r="E3385" s="4">
        <v>2</v>
      </c>
      <c r="H3385">
        <v>101.92699100000002</v>
      </c>
      <c r="I3385" s="5">
        <v>4</v>
      </c>
      <c r="P3385">
        <v>3</v>
      </c>
      <c r="Q3385" t="str">
        <f t="shared" si="53"/>
        <v>124</v>
      </c>
    </row>
    <row r="3386" spans="1:17" x14ac:dyDescent="0.25">
      <c r="A3386">
        <v>3385</v>
      </c>
      <c r="B3386">
        <v>94.609743000000009</v>
      </c>
      <c r="C3386" s="2">
        <v>1</v>
      </c>
      <c r="D3386">
        <v>88.429592000000014</v>
      </c>
      <c r="E3386" s="4">
        <v>2</v>
      </c>
      <c r="H3386">
        <v>101.92699100000002</v>
      </c>
      <c r="I3386" s="5">
        <v>4</v>
      </c>
      <c r="P3386">
        <v>3</v>
      </c>
      <c r="Q3386" t="str">
        <f t="shared" si="53"/>
        <v>124</v>
      </c>
    </row>
    <row r="3387" spans="1:17" x14ac:dyDescent="0.25">
      <c r="A3387">
        <v>3386</v>
      </c>
      <c r="B3387">
        <v>94.609743000000009</v>
      </c>
      <c r="C3387" s="2">
        <v>1</v>
      </c>
      <c r="D3387">
        <v>88.429592000000014</v>
      </c>
      <c r="E3387" s="4">
        <v>2</v>
      </c>
      <c r="H3387">
        <v>101.92699100000002</v>
      </c>
      <c r="I3387" s="5">
        <v>4</v>
      </c>
      <c r="P3387">
        <v>3</v>
      </c>
      <c r="Q3387" t="str">
        <f t="shared" si="53"/>
        <v>124</v>
      </c>
    </row>
    <row r="3388" spans="1:17" x14ac:dyDescent="0.25">
      <c r="A3388">
        <v>3387</v>
      </c>
      <c r="B3388">
        <v>94.609743000000009</v>
      </c>
      <c r="C3388" s="2">
        <v>1</v>
      </c>
      <c r="D3388">
        <v>88.429592000000014</v>
      </c>
      <c r="E3388" s="4">
        <v>2</v>
      </c>
      <c r="H3388">
        <v>101.92699100000002</v>
      </c>
      <c r="I3388" s="5">
        <v>4</v>
      </c>
      <c r="P3388">
        <v>3</v>
      </c>
      <c r="Q3388" t="str">
        <f t="shared" si="53"/>
        <v>124</v>
      </c>
    </row>
    <row r="3389" spans="1:17" x14ac:dyDescent="0.25">
      <c r="A3389">
        <v>3388</v>
      </c>
      <c r="B3389">
        <v>94.556990000000013</v>
      </c>
      <c r="C3389" s="2">
        <v>1</v>
      </c>
      <c r="D3389">
        <v>88.429592000000014</v>
      </c>
      <c r="E3389" s="4">
        <v>2</v>
      </c>
      <c r="H3389">
        <v>101.92699100000002</v>
      </c>
      <c r="I3389" s="5">
        <v>4</v>
      </c>
      <c r="P3389">
        <v>3</v>
      </c>
      <c r="Q3389" t="str">
        <f t="shared" si="53"/>
        <v>124</v>
      </c>
    </row>
    <row r="3390" spans="1:17" x14ac:dyDescent="0.25">
      <c r="A3390">
        <v>3389</v>
      </c>
      <c r="D3390">
        <v>88.429592000000014</v>
      </c>
      <c r="E3390" s="4">
        <v>2</v>
      </c>
      <c r="H3390">
        <v>101.92699100000002</v>
      </c>
      <c r="I3390" s="5">
        <v>4</v>
      </c>
      <c r="P3390">
        <v>2</v>
      </c>
      <c r="Q3390" t="str">
        <f t="shared" si="53"/>
        <v>24</v>
      </c>
    </row>
    <row r="3391" spans="1:17" x14ac:dyDescent="0.25">
      <c r="A3391">
        <v>3390</v>
      </c>
      <c r="D3391">
        <v>88.429592000000014</v>
      </c>
      <c r="E3391" s="4">
        <v>2</v>
      </c>
      <c r="H3391">
        <v>101.92699100000002</v>
      </c>
      <c r="I3391" s="5">
        <v>4</v>
      </c>
      <c r="P3391">
        <v>2</v>
      </c>
      <c r="Q3391" t="str">
        <f t="shared" si="53"/>
        <v>24</v>
      </c>
    </row>
    <row r="3392" spans="1:17" x14ac:dyDescent="0.25">
      <c r="A3392">
        <v>3391</v>
      </c>
      <c r="D3392">
        <v>88.429592000000014</v>
      </c>
      <c r="E3392" s="4">
        <v>2</v>
      </c>
      <c r="H3392">
        <v>101.92699100000002</v>
      </c>
      <c r="I3392" s="5">
        <v>4</v>
      </c>
      <c r="P3392">
        <v>2</v>
      </c>
      <c r="Q3392" t="str">
        <f t="shared" si="53"/>
        <v>24</v>
      </c>
    </row>
    <row r="3393" spans="1:17" x14ac:dyDescent="0.25">
      <c r="A3393">
        <v>3392</v>
      </c>
      <c r="D3393">
        <v>88.429592000000014</v>
      </c>
      <c r="E3393" s="4">
        <v>2</v>
      </c>
      <c r="H3393">
        <v>101.92699100000002</v>
      </c>
      <c r="I3393" s="5">
        <v>4</v>
      </c>
      <c r="P3393">
        <v>2</v>
      </c>
      <c r="Q3393" t="str">
        <f t="shared" si="53"/>
        <v>24</v>
      </c>
    </row>
    <row r="3394" spans="1:17" x14ac:dyDescent="0.25">
      <c r="A3394">
        <v>3393</v>
      </c>
      <c r="D3394">
        <v>88.429592000000014</v>
      </c>
      <c r="E3394" s="4">
        <v>2</v>
      </c>
      <c r="H3394">
        <v>101.92699100000002</v>
      </c>
      <c r="I3394" s="5">
        <v>4</v>
      </c>
      <c r="P3394">
        <v>2</v>
      </c>
      <c r="Q3394" t="str">
        <f t="shared" ref="Q3394:Q3457" si="54">CONCATENATE(C3394,E3394,G3394,I3394)</f>
        <v>24</v>
      </c>
    </row>
    <row r="3395" spans="1:17" x14ac:dyDescent="0.25">
      <c r="A3395">
        <v>3394</v>
      </c>
      <c r="D3395">
        <v>88.429592000000014</v>
      </c>
      <c r="E3395" s="4">
        <v>2</v>
      </c>
      <c r="H3395">
        <v>101.92699100000002</v>
      </c>
      <c r="I3395" s="5">
        <v>4</v>
      </c>
      <c r="P3395">
        <v>2</v>
      </c>
      <c r="Q3395" t="str">
        <f t="shared" si="54"/>
        <v>24</v>
      </c>
    </row>
    <row r="3396" spans="1:17" x14ac:dyDescent="0.25">
      <c r="A3396">
        <v>3395</v>
      </c>
      <c r="D3396">
        <v>88.429592000000014</v>
      </c>
      <c r="E3396" s="4">
        <v>2</v>
      </c>
      <c r="H3396">
        <v>101.92699100000002</v>
      </c>
      <c r="I3396" s="5">
        <v>4</v>
      </c>
      <c r="P3396">
        <v>2</v>
      </c>
      <c r="Q3396" t="str">
        <f t="shared" si="54"/>
        <v>24</v>
      </c>
    </row>
    <row r="3397" spans="1:17" x14ac:dyDescent="0.25">
      <c r="A3397">
        <v>3396</v>
      </c>
      <c r="D3397">
        <v>88.429592000000014</v>
      </c>
      <c r="E3397" s="4">
        <v>2</v>
      </c>
      <c r="H3397">
        <v>101.92699100000002</v>
      </c>
      <c r="I3397" s="5">
        <v>4</v>
      </c>
      <c r="P3397">
        <v>2</v>
      </c>
      <c r="Q3397" t="str">
        <f t="shared" si="54"/>
        <v>24</v>
      </c>
    </row>
    <row r="3398" spans="1:17" x14ac:dyDescent="0.25">
      <c r="A3398">
        <v>3397</v>
      </c>
      <c r="D3398">
        <v>88.429592000000014</v>
      </c>
      <c r="E3398" s="4">
        <v>2</v>
      </c>
      <c r="H3398">
        <v>101.92699100000002</v>
      </c>
      <c r="I3398" s="5">
        <v>4</v>
      </c>
      <c r="P3398">
        <v>2</v>
      </c>
      <c r="Q3398" t="str">
        <f t="shared" si="54"/>
        <v>24</v>
      </c>
    </row>
    <row r="3399" spans="1:17" x14ac:dyDescent="0.25">
      <c r="A3399">
        <v>3398</v>
      </c>
      <c r="D3399">
        <v>88.429592000000014</v>
      </c>
      <c r="E3399" s="4">
        <v>2</v>
      </c>
      <c r="H3399">
        <v>101.92699100000002</v>
      </c>
      <c r="I3399" s="5">
        <v>4</v>
      </c>
      <c r="P3399">
        <v>2</v>
      </c>
      <c r="Q3399" t="str">
        <f t="shared" si="54"/>
        <v>24</v>
      </c>
    </row>
    <row r="3400" spans="1:17" x14ac:dyDescent="0.25">
      <c r="A3400">
        <v>3399</v>
      </c>
      <c r="B3400">
        <v>81.674389000000005</v>
      </c>
      <c r="C3400" s="2">
        <v>1</v>
      </c>
      <c r="D3400">
        <v>88.429592000000014</v>
      </c>
      <c r="E3400" s="4">
        <v>2</v>
      </c>
      <c r="H3400">
        <v>101.92699100000002</v>
      </c>
      <c r="I3400" s="5">
        <v>4</v>
      </c>
      <c r="P3400">
        <v>3</v>
      </c>
      <c r="Q3400" t="str">
        <f t="shared" si="54"/>
        <v>124</v>
      </c>
    </row>
    <row r="3401" spans="1:17" x14ac:dyDescent="0.25">
      <c r="A3401">
        <v>3400</v>
      </c>
      <c r="B3401">
        <v>81.65617300000001</v>
      </c>
      <c r="C3401" s="2">
        <v>1</v>
      </c>
      <c r="D3401">
        <v>88.429592000000014</v>
      </c>
      <c r="E3401" s="4">
        <v>2</v>
      </c>
      <c r="H3401">
        <v>101.92699100000002</v>
      </c>
      <c r="I3401" s="5">
        <v>4</v>
      </c>
      <c r="P3401">
        <v>3</v>
      </c>
      <c r="Q3401" t="str">
        <f t="shared" si="54"/>
        <v>124</v>
      </c>
    </row>
    <row r="3402" spans="1:17" x14ac:dyDescent="0.25">
      <c r="A3402">
        <v>3401</v>
      </c>
      <c r="B3402">
        <v>81.65617300000001</v>
      </c>
      <c r="C3402" s="2">
        <v>1</v>
      </c>
      <c r="D3402">
        <v>88.429592000000014</v>
      </c>
      <c r="E3402" s="4">
        <v>2</v>
      </c>
      <c r="H3402">
        <v>101.92699100000002</v>
      </c>
      <c r="I3402" s="5">
        <v>4</v>
      </c>
      <c r="P3402">
        <v>3</v>
      </c>
      <c r="Q3402" t="str">
        <f t="shared" si="54"/>
        <v>124</v>
      </c>
    </row>
    <row r="3403" spans="1:17" x14ac:dyDescent="0.25">
      <c r="A3403">
        <v>3402</v>
      </c>
      <c r="B3403">
        <v>81.65617300000001</v>
      </c>
      <c r="C3403" s="2">
        <v>1</v>
      </c>
      <c r="D3403">
        <v>88.429592000000014</v>
      </c>
      <c r="E3403" s="4">
        <v>2</v>
      </c>
      <c r="H3403">
        <v>101.92699100000002</v>
      </c>
      <c r="I3403" s="5">
        <v>4</v>
      </c>
      <c r="P3403">
        <v>3</v>
      </c>
      <c r="Q3403" t="str">
        <f t="shared" si="54"/>
        <v>124</v>
      </c>
    </row>
    <row r="3404" spans="1:17" x14ac:dyDescent="0.25">
      <c r="A3404">
        <v>3403</v>
      </c>
      <c r="B3404">
        <v>81.65617300000001</v>
      </c>
      <c r="C3404" s="2">
        <v>1</v>
      </c>
      <c r="D3404">
        <v>88.58612500000001</v>
      </c>
      <c r="E3404" s="4">
        <v>2</v>
      </c>
      <c r="H3404">
        <v>101.92699100000002</v>
      </c>
      <c r="I3404" s="5">
        <v>4</v>
      </c>
      <c r="P3404">
        <v>3</v>
      </c>
      <c r="Q3404" t="str">
        <f t="shared" si="54"/>
        <v>124</v>
      </c>
    </row>
    <row r="3405" spans="1:17" x14ac:dyDescent="0.25">
      <c r="A3405">
        <v>3404</v>
      </c>
      <c r="B3405">
        <v>81.65617300000001</v>
      </c>
      <c r="C3405" s="2">
        <v>1</v>
      </c>
      <c r="D3405">
        <v>88.58612500000001</v>
      </c>
      <c r="E3405" s="4">
        <v>2</v>
      </c>
      <c r="F3405">
        <v>92.980766000000017</v>
      </c>
      <c r="G3405" s="3">
        <v>3</v>
      </c>
      <c r="H3405">
        <v>102.057705</v>
      </c>
      <c r="I3405" s="5">
        <v>4</v>
      </c>
      <c r="P3405">
        <v>4</v>
      </c>
      <c r="Q3405" t="str">
        <f t="shared" si="54"/>
        <v>1234</v>
      </c>
    </row>
    <row r="3406" spans="1:17" x14ac:dyDescent="0.25">
      <c r="A3406">
        <v>3405</v>
      </c>
      <c r="B3406">
        <v>81.65617300000001</v>
      </c>
      <c r="C3406" s="2">
        <v>1</v>
      </c>
      <c r="F3406">
        <v>93.027601000000004</v>
      </c>
      <c r="G3406" s="3">
        <v>3</v>
      </c>
      <c r="P3406">
        <v>2</v>
      </c>
      <c r="Q3406" t="str">
        <f t="shared" si="54"/>
        <v>13</v>
      </c>
    </row>
    <row r="3407" spans="1:17" x14ac:dyDescent="0.25">
      <c r="A3407">
        <v>3406</v>
      </c>
      <c r="B3407">
        <v>81.65617300000001</v>
      </c>
      <c r="C3407" s="2">
        <v>1</v>
      </c>
      <c r="F3407">
        <v>93.027601000000004</v>
      </c>
      <c r="G3407" s="3">
        <v>3</v>
      </c>
      <c r="P3407">
        <v>2</v>
      </c>
      <c r="Q3407" t="str">
        <f t="shared" si="54"/>
        <v>13</v>
      </c>
    </row>
    <row r="3408" spans="1:17" x14ac:dyDescent="0.25">
      <c r="A3408">
        <v>3407</v>
      </c>
      <c r="B3408">
        <v>81.65617300000001</v>
      </c>
      <c r="C3408" s="2">
        <v>1</v>
      </c>
      <c r="F3408">
        <v>93.027601000000004</v>
      </c>
      <c r="G3408" s="3">
        <v>3</v>
      </c>
      <c r="P3408">
        <v>2</v>
      </c>
      <c r="Q3408" t="str">
        <f t="shared" si="54"/>
        <v>13</v>
      </c>
    </row>
    <row r="3409" spans="1:17" x14ac:dyDescent="0.25">
      <c r="A3409">
        <v>3408</v>
      </c>
      <c r="B3409">
        <v>81.65617300000001</v>
      </c>
      <c r="C3409" s="2">
        <v>1</v>
      </c>
      <c r="F3409">
        <v>93.027601000000004</v>
      </c>
      <c r="G3409" s="3">
        <v>3</v>
      </c>
      <c r="P3409">
        <v>2</v>
      </c>
      <c r="Q3409" t="str">
        <f t="shared" si="54"/>
        <v>13</v>
      </c>
    </row>
    <row r="3410" spans="1:17" x14ac:dyDescent="0.25">
      <c r="A3410">
        <v>3409</v>
      </c>
      <c r="B3410">
        <v>81.65617300000001</v>
      </c>
      <c r="C3410" s="2">
        <v>1</v>
      </c>
      <c r="F3410">
        <v>93.027601000000004</v>
      </c>
      <c r="G3410" s="3">
        <v>3</v>
      </c>
      <c r="P3410">
        <v>2</v>
      </c>
      <c r="Q3410" t="str">
        <f t="shared" si="54"/>
        <v>13</v>
      </c>
    </row>
    <row r="3411" spans="1:17" x14ac:dyDescent="0.25">
      <c r="A3411">
        <v>3410</v>
      </c>
      <c r="B3411">
        <v>81.65617300000001</v>
      </c>
      <c r="C3411" s="2">
        <v>1</v>
      </c>
      <c r="F3411">
        <v>93.027601000000004</v>
      </c>
      <c r="G3411" s="3">
        <v>3</v>
      </c>
      <c r="P3411">
        <v>2</v>
      </c>
      <c r="Q3411" t="str">
        <f t="shared" si="54"/>
        <v>13</v>
      </c>
    </row>
    <row r="3412" spans="1:17" x14ac:dyDescent="0.25">
      <c r="A3412">
        <v>3411</v>
      </c>
      <c r="B3412">
        <v>81.65617300000001</v>
      </c>
      <c r="C3412" s="2">
        <v>1</v>
      </c>
      <c r="F3412">
        <v>93.027601000000004</v>
      </c>
      <c r="G3412" s="3">
        <v>3</v>
      </c>
      <c r="P3412">
        <v>2</v>
      </c>
      <c r="Q3412" t="str">
        <f t="shared" si="54"/>
        <v>13</v>
      </c>
    </row>
    <row r="3413" spans="1:17" x14ac:dyDescent="0.25">
      <c r="A3413">
        <v>3412</v>
      </c>
      <c r="B3413">
        <v>81.65617300000001</v>
      </c>
      <c r="C3413" s="2">
        <v>1</v>
      </c>
      <c r="F3413">
        <v>93.027601000000004</v>
      </c>
      <c r="G3413" s="3">
        <v>3</v>
      </c>
      <c r="P3413">
        <v>2</v>
      </c>
      <c r="Q3413" t="str">
        <f t="shared" si="54"/>
        <v>13</v>
      </c>
    </row>
    <row r="3414" spans="1:17" x14ac:dyDescent="0.25">
      <c r="A3414">
        <v>3413</v>
      </c>
      <c r="B3414">
        <v>81.65617300000001</v>
      </c>
      <c r="C3414" s="2">
        <v>1</v>
      </c>
      <c r="F3414">
        <v>93.027601000000004</v>
      </c>
      <c r="G3414" s="3">
        <v>3</v>
      </c>
      <c r="P3414">
        <v>2</v>
      </c>
      <c r="Q3414" t="str">
        <f t="shared" si="54"/>
        <v>13</v>
      </c>
    </row>
    <row r="3415" spans="1:17" x14ac:dyDescent="0.25">
      <c r="A3415">
        <v>3414</v>
      </c>
      <c r="B3415">
        <v>81.65617300000001</v>
      </c>
      <c r="C3415" s="2">
        <v>1</v>
      </c>
      <c r="F3415">
        <v>93.027601000000004</v>
      </c>
      <c r="G3415" s="3">
        <v>3</v>
      </c>
      <c r="P3415">
        <v>2</v>
      </c>
      <c r="Q3415" t="str">
        <f t="shared" si="54"/>
        <v>13</v>
      </c>
    </row>
    <row r="3416" spans="1:17" x14ac:dyDescent="0.25">
      <c r="A3416">
        <v>3415</v>
      </c>
      <c r="B3416">
        <v>81.65617300000001</v>
      </c>
      <c r="C3416" s="2">
        <v>1</v>
      </c>
      <c r="D3416">
        <v>76.744286000000002</v>
      </c>
      <c r="E3416" s="4">
        <v>2</v>
      </c>
      <c r="F3416">
        <v>93.027601000000004</v>
      </c>
      <c r="G3416" s="3">
        <v>3</v>
      </c>
      <c r="P3416">
        <v>3</v>
      </c>
      <c r="Q3416" t="str">
        <f t="shared" si="54"/>
        <v>123</v>
      </c>
    </row>
    <row r="3417" spans="1:17" x14ac:dyDescent="0.25">
      <c r="A3417">
        <v>3416</v>
      </c>
      <c r="B3417">
        <v>81.65617300000001</v>
      </c>
      <c r="C3417" s="2">
        <v>1</v>
      </c>
      <c r="D3417">
        <v>76.662653000000006</v>
      </c>
      <c r="E3417" s="4">
        <v>2</v>
      </c>
      <c r="F3417">
        <v>93.027601000000004</v>
      </c>
      <c r="G3417" s="3">
        <v>3</v>
      </c>
      <c r="P3417">
        <v>3</v>
      </c>
      <c r="Q3417" t="str">
        <f t="shared" si="54"/>
        <v>123</v>
      </c>
    </row>
    <row r="3418" spans="1:17" x14ac:dyDescent="0.25">
      <c r="A3418">
        <v>3417</v>
      </c>
      <c r="B3418">
        <v>81.65617300000001</v>
      </c>
      <c r="C3418" s="2">
        <v>1</v>
      </c>
      <c r="D3418">
        <v>76.662653000000006</v>
      </c>
      <c r="E3418" s="4">
        <v>2</v>
      </c>
      <c r="F3418">
        <v>93.027601000000004</v>
      </c>
      <c r="G3418" s="3">
        <v>3</v>
      </c>
      <c r="P3418">
        <v>3</v>
      </c>
      <c r="Q3418" t="str">
        <f t="shared" si="54"/>
        <v>123</v>
      </c>
    </row>
    <row r="3419" spans="1:17" x14ac:dyDescent="0.25">
      <c r="A3419">
        <v>3418</v>
      </c>
      <c r="B3419">
        <v>81.65617300000001</v>
      </c>
      <c r="C3419" s="2">
        <v>1</v>
      </c>
      <c r="D3419">
        <v>76.662653000000006</v>
      </c>
      <c r="E3419" s="4">
        <v>2</v>
      </c>
      <c r="F3419">
        <v>93.027601000000004</v>
      </c>
      <c r="G3419" s="3">
        <v>3</v>
      </c>
      <c r="P3419">
        <v>3</v>
      </c>
      <c r="Q3419" t="str">
        <f t="shared" si="54"/>
        <v>123</v>
      </c>
    </row>
    <row r="3420" spans="1:17" x14ac:dyDescent="0.25">
      <c r="A3420">
        <v>3419</v>
      </c>
      <c r="B3420">
        <v>81.65617300000001</v>
      </c>
      <c r="C3420" s="2">
        <v>1</v>
      </c>
      <c r="D3420">
        <v>76.662653000000006</v>
      </c>
      <c r="E3420" s="4">
        <v>2</v>
      </c>
      <c r="F3420">
        <v>93.027601000000004</v>
      </c>
      <c r="G3420" s="3">
        <v>3</v>
      </c>
      <c r="P3420">
        <v>3</v>
      </c>
      <c r="Q3420" t="str">
        <f t="shared" si="54"/>
        <v>123</v>
      </c>
    </row>
    <row r="3421" spans="1:17" x14ac:dyDescent="0.25">
      <c r="A3421">
        <v>3420</v>
      </c>
      <c r="B3421">
        <v>81.65617300000001</v>
      </c>
      <c r="C3421" s="2">
        <v>1</v>
      </c>
      <c r="D3421">
        <v>76.662653000000006</v>
      </c>
      <c r="E3421" s="4">
        <v>2</v>
      </c>
      <c r="F3421">
        <v>93.027601000000004</v>
      </c>
      <c r="G3421" s="3">
        <v>3</v>
      </c>
      <c r="P3421">
        <v>3</v>
      </c>
      <c r="Q3421" t="str">
        <f t="shared" si="54"/>
        <v>123</v>
      </c>
    </row>
    <row r="3422" spans="1:17" x14ac:dyDescent="0.25">
      <c r="A3422">
        <v>3421</v>
      </c>
      <c r="B3422">
        <v>81.674389000000005</v>
      </c>
      <c r="C3422" s="2">
        <v>1</v>
      </c>
      <c r="D3422">
        <v>76.662653000000006</v>
      </c>
      <c r="E3422" s="4">
        <v>2</v>
      </c>
      <c r="F3422">
        <v>93.027601000000004</v>
      </c>
      <c r="G3422" s="3">
        <v>3</v>
      </c>
      <c r="P3422">
        <v>3</v>
      </c>
      <c r="Q3422" t="str">
        <f t="shared" si="54"/>
        <v>123</v>
      </c>
    </row>
    <row r="3423" spans="1:17" x14ac:dyDescent="0.25">
      <c r="A3423">
        <v>3422</v>
      </c>
      <c r="D3423">
        <v>76.662653000000006</v>
      </c>
      <c r="E3423" s="4">
        <v>2</v>
      </c>
      <c r="F3423">
        <v>92.980766000000017</v>
      </c>
      <c r="G3423" s="3">
        <v>3</v>
      </c>
      <c r="P3423">
        <v>2</v>
      </c>
      <c r="Q3423" t="str">
        <f t="shared" si="54"/>
        <v>23</v>
      </c>
    </row>
    <row r="3424" spans="1:17" x14ac:dyDescent="0.25">
      <c r="A3424">
        <v>3423</v>
      </c>
      <c r="D3424">
        <v>76.662653000000006</v>
      </c>
      <c r="E3424" s="4">
        <v>2</v>
      </c>
      <c r="F3424">
        <v>92.980766000000017</v>
      </c>
      <c r="G3424" s="3">
        <v>3</v>
      </c>
      <c r="P3424">
        <v>2</v>
      </c>
      <c r="Q3424" t="str">
        <f t="shared" si="54"/>
        <v>23</v>
      </c>
    </row>
    <row r="3425" spans="1:17" x14ac:dyDescent="0.25">
      <c r="A3425">
        <v>3424</v>
      </c>
      <c r="D3425">
        <v>76.662653000000006</v>
      </c>
      <c r="E3425" s="4">
        <v>2</v>
      </c>
      <c r="F3425">
        <v>92.980766000000017</v>
      </c>
      <c r="G3425" s="3">
        <v>3</v>
      </c>
      <c r="P3425">
        <v>2</v>
      </c>
      <c r="Q3425" t="str">
        <f t="shared" si="54"/>
        <v>23</v>
      </c>
    </row>
    <row r="3426" spans="1:17" x14ac:dyDescent="0.25">
      <c r="A3426">
        <v>3425</v>
      </c>
      <c r="D3426">
        <v>76.662653000000006</v>
      </c>
      <c r="E3426" s="4">
        <v>2</v>
      </c>
      <c r="F3426">
        <v>92.980766000000017</v>
      </c>
      <c r="G3426" s="3">
        <v>3</v>
      </c>
      <c r="I3426" s="5" t="s">
        <v>233</v>
      </c>
      <c r="N3426">
        <v>84.528061000000008</v>
      </c>
      <c r="O3426">
        <v>3425</v>
      </c>
      <c r="P3426">
        <v>3</v>
      </c>
      <c r="Q3426" t="str">
        <f t="shared" si="54"/>
        <v>234D</v>
      </c>
    </row>
    <row r="3427" spans="1:17" x14ac:dyDescent="0.25">
      <c r="A3427">
        <v>3426</v>
      </c>
      <c r="D3427">
        <v>76.662653000000006</v>
      </c>
      <c r="E3427" s="4">
        <v>2</v>
      </c>
      <c r="F3427">
        <v>92.980766000000017</v>
      </c>
      <c r="G3427" s="3">
        <v>3</v>
      </c>
      <c r="I3427" s="5" t="s">
        <v>233</v>
      </c>
      <c r="N3427">
        <v>84.276531000000006</v>
      </c>
      <c r="P3427">
        <v>3</v>
      </c>
      <c r="Q3427" t="str">
        <f t="shared" si="54"/>
        <v>234D</v>
      </c>
    </row>
    <row r="3428" spans="1:17" x14ac:dyDescent="0.25">
      <c r="A3428">
        <v>3427</v>
      </c>
      <c r="D3428">
        <v>76.662653000000006</v>
      </c>
      <c r="E3428" s="4">
        <v>2</v>
      </c>
      <c r="I3428" s="5" t="s">
        <v>233</v>
      </c>
      <c r="N3428">
        <v>84.276531000000006</v>
      </c>
      <c r="P3428">
        <v>2</v>
      </c>
      <c r="Q3428" t="str">
        <f t="shared" si="54"/>
        <v>24D</v>
      </c>
    </row>
    <row r="3429" spans="1:17" x14ac:dyDescent="0.25">
      <c r="A3429">
        <v>3428</v>
      </c>
      <c r="D3429">
        <v>76.662653000000006</v>
      </c>
      <c r="E3429" s="4">
        <v>2</v>
      </c>
      <c r="I3429" s="5" t="s">
        <v>233</v>
      </c>
      <c r="N3429">
        <v>84.276531000000006</v>
      </c>
      <c r="P3429">
        <v>2</v>
      </c>
      <c r="Q3429" t="str">
        <f t="shared" si="54"/>
        <v>24D</v>
      </c>
    </row>
    <row r="3430" spans="1:17" x14ac:dyDescent="0.25">
      <c r="A3430">
        <v>3429</v>
      </c>
      <c r="D3430">
        <v>76.662653000000006</v>
      </c>
      <c r="E3430" s="4">
        <v>2</v>
      </c>
      <c r="I3430" s="5" t="s">
        <v>233</v>
      </c>
      <c r="N3430">
        <v>84.276531000000006</v>
      </c>
      <c r="P3430">
        <v>2</v>
      </c>
      <c r="Q3430" t="str">
        <f t="shared" si="54"/>
        <v>24D</v>
      </c>
    </row>
    <row r="3431" spans="1:17" x14ac:dyDescent="0.25">
      <c r="A3431">
        <v>3430</v>
      </c>
      <c r="D3431">
        <v>76.662653000000006</v>
      </c>
      <c r="E3431" s="4">
        <v>2</v>
      </c>
      <c r="I3431" s="5" t="s">
        <v>233</v>
      </c>
      <c r="N3431">
        <v>84.276531000000006</v>
      </c>
      <c r="P3431">
        <v>2</v>
      </c>
      <c r="Q3431" t="str">
        <f t="shared" si="54"/>
        <v>24D</v>
      </c>
    </row>
    <row r="3432" spans="1:17" x14ac:dyDescent="0.25">
      <c r="A3432">
        <v>3431</v>
      </c>
      <c r="D3432">
        <v>76.662653000000006</v>
      </c>
      <c r="E3432" s="4">
        <v>2</v>
      </c>
      <c r="I3432" s="5" t="s">
        <v>233</v>
      </c>
      <c r="N3432">
        <v>84.276531000000006</v>
      </c>
      <c r="P3432">
        <v>2</v>
      </c>
      <c r="Q3432" t="str">
        <f t="shared" si="54"/>
        <v>24D</v>
      </c>
    </row>
    <row r="3433" spans="1:17" x14ac:dyDescent="0.25">
      <c r="A3433">
        <v>3432</v>
      </c>
      <c r="B3433">
        <v>71.360663000000002</v>
      </c>
      <c r="C3433" s="2">
        <v>1</v>
      </c>
      <c r="D3433">
        <v>76.662653000000006</v>
      </c>
      <c r="E3433" s="4">
        <v>2</v>
      </c>
      <c r="I3433" s="5" t="s">
        <v>233</v>
      </c>
      <c r="N3433">
        <v>84.276531000000006</v>
      </c>
      <c r="P3433">
        <v>3</v>
      </c>
      <c r="Q3433" t="str">
        <f t="shared" si="54"/>
        <v>124D</v>
      </c>
    </row>
    <row r="3434" spans="1:17" x14ac:dyDescent="0.25">
      <c r="A3434">
        <v>3433</v>
      </c>
      <c r="B3434">
        <v>71.360663000000002</v>
      </c>
      <c r="C3434" s="2">
        <v>1</v>
      </c>
      <c r="D3434">
        <v>76.662653000000006</v>
      </c>
      <c r="E3434" s="4">
        <v>2</v>
      </c>
      <c r="I3434" s="5" t="s">
        <v>233</v>
      </c>
      <c r="N3434">
        <v>84.276531000000006</v>
      </c>
      <c r="P3434">
        <v>3</v>
      </c>
      <c r="Q3434" t="str">
        <f t="shared" si="54"/>
        <v>124D</v>
      </c>
    </row>
    <row r="3435" spans="1:17" x14ac:dyDescent="0.25">
      <c r="A3435">
        <v>3434</v>
      </c>
      <c r="B3435">
        <v>71.323010000000011</v>
      </c>
      <c r="C3435" s="2">
        <v>1</v>
      </c>
      <c r="D3435">
        <v>76.662653000000006</v>
      </c>
      <c r="E3435" s="4">
        <v>2</v>
      </c>
      <c r="I3435" s="5" t="s">
        <v>233</v>
      </c>
      <c r="N3435">
        <v>84.276531000000006</v>
      </c>
      <c r="P3435">
        <v>3</v>
      </c>
      <c r="Q3435" t="str">
        <f t="shared" si="54"/>
        <v>124D</v>
      </c>
    </row>
    <row r="3436" spans="1:17" x14ac:dyDescent="0.25">
      <c r="A3436">
        <v>3435</v>
      </c>
      <c r="B3436">
        <v>71.323010000000011</v>
      </c>
      <c r="C3436" s="2">
        <v>1</v>
      </c>
      <c r="D3436">
        <v>76.662653000000006</v>
      </c>
      <c r="E3436" s="4">
        <v>2</v>
      </c>
      <c r="I3436" s="5" t="s">
        <v>233</v>
      </c>
      <c r="N3436">
        <v>84.276531000000006</v>
      </c>
      <c r="P3436">
        <v>3</v>
      </c>
      <c r="Q3436" t="str">
        <f t="shared" si="54"/>
        <v>124D</v>
      </c>
    </row>
    <row r="3437" spans="1:17" x14ac:dyDescent="0.25">
      <c r="A3437">
        <v>3436</v>
      </c>
      <c r="B3437">
        <v>71.323010000000011</v>
      </c>
      <c r="C3437" s="2">
        <v>1</v>
      </c>
      <c r="D3437">
        <v>76.662653000000006</v>
      </c>
      <c r="E3437" s="4">
        <v>2</v>
      </c>
      <c r="I3437" s="5" t="s">
        <v>233</v>
      </c>
      <c r="N3437">
        <v>84.276531000000006</v>
      </c>
      <c r="P3437">
        <v>3</v>
      </c>
      <c r="Q3437" t="str">
        <f t="shared" si="54"/>
        <v>124D</v>
      </c>
    </row>
    <row r="3438" spans="1:17" x14ac:dyDescent="0.25">
      <c r="A3438">
        <v>3437</v>
      </c>
      <c r="B3438">
        <v>71.323010000000011</v>
      </c>
      <c r="C3438" s="2">
        <v>1</v>
      </c>
      <c r="D3438">
        <v>76.662653000000006</v>
      </c>
      <c r="E3438" s="4">
        <v>2</v>
      </c>
      <c r="I3438" s="5" t="s">
        <v>233</v>
      </c>
      <c r="N3438">
        <v>84.276531000000006</v>
      </c>
      <c r="P3438">
        <v>3</v>
      </c>
      <c r="Q3438" t="str">
        <f t="shared" si="54"/>
        <v>124D</v>
      </c>
    </row>
    <row r="3439" spans="1:17" x14ac:dyDescent="0.25">
      <c r="A3439">
        <v>3438</v>
      </c>
      <c r="B3439">
        <v>71.323010000000011</v>
      </c>
      <c r="C3439" s="2">
        <v>1</v>
      </c>
      <c r="D3439">
        <v>76.744286000000002</v>
      </c>
      <c r="E3439" s="4">
        <v>2</v>
      </c>
      <c r="I3439" s="5" t="s">
        <v>233</v>
      </c>
      <c r="N3439">
        <v>84.276531000000006</v>
      </c>
      <c r="P3439">
        <v>3</v>
      </c>
      <c r="Q3439" t="str">
        <f t="shared" si="54"/>
        <v>124D</v>
      </c>
    </row>
    <row r="3440" spans="1:17" x14ac:dyDescent="0.25">
      <c r="A3440">
        <v>3439</v>
      </c>
      <c r="B3440">
        <v>71.323010000000011</v>
      </c>
      <c r="C3440" s="2">
        <v>1</v>
      </c>
      <c r="I3440" s="5" t="s">
        <v>233</v>
      </c>
      <c r="N3440">
        <v>84.276531000000006</v>
      </c>
      <c r="P3440">
        <v>2</v>
      </c>
      <c r="Q3440" t="str">
        <f t="shared" si="54"/>
        <v>14D</v>
      </c>
    </row>
    <row r="3441" spans="1:17" x14ac:dyDescent="0.25">
      <c r="A3441">
        <v>3440</v>
      </c>
      <c r="B3441">
        <v>71.323010000000011</v>
      </c>
      <c r="C3441" s="2">
        <v>1</v>
      </c>
      <c r="I3441" s="5" t="s">
        <v>233</v>
      </c>
      <c r="N3441">
        <v>84.276531000000006</v>
      </c>
      <c r="P3441">
        <v>2</v>
      </c>
      <c r="Q3441" t="str">
        <f t="shared" si="54"/>
        <v>14D</v>
      </c>
    </row>
    <row r="3442" spans="1:17" x14ac:dyDescent="0.25">
      <c r="A3442">
        <v>3441</v>
      </c>
      <c r="B3442">
        <v>71.323010000000011</v>
      </c>
      <c r="C3442" s="2">
        <v>1</v>
      </c>
      <c r="I3442" s="5" t="s">
        <v>233</v>
      </c>
      <c r="N3442">
        <v>84.276531000000006</v>
      </c>
      <c r="P3442">
        <v>2</v>
      </c>
      <c r="Q3442" t="str">
        <f t="shared" si="54"/>
        <v>14D</v>
      </c>
    </row>
    <row r="3443" spans="1:17" x14ac:dyDescent="0.25">
      <c r="A3443">
        <v>3442</v>
      </c>
      <c r="B3443">
        <v>71.323010000000011</v>
      </c>
      <c r="C3443" s="2">
        <v>1</v>
      </c>
      <c r="I3443" s="5" t="s">
        <v>233</v>
      </c>
      <c r="N3443">
        <v>84.276531000000006</v>
      </c>
      <c r="P3443">
        <v>2</v>
      </c>
      <c r="Q3443" t="str">
        <f t="shared" si="54"/>
        <v>14D</v>
      </c>
    </row>
    <row r="3444" spans="1:17" x14ac:dyDescent="0.25">
      <c r="A3444">
        <v>3443</v>
      </c>
      <c r="B3444">
        <v>71.323010000000011</v>
      </c>
      <c r="C3444" s="2">
        <v>1</v>
      </c>
      <c r="I3444" s="5" t="s">
        <v>233</v>
      </c>
      <c r="N3444">
        <v>84.276531000000006</v>
      </c>
      <c r="P3444">
        <v>2</v>
      </c>
      <c r="Q3444" t="str">
        <f t="shared" si="54"/>
        <v>14D</v>
      </c>
    </row>
    <row r="3445" spans="1:17" x14ac:dyDescent="0.25">
      <c r="A3445">
        <v>3444</v>
      </c>
      <c r="B3445">
        <v>71.323010000000011</v>
      </c>
      <c r="C3445" s="2">
        <v>1</v>
      </c>
      <c r="F3445">
        <v>79.178572000000003</v>
      </c>
      <c r="G3445" s="3">
        <v>3</v>
      </c>
      <c r="I3445" s="5" t="s">
        <v>233</v>
      </c>
      <c r="N3445">
        <v>84.276531000000006</v>
      </c>
      <c r="P3445">
        <v>3</v>
      </c>
      <c r="Q3445" t="str">
        <f t="shared" si="54"/>
        <v>134D</v>
      </c>
    </row>
    <row r="3446" spans="1:17" x14ac:dyDescent="0.25">
      <c r="A3446">
        <v>3445</v>
      </c>
      <c r="B3446">
        <v>71.323010000000011</v>
      </c>
      <c r="C3446" s="2">
        <v>1</v>
      </c>
      <c r="F3446">
        <v>79.13469400000001</v>
      </c>
      <c r="G3446" s="3">
        <v>3</v>
      </c>
      <c r="I3446" s="5" t="s">
        <v>233</v>
      </c>
      <c r="N3446">
        <v>84.276531000000006</v>
      </c>
      <c r="P3446">
        <v>3</v>
      </c>
      <c r="Q3446" t="str">
        <f t="shared" si="54"/>
        <v>134D</v>
      </c>
    </row>
    <row r="3447" spans="1:17" x14ac:dyDescent="0.25">
      <c r="A3447">
        <v>3446</v>
      </c>
      <c r="B3447">
        <v>71.323010000000011</v>
      </c>
      <c r="C3447" s="2">
        <v>1</v>
      </c>
      <c r="F3447">
        <v>79.13469400000001</v>
      </c>
      <c r="G3447" s="3">
        <v>3</v>
      </c>
      <c r="I3447" s="5" t="s">
        <v>233</v>
      </c>
      <c r="N3447">
        <v>84.276531000000006</v>
      </c>
      <c r="P3447">
        <v>3</v>
      </c>
      <c r="Q3447" t="str">
        <f t="shared" si="54"/>
        <v>134D</v>
      </c>
    </row>
    <row r="3448" spans="1:17" x14ac:dyDescent="0.25">
      <c r="A3448">
        <v>3447</v>
      </c>
      <c r="B3448">
        <v>71.323010000000011</v>
      </c>
      <c r="C3448" s="2">
        <v>1</v>
      </c>
      <c r="F3448">
        <v>79.13469400000001</v>
      </c>
      <c r="G3448" s="3">
        <v>3</v>
      </c>
      <c r="I3448" s="5" t="s">
        <v>233</v>
      </c>
      <c r="N3448">
        <v>84.276531000000006</v>
      </c>
      <c r="P3448">
        <v>3</v>
      </c>
      <c r="Q3448" t="str">
        <f t="shared" si="54"/>
        <v>134D</v>
      </c>
    </row>
    <row r="3449" spans="1:17" x14ac:dyDescent="0.25">
      <c r="A3449">
        <v>3448</v>
      </c>
      <c r="B3449">
        <v>71.323010000000011</v>
      </c>
      <c r="C3449" s="2">
        <v>1</v>
      </c>
      <c r="D3449">
        <v>69.200918000000001</v>
      </c>
      <c r="E3449" s="4">
        <v>2</v>
      </c>
      <c r="F3449">
        <v>79.13469400000001</v>
      </c>
      <c r="G3449" s="3">
        <v>3</v>
      </c>
      <c r="I3449" s="5" t="s">
        <v>233</v>
      </c>
      <c r="N3449">
        <v>84.276531000000006</v>
      </c>
      <c r="P3449">
        <v>4</v>
      </c>
      <c r="Q3449" t="str">
        <f t="shared" si="54"/>
        <v>1234D</v>
      </c>
    </row>
    <row r="3450" spans="1:17" x14ac:dyDescent="0.25">
      <c r="A3450">
        <v>3449</v>
      </c>
      <c r="B3450">
        <v>71.323010000000011</v>
      </c>
      <c r="C3450" s="2">
        <v>1</v>
      </c>
      <c r="D3450">
        <v>69.147602000000006</v>
      </c>
      <c r="E3450" s="4">
        <v>2</v>
      </c>
      <c r="F3450">
        <v>79.13469400000001</v>
      </c>
      <c r="G3450" s="3">
        <v>3</v>
      </c>
      <c r="I3450" s="5" t="s">
        <v>233</v>
      </c>
      <c r="N3450">
        <v>84.276531000000006</v>
      </c>
      <c r="P3450">
        <v>4</v>
      </c>
      <c r="Q3450" t="str">
        <f t="shared" si="54"/>
        <v>1234D</v>
      </c>
    </row>
    <row r="3451" spans="1:17" x14ac:dyDescent="0.25">
      <c r="A3451">
        <v>3450</v>
      </c>
      <c r="B3451">
        <v>71.323010000000011</v>
      </c>
      <c r="C3451" s="2">
        <v>1</v>
      </c>
      <c r="D3451">
        <v>69.147602000000006</v>
      </c>
      <c r="E3451" s="4">
        <v>2</v>
      </c>
      <c r="F3451">
        <v>79.13469400000001</v>
      </c>
      <c r="G3451" s="3">
        <v>3</v>
      </c>
      <c r="I3451" s="5" t="s">
        <v>233</v>
      </c>
      <c r="N3451">
        <v>84.276531000000006</v>
      </c>
      <c r="P3451">
        <v>4</v>
      </c>
      <c r="Q3451" t="str">
        <f t="shared" si="54"/>
        <v>1234D</v>
      </c>
    </row>
    <row r="3452" spans="1:17" x14ac:dyDescent="0.25">
      <c r="A3452">
        <v>3451</v>
      </c>
      <c r="B3452">
        <v>71.323010000000011</v>
      </c>
      <c r="C3452" s="2">
        <v>1</v>
      </c>
      <c r="D3452">
        <v>69.147602000000006</v>
      </c>
      <c r="E3452" s="4">
        <v>2</v>
      </c>
      <c r="F3452">
        <v>79.13469400000001</v>
      </c>
      <c r="G3452" s="3">
        <v>3</v>
      </c>
      <c r="I3452" s="5" t="s">
        <v>233</v>
      </c>
      <c r="N3452">
        <v>84.276531000000006</v>
      </c>
      <c r="P3452">
        <v>4</v>
      </c>
      <c r="Q3452" t="str">
        <f t="shared" si="54"/>
        <v>1234D</v>
      </c>
    </row>
    <row r="3453" spans="1:17" x14ac:dyDescent="0.25">
      <c r="A3453">
        <v>3452</v>
      </c>
      <c r="B3453">
        <v>71.323010000000011</v>
      </c>
      <c r="C3453" s="2">
        <v>1</v>
      </c>
      <c r="D3453">
        <v>69.147602000000006</v>
      </c>
      <c r="E3453" s="4">
        <v>2</v>
      </c>
      <c r="F3453">
        <v>79.13469400000001</v>
      </c>
      <c r="G3453" s="3">
        <v>3</v>
      </c>
      <c r="I3453" s="5" t="s">
        <v>233</v>
      </c>
      <c r="N3453">
        <v>84.528061000000008</v>
      </c>
      <c r="O3453">
        <v>3452</v>
      </c>
      <c r="P3453">
        <v>4</v>
      </c>
      <c r="Q3453" t="str">
        <f t="shared" si="54"/>
        <v>1234D</v>
      </c>
    </row>
    <row r="3454" spans="1:17" x14ac:dyDescent="0.25">
      <c r="A3454">
        <v>3453</v>
      </c>
      <c r="B3454">
        <v>71.323010000000011</v>
      </c>
      <c r="C3454" s="2">
        <v>1</v>
      </c>
      <c r="D3454">
        <v>69.147602000000006</v>
      </c>
      <c r="E3454" s="4">
        <v>2</v>
      </c>
      <c r="F3454">
        <v>79.13469400000001</v>
      </c>
      <c r="G3454" s="3">
        <v>3</v>
      </c>
      <c r="P3454">
        <v>3</v>
      </c>
      <c r="Q3454" t="str">
        <f t="shared" si="54"/>
        <v>123</v>
      </c>
    </row>
    <row r="3455" spans="1:17" x14ac:dyDescent="0.25">
      <c r="A3455">
        <v>3454</v>
      </c>
      <c r="B3455">
        <v>71.323010000000011</v>
      </c>
      <c r="C3455" s="2">
        <v>1</v>
      </c>
      <c r="D3455">
        <v>69.147602000000006</v>
      </c>
      <c r="E3455" s="4">
        <v>2</v>
      </c>
      <c r="F3455">
        <v>79.13469400000001</v>
      </c>
      <c r="G3455" s="3">
        <v>3</v>
      </c>
      <c r="P3455">
        <v>3</v>
      </c>
      <c r="Q3455" t="str">
        <f t="shared" si="54"/>
        <v>123</v>
      </c>
    </row>
    <row r="3456" spans="1:17" x14ac:dyDescent="0.25">
      <c r="A3456">
        <v>3455</v>
      </c>
      <c r="B3456">
        <v>71.323010000000011</v>
      </c>
      <c r="C3456" s="2">
        <v>1</v>
      </c>
      <c r="D3456">
        <v>69.147602000000006</v>
      </c>
      <c r="E3456" s="4">
        <v>2</v>
      </c>
      <c r="F3456">
        <v>79.13469400000001</v>
      </c>
      <c r="G3456" s="3">
        <v>3</v>
      </c>
      <c r="P3456">
        <v>3</v>
      </c>
      <c r="Q3456" t="str">
        <f t="shared" si="54"/>
        <v>123</v>
      </c>
    </row>
    <row r="3457" spans="1:17" x14ac:dyDescent="0.25">
      <c r="A3457">
        <v>3456</v>
      </c>
      <c r="B3457">
        <v>71.323010000000011</v>
      </c>
      <c r="C3457" s="2">
        <v>1</v>
      </c>
      <c r="D3457">
        <v>69.147602000000006</v>
      </c>
      <c r="E3457" s="4">
        <v>2</v>
      </c>
      <c r="F3457">
        <v>79.13469400000001</v>
      </c>
      <c r="G3457" s="3">
        <v>3</v>
      </c>
      <c r="P3457">
        <v>3</v>
      </c>
      <c r="Q3457" t="str">
        <f t="shared" si="54"/>
        <v>123</v>
      </c>
    </row>
    <row r="3458" spans="1:17" x14ac:dyDescent="0.25">
      <c r="A3458">
        <v>3457</v>
      </c>
      <c r="B3458">
        <v>71.323010000000011</v>
      </c>
      <c r="C3458" s="2">
        <v>1</v>
      </c>
      <c r="D3458">
        <v>69.147602000000006</v>
      </c>
      <c r="E3458" s="4">
        <v>2</v>
      </c>
      <c r="F3458">
        <v>79.13469400000001</v>
      </c>
      <c r="G3458" s="3">
        <v>3</v>
      </c>
      <c r="P3458">
        <v>3</v>
      </c>
      <c r="Q3458" t="str">
        <f t="shared" ref="Q3458:Q3521" si="55">CONCATENATE(C3458,E3458,G3458,I3458)</f>
        <v>123</v>
      </c>
    </row>
    <row r="3459" spans="1:17" x14ac:dyDescent="0.25">
      <c r="A3459">
        <v>3458</v>
      </c>
      <c r="B3459">
        <v>71.323010000000011</v>
      </c>
      <c r="C3459" s="2">
        <v>1</v>
      </c>
      <c r="D3459">
        <v>69.147602000000006</v>
      </c>
      <c r="E3459" s="4">
        <v>2</v>
      </c>
      <c r="F3459">
        <v>79.13469400000001</v>
      </c>
      <c r="G3459" s="3">
        <v>3</v>
      </c>
      <c r="P3459">
        <v>3</v>
      </c>
      <c r="Q3459" t="str">
        <f t="shared" si="55"/>
        <v>123</v>
      </c>
    </row>
    <row r="3460" spans="1:17" x14ac:dyDescent="0.25">
      <c r="A3460">
        <v>3459</v>
      </c>
      <c r="B3460">
        <v>71.323010000000011</v>
      </c>
      <c r="C3460" s="2">
        <v>1</v>
      </c>
      <c r="D3460">
        <v>69.147602000000006</v>
      </c>
      <c r="E3460" s="4">
        <v>2</v>
      </c>
      <c r="F3460">
        <v>79.13469400000001</v>
      </c>
      <c r="G3460" s="3">
        <v>3</v>
      </c>
      <c r="P3460">
        <v>3</v>
      </c>
      <c r="Q3460" t="str">
        <f t="shared" si="55"/>
        <v>123</v>
      </c>
    </row>
    <row r="3461" spans="1:17" x14ac:dyDescent="0.25">
      <c r="A3461">
        <v>3460</v>
      </c>
      <c r="B3461">
        <v>71.360663000000002</v>
      </c>
      <c r="C3461" s="2">
        <v>1</v>
      </c>
      <c r="D3461">
        <v>69.147602000000006</v>
      </c>
      <c r="E3461" s="4">
        <v>2</v>
      </c>
      <c r="F3461">
        <v>79.13469400000001</v>
      </c>
      <c r="G3461" s="3">
        <v>3</v>
      </c>
      <c r="P3461">
        <v>3</v>
      </c>
      <c r="Q3461" t="str">
        <f t="shared" si="55"/>
        <v>123</v>
      </c>
    </row>
    <row r="3462" spans="1:17" x14ac:dyDescent="0.25">
      <c r="A3462">
        <v>3461</v>
      </c>
      <c r="D3462">
        <v>69.147602000000006</v>
      </c>
      <c r="E3462" s="4">
        <v>2</v>
      </c>
      <c r="F3462">
        <v>79.13469400000001</v>
      </c>
      <c r="G3462" s="3">
        <v>3</v>
      </c>
      <c r="P3462">
        <v>2</v>
      </c>
      <c r="Q3462" t="str">
        <f t="shared" si="55"/>
        <v>23</v>
      </c>
    </row>
    <row r="3463" spans="1:17" x14ac:dyDescent="0.25">
      <c r="A3463">
        <v>3462</v>
      </c>
      <c r="D3463">
        <v>69.147602000000006</v>
      </c>
      <c r="E3463" s="4">
        <v>2</v>
      </c>
      <c r="F3463">
        <v>79.13469400000001</v>
      </c>
      <c r="G3463" s="3">
        <v>3</v>
      </c>
      <c r="P3463">
        <v>2</v>
      </c>
      <c r="Q3463" t="str">
        <f t="shared" si="55"/>
        <v>23</v>
      </c>
    </row>
    <row r="3464" spans="1:17" x14ac:dyDescent="0.25">
      <c r="A3464">
        <v>3463</v>
      </c>
      <c r="D3464">
        <v>69.147602000000006</v>
      </c>
      <c r="E3464" s="4">
        <v>2</v>
      </c>
      <c r="F3464">
        <v>79.13469400000001</v>
      </c>
      <c r="G3464" s="3">
        <v>3</v>
      </c>
      <c r="P3464">
        <v>2</v>
      </c>
      <c r="Q3464" t="str">
        <f t="shared" si="55"/>
        <v>23</v>
      </c>
    </row>
    <row r="3465" spans="1:17" x14ac:dyDescent="0.25">
      <c r="A3465">
        <v>3464</v>
      </c>
      <c r="D3465">
        <v>69.147602000000006</v>
      </c>
      <c r="E3465" s="4">
        <v>2</v>
      </c>
      <c r="F3465">
        <v>79.13469400000001</v>
      </c>
      <c r="G3465" s="3">
        <v>3</v>
      </c>
      <c r="P3465">
        <v>2</v>
      </c>
      <c r="Q3465" t="str">
        <f t="shared" si="55"/>
        <v>23</v>
      </c>
    </row>
    <row r="3466" spans="1:17" x14ac:dyDescent="0.25">
      <c r="A3466">
        <v>3465</v>
      </c>
      <c r="D3466">
        <v>69.147602000000006</v>
      </c>
      <c r="E3466" s="4">
        <v>2</v>
      </c>
      <c r="F3466">
        <v>79.13469400000001</v>
      </c>
      <c r="G3466" s="3">
        <v>3</v>
      </c>
      <c r="P3466">
        <v>2</v>
      </c>
      <c r="Q3466" t="str">
        <f t="shared" si="55"/>
        <v>23</v>
      </c>
    </row>
    <row r="3467" spans="1:17" x14ac:dyDescent="0.25">
      <c r="A3467">
        <v>3466</v>
      </c>
      <c r="D3467">
        <v>69.147602000000006</v>
      </c>
      <c r="E3467" s="4">
        <v>2</v>
      </c>
      <c r="F3467">
        <v>79.13469400000001</v>
      </c>
      <c r="G3467" s="3">
        <v>3</v>
      </c>
      <c r="P3467">
        <v>2</v>
      </c>
      <c r="Q3467" t="str">
        <f t="shared" si="55"/>
        <v>23</v>
      </c>
    </row>
    <row r="3468" spans="1:17" x14ac:dyDescent="0.25">
      <c r="A3468">
        <v>3467</v>
      </c>
      <c r="D3468">
        <v>69.147602000000006</v>
      </c>
      <c r="E3468" s="4">
        <v>2</v>
      </c>
      <c r="F3468">
        <v>79.13469400000001</v>
      </c>
      <c r="G3468" s="3">
        <v>3</v>
      </c>
      <c r="P3468">
        <v>2</v>
      </c>
      <c r="Q3468" t="str">
        <f t="shared" si="55"/>
        <v>23</v>
      </c>
    </row>
    <row r="3469" spans="1:17" x14ac:dyDescent="0.25">
      <c r="A3469">
        <v>3468</v>
      </c>
      <c r="D3469">
        <v>69.147602000000006</v>
      </c>
      <c r="E3469" s="4">
        <v>2</v>
      </c>
      <c r="F3469">
        <v>79.13469400000001</v>
      </c>
      <c r="G3469" s="3">
        <v>3</v>
      </c>
      <c r="P3469">
        <v>2</v>
      </c>
      <c r="Q3469" t="str">
        <f t="shared" si="55"/>
        <v>23</v>
      </c>
    </row>
    <row r="3470" spans="1:17" x14ac:dyDescent="0.25">
      <c r="A3470">
        <v>3469</v>
      </c>
      <c r="D3470">
        <v>69.147602000000006</v>
      </c>
      <c r="E3470" s="4">
        <v>2</v>
      </c>
      <c r="F3470">
        <v>79.13469400000001</v>
      </c>
      <c r="G3470" s="3">
        <v>3</v>
      </c>
      <c r="P3470">
        <v>2</v>
      </c>
      <c r="Q3470" t="str">
        <f t="shared" si="55"/>
        <v>23</v>
      </c>
    </row>
    <row r="3471" spans="1:17" x14ac:dyDescent="0.25">
      <c r="A3471">
        <v>3470</v>
      </c>
      <c r="B3471">
        <v>59.162895000000013</v>
      </c>
      <c r="C3471" s="2">
        <v>1</v>
      </c>
      <c r="D3471">
        <v>69.147602000000006</v>
      </c>
      <c r="E3471" s="4">
        <v>2</v>
      </c>
      <c r="F3471">
        <v>79.13469400000001</v>
      </c>
      <c r="G3471" s="3">
        <v>3</v>
      </c>
      <c r="P3471">
        <v>3</v>
      </c>
      <c r="Q3471" t="str">
        <f t="shared" si="55"/>
        <v>123</v>
      </c>
    </row>
    <row r="3472" spans="1:17" x14ac:dyDescent="0.25">
      <c r="A3472">
        <v>3471</v>
      </c>
      <c r="B3472">
        <v>58.92955700000001</v>
      </c>
      <c r="C3472" s="2">
        <v>1</v>
      </c>
      <c r="D3472">
        <v>69.147602000000006</v>
      </c>
      <c r="E3472" s="4">
        <v>2</v>
      </c>
      <c r="F3472">
        <v>79.178572000000003</v>
      </c>
      <c r="G3472" s="3">
        <v>3</v>
      </c>
      <c r="P3472">
        <v>3</v>
      </c>
      <c r="Q3472" t="str">
        <f t="shared" si="55"/>
        <v>123</v>
      </c>
    </row>
    <row r="3473" spans="1:17" x14ac:dyDescent="0.25">
      <c r="A3473">
        <v>3472</v>
      </c>
      <c r="B3473">
        <v>58.92955700000001</v>
      </c>
      <c r="C3473" s="2">
        <v>1</v>
      </c>
      <c r="D3473">
        <v>69.147602000000006</v>
      </c>
      <c r="E3473" s="4">
        <v>2</v>
      </c>
      <c r="F3473">
        <v>79.178572000000003</v>
      </c>
      <c r="G3473" s="3">
        <v>3</v>
      </c>
      <c r="P3473">
        <v>3</v>
      </c>
      <c r="Q3473" t="str">
        <f t="shared" si="55"/>
        <v>123</v>
      </c>
    </row>
    <row r="3474" spans="1:17" x14ac:dyDescent="0.25">
      <c r="A3474">
        <v>3473</v>
      </c>
      <c r="B3474">
        <v>58.92955700000001</v>
      </c>
      <c r="C3474" s="2">
        <v>1</v>
      </c>
      <c r="D3474">
        <v>69.147602000000006</v>
      </c>
      <c r="E3474" s="4">
        <v>2</v>
      </c>
      <c r="H3474">
        <v>72.151020000000003</v>
      </c>
      <c r="I3474" s="5">
        <v>4</v>
      </c>
      <c r="P3474">
        <v>3</v>
      </c>
      <c r="Q3474" t="str">
        <f t="shared" si="55"/>
        <v>124</v>
      </c>
    </row>
    <row r="3475" spans="1:17" x14ac:dyDescent="0.25">
      <c r="A3475">
        <v>3474</v>
      </c>
      <c r="B3475">
        <v>58.92955700000001</v>
      </c>
      <c r="C3475" s="2">
        <v>1</v>
      </c>
      <c r="D3475">
        <v>69.200918000000001</v>
      </c>
      <c r="E3475" s="4">
        <v>2</v>
      </c>
      <c r="H3475">
        <v>72.11408200000001</v>
      </c>
      <c r="I3475" s="5">
        <v>4</v>
      </c>
      <c r="P3475">
        <v>3</v>
      </c>
      <c r="Q3475" t="str">
        <f t="shared" si="55"/>
        <v>124</v>
      </c>
    </row>
    <row r="3476" spans="1:17" x14ac:dyDescent="0.25">
      <c r="A3476">
        <v>3475</v>
      </c>
      <c r="B3476">
        <v>58.92955700000001</v>
      </c>
      <c r="C3476" s="2">
        <v>1</v>
      </c>
      <c r="H3476">
        <v>72.11408200000001</v>
      </c>
      <c r="I3476" s="5">
        <v>4</v>
      </c>
      <c r="P3476">
        <v>2</v>
      </c>
      <c r="Q3476" t="str">
        <f t="shared" si="55"/>
        <v>14</v>
      </c>
    </row>
    <row r="3477" spans="1:17" x14ac:dyDescent="0.25">
      <c r="A3477">
        <v>3476</v>
      </c>
      <c r="B3477">
        <v>58.92955700000001</v>
      </c>
      <c r="C3477" s="2">
        <v>1</v>
      </c>
      <c r="H3477">
        <v>72.11408200000001</v>
      </c>
      <c r="I3477" s="5">
        <v>4</v>
      </c>
      <c r="P3477">
        <v>2</v>
      </c>
      <c r="Q3477" t="str">
        <f t="shared" si="55"/>
        <v>14</v>
      </c>
    </row>
    <row r="3478" spans="1:17" x14ac:dyDescent="0.25">
      <c r="A3478">
        <v>3477</v>
      </c>
      <c r="B3478">
        <v>58.92955700000001</v>
      </c>
      <c r="C3478" s="2">
        <v>1</v>
      </c>
      <c r="H3478">
        <v>72.11408200000001</v>
      </c>
      <c r="I3478" s="5">
        <v>4</v>
      </c>
      <c r="P3478">
        <v>2</v>
      </c>
      <c r="Q3478" t="str">
        <f t="shared" si="55"/>
        <v>14</v>
      </c>
    </row>
    <row r="3479" spans="1:17" x14ac:dyDescent="0.25">
      <c r="A3479">
        <v>3478</v>
      </c>
      <c r="B3479">
        <v>58.92955700000001</v>
      </c>
      <c r="C3479" s="2">
        <v>1</v>
      </c>
      <c r="H3479">
        <v>72.11408200000001</v>
      </c>
      <c r="I3479" s="5">
        <v>4</v>
      </c>
      <c r="P3479">
        <v>2</v>
      </c>
      <c r="Q3479" t="str">
        <f t="shared" si="55"/>
        <v>14</v>
      </c>
    </row>
    <row r="3480" spans="1:17" x14ac:dyDescent="0.25">
      <c r="A3480">
        <v>3479</v>
      </c>
      <c r="B3480">
        <v>58.92955700000001</v>
      </c>
      <c r="C3480" s="2">
        <v>1</v>
      </c>
      <c r="H3480">
        <v>72.11408200000001</v>
      </c>
      <c r="I3480" s="5">
        <v>4</v>
      </c>
      <c r="P3480">
        <v>2</v>
      </c>
      <c r="Q3480" t="str">
        <f t="shared" si="55"/>
        <v>14</v>
      </c>
    </row>
    <row r="3481" spans="1:17" x14ac:dyDescent="0.25">
      <c r="A3481">
        <v>3480</v>
      </c>
      <c r="B3481">
        <v>58.92955700000001</v>
      </c>
      <c r="C3481" s="2">
        <v>1</v>
      </c>
      <c r="H3481">
        <v>72.11408200000001</v>
      </c>
      <c r="I3481" s="5">
        <v>4</v>
      </c>
      <c r="P3481">
        <v>2</v>
      </c>
      <c r="Q3481" t="str">
        <f t="shared" si="55"/>
        <v>14</v>
      </c>
    </row>
    <row r="3482" spans="1:17" x14ac:dyDescent="0.25">
      <c r="A3482">
        <v>3481</v>
      </c>
      <c r="B3482">
        <v>58.92955700000001</v>
      </c>
      <c r="C3482" s="2">
        <v>1</v>
      </c>
      <c r="H3482">
        <v>72.11408200000001</v>
      </c>
      <c r="I3482" s="5">
        <v>4</v>
      </c>
      <c r="P3482">
        <v>2</v>
      </c>
      <c r="Q3482" t="str">
        <f t="shared" si="55"/>
        <v>14</v>
      </c>
    </row>
    <row r="3483" spans="1:17" x14ac:dyDescent="0.25">
      <c r="A3483">
        <v>3482</v>
      </c>
      <c r="B3483">
        <v>58.92955700000001</v>
      </c>
      <c r="C3483" s="2">
        <v>1</v>
      </c>
      <c r="H3483">
        <v>72.11408200000001</v>
      </c>
      <c r="I3483" s="5">
        <v>4</v>
      </c>
      <c r="P3483">
        <v>2</v>
      </c>
      <c r="Q3483" t="str">
        <f t="shared" si="55"/>
        <v>14</v>
      </c>
    </row>
    <row r="3484" spans="1:17" x14ac:dyDescent="0.25">
      <c r="A3484">
        <v>3483</v>
      </c>
      <c r="B3484">
        <v>58.92955700000001</v>
      </c>
      <c r="C3484" s="2">
        <v>1</v>
      </c>
      <c r="H3484">
        <v>72.11408200000001</v>
      </c>
      <c r="I3484" s="5">
        <v>4</v>
      </c>
      <c r="P3484">
        <v>2</v>
      </c>
      <c r="Q3484" t="str">
        <f t="shared" si="55"/>
        <v>14</v>
      </c>
    </row>
    <row r="3485" spans="1:17" x14ac:dyDescent="0.25">
      <c r="A3485">
        <v>3484</v>
      </c>
      <c r="B3485">
        <v>58.92955700000001</v>
      </c>
      <c r="C3485" s="2">
        <v>1</v>
      </c>
      <c r="H3485">
        <v>72.11408200000001</v>
      </c>
      <c r="I3485" s="5">
        <v>4</v>
      </c>
      <c r="P3485">
        <v>2</v>
      </c>
      <c r="Q3485" t="str">
        <f t="shared" si="55"/>
        <v>14</v>
      </c>
    </row>
    <row r="3486" spans="1:17" x14ac:dyDescent="0.25">
      <c r="A3486">
        <v>3485</v>
      </c>
      <c r="B3486">
        <v>58.92955700000001</v>
      </c>
      <c r="C3486" s="2">
        <v>1</v>
      </c>
      <c r="H3486">
        <v>72.11408200000001</v>
      </c>
      <c r="I3486" s="5">
        <v>4</v>
      </c>
      <c r="P3486">
        <v>2</v>
      </c>
      <c r="Q3486" t="str">
        <f t="shared" si="55"/>
        <v>14</v>
      </c>
    </row>
    <row r="3487" spans="1:17" x14ac:dyDescent="0.25">
      <c r="A3487">
        <v>3486</v>
      </c>
      <c r="B3487">
        <v>58.92955700000001</v>
      </c>
      <c r="C3487" s="2">
        <v>1</v>
      </c>
      <c r="H3487">
        <v>72.11408200000001</v>
      </c>
      <c r="I3487" s="5">
        <v>4</v>
      </c>
      <c r="P3487">
        <v>2</v>
      </c>
      <c r="Q3487" t="str">
        <f t="shared" si="55"/>
        <v>14</v>
      </c>
    </row>
    <row r="3488" spans="1:17" x14ac:dyDescent="0.25">
      <c r="A3488">
        <v>3487</v>
      </c>
      <c r="B3488">
        <v>58.92955700000001</v>
      </c>
      <c r="C3488" s="2">
        <v>1</v>
      </c>
      <c r="H3488">
        <v>72.11408200000001</v>
      </c>
      <c r="I3488" s="5">
        <v>4</v>
      </c>
      <c r="P3488">
        <v>2</v>
      </c>
      <c r="Q3488" t="str">
        <f t="shared" si="55"/>
        <v>14</v>
      </c>
    </row>
    <row r="3489" spans="1:17" x14ac:dyDescent="0.25">
      <c r="A3489">
        <v>3488</v>
      </c>
      <c r="B3489">
        <v>58.92955700000001</v>
      </c>
      <c r="C3489" s="2">
        <v>1</v>
      </c>
      <c r="D3489">
        <v>52.013263000000009</v>
      </c>
      <c r="E3489" s="4">
        <v>2</v>
      </c>
      <c r="H3489">
        <v>72.11408200000001</v>
      </c>
      <c r="I3489" s="5">
        <v>4</v>
      </c>
      <c r="P3489">
        <v>3</v>
      </c>
      <c r="Q3489" t="str">
        <f t="shared" si="55"/>
        <v>124</v>
      </c>
    </row>
    <row r="3490" spans="1:17" x14ac:dyDescent="0.25">
      <c r="A3490">
        <v>3489</v>
      </c>
      <c r="B3490">
        <v>58.92955700000001</v>
      </c>
      <c r="C3490" s="2">
        <v>1</v>
      </c>
      <c r="D3490">
        <v>52.020961000000014</v>
      </c>
      <c r="E3490" s="4">
        <v>2</v>
      </c>
      <c r="H3490">
        <v>72.11408200000001</v>
      </c>
      <c r="I3490" s="5">
        <v>4</v>
      </c>
      <c r="P3490">
        <v>3</v>
      </c>
      <c r="Q3490" t="str">
        <f t="shared" si="55"/>
        <v>124</v>
      </c>
    </row>
    <row r="3491" spans="1:17" x14ac:dyDescent="0.25">
      <c r="A3491">
        <v>3490</v>
      </c>
      <c r="B3491">
        <v>58.92955700000001</v>
      </c>
      <c r="C3491" s="2">
        <v>1</v>
      </c>
      <c r="D3491">
        <v>52.020961000000014</v>
      </c>
      <c r="E3491" s="4">
        <v>2</v>
      </c>
      <c r="H3491">
        <v>72.11408200000001</v>
      </c>
      <c r="I3491" s="5">
        <v>4</v>
      </c>
      <c r="P3491">
        <v>3</v>
      </c>
      <c r="Q3491" t="str">
        <f t="shared" si="55"/>
        <v>124</v>
      </c>
    </row>
    <row r="3492" spans="1:17" x14ac:dyDescent="0.25">
      <c r="A3492">
        <v>3491</v>
      </c>
      <c r="B3492">
        <v>58.92955700000001</v>
      </c>
      <c r="C3492" s="2">
        <v>1</v>
      </c>
      <c r="D3492">
        <v>52.020961000000014</v>
      </c>
      <c r="E3492" s="4">
        <v>2</v>
      </c>
      <c r="H3492">
        <v>72.11408200000001</v>
      </c>
      <c r="I3492" s="5">
        <v>4</v>
      </c>
      <c r="P3492">
        <v>3</v>
      </c>
      <c r="Q3492" t="str">
        <f t="shared" si="55"/>
        <v>124</v>
      </c>
    </row>
    <row r="3493" spans="1:17" x14ac:dyDescent="0.25">
      <c r="A3493">
        <v>3492</v>
      </c>
      <c r="B3493">
        <v>58.92955700000001</v>
      </c>
      <c r="C3493" s="2">
        <v>1</v>
      </c>
      <c r="D3493">
        <v>52.020961000000014</v>
      </c>
      <c r="E3493" s="4">
        <v>2</v>
      </c>
      <c r="H3493">
        <v>72.11408200000001</v>
      </c>
      <c r="I3493" s="5">
        <v>4</v>
      </c>
      <c r="P3493">
        <v>3</v>
      </c>
      <c r="Q3493" t="str">
        <f t="shared" si="55"/>
        <v>124</v>
      </c>
    </row>
    <row r="3494" spans="1:17" x14ac:dyDescent="0.25">
      <c r="A3494">
        <v>3493</v>
      </c>
      <c r="B3494">
        <v>59.162895000000013</v>
      </c>
      <c r="C3494" s="2">
        <v>1</v>
      </c>
      <c r="D3494">
        <v>52.020961000000014</v>
      </c>
      <c r="E3494" s="4">
        <v>2</v>
      </c>
      <c r="H3494">
        <v>72.11408200000001</v>
      </c>
      <c r="I3494" s="5">
        <v>4</v>
      </c>
      <c r="P3494">
        <v>3</v>
      </c>
      <c r="Q3494" t="str">
        <f t="shared" si="55"/>
        <v>124</v>
      </c>
    </row>
    <row r="3495" spans="1:17" x14ac:dyDescent="0.25">
      <c r="A3495">
        <v>3494</v>
      </c>
      <c r="D3495">
        <v>52.020961000000014</v>
      </c>
      <c r="E3495" s="4">
        <v>2</v>
      </c>
      <c r="H3495">
        <v>72.11408200000001</v>
      </c>
      <c r="I3495" s="5">
        <v>4</v>
      </c>
      <c r="P3495">
        <v>2</v>
      </c>
      <c r="Q3495" t="str">
        <f t="shared" si="55"/>
        <v>24</v>
      </c>
    </row>
    <row r="3496" spans="1:17" x14ac:dyDescent="0.25">
      <c r="A3496">
        <v>3495</v>
      </c>
      <c r="D3496">
        <v>52.020961000000014</v>
      </c>
      <c r="E3496" s="4">
        <v>2</v>
      </c>
      <c r="F3496">
        <v>62.355174000000012</v>
      </c>
      <c r="G3496" s="3">
        <v>3</v>
      </c>
      <c r="H3496">
        <v>72.151020000000003</v>
      </c>
      <c r="I3496" s="5">
        <v>4</v>
      </c>
      <c r="P3496">
        <v>3</v>
      </c>
      <c r="Q3496" t="str">
        <f t="shared" si="55"/>
        <v>234</v>
      </c>
    </row>
    <row r="3497" spans="1:17" x14ac:dyDescent="0.25">
      <c r="A3497">
        <v>3496</v>
      </c>
      <c r="D3497">
        <v>52.020961000000014</v>
      </c>
      <c r="E3497" s="4">
        <v>2</v>
      </c>
      <c r="F3497">
        <v>62.156856000000012</v>
      </c>
      <c r="G3497" s="3">
        <v>3</v>
      </c>
      <c r="H3497">
        <v>72.151020000000003</v>
      </c>
      <c r="I3497" s="5">
        <v>4</v>
      </c>
      <c r="P3497">
        <v>3</v>
      </c>
      <c r="Q3497" t="str">
        <f t="shared" si="55"/>
        <v>234</v>
      </c>
    </row>
    <row r="3498" spans="1:17" x14ac:dyDescent="0.25">
      <c r="A3498">
        <v>3497</v>
      </c>
      <c r="D3498">
        <v>52.020961000000014</v>
      </c>
      <c r="E3498" s="4">
        <v>2</v>
      </c>
      <c r="F3498">
        <v>62.156856000000012</v>
      </c>
      <c r="G3498" s="3">
        <v>3</v>
      </c>
      <c r="H3498">
        <v>72.151020000000003</v>
      </c>
      <c r="I3498" s="5">
        <v>4</v>
      </c>
      <c r="P3498">
        <v>3</v>
      </c>
      <c r="Q3498" t="str">
        <f t="shared" si="55"/>
        <v>234</v>
      </c>
    </row>
    <row r="3499" spans="1:17" x14ac:dyDescent="0.25">
      <c r="A3499">
        <v>3498</v>
      </c>
      <c r="D3499">
        <v>52.020961000000014</v>
      </c>
      <c r="E3499" s="4">
        <v>2</v>
      </c>
      <c r="F3499">
        <v>62.156856000000012</v>
      </c>
      <c r="G3499" s="3">
        <v>3</v>
      </c>
      <c r="P3499">
        <v>2</v>
      </c>
      <c r="Q3499" t="str">
        <f t="shared" si="55"/>
        <v>23</v>
      </c>
    </row>
    <row r="3500" spans="1:17" x14ac:dyDescent="0.25">
      <c r="A3500">
        <v>3499</v>
      </c>
      <c r="D3500">
        <v>52.020961000000014</v>
      </c>
      <c r="E3500" s="4">
        <v>2</v>
      </c>
      <c r="F3500">
        <v>62.156856000000012</v>
      </c>
      <c r="G3500" s="3">
        <v>3</v>
      </c>
      <c r="P3500">
        <v>2</v>
      </c>
      <c r="Q3500" t="str">
        <f t="shared" si="55"/>
        <v>23</v>
      </c>
    </row>
    <row r="3501" spans="1:17" x14ac:dyDescent="0.25">
      <c r="A3501">
        <v>3500</v>
      </c>
      <c r="D3501">
        <v>52.020961000000014</v>
      </c>
      <c r="E3501" s="4">
        <v>2</v>
      </c>
      <c r="F3501">
        <v>62.156856000000012</v>
      </c>
      <c r="G3501" s="3">
        <v>3</v>
      </c>
      <c r="P3501">
        <v>2</v>
      </c>
      <c r="Q3501" t="str">
        <f t="shared" si="55"/>
        <v>23</v>
      </c>
    </row>
    <row r="3502" spans="1:17" x14ac:dyDescent="0.25">
      <c r="A3502">
        <v>3501</v>
      </c>
      <c r="D3502">
        <v>52.020961000000014</v>
      </c>
      <c r="E3502" s="4">
        <v>2</v>
      </c>
      <c r="F3502">
        <v>62.156856000000012</v>
      </c>
      <c r="G3502" s="3">
        <v>3</v>
      </c>
      <c r="P3502">
        <v>2</v>
      </c>
      <c r="Q3502" t="str">
        <f t="shared" si="55"/>
        <v>23</v>
      </c>
    </row>
    <row r="3503" spans="1:17" x14ac:dyDescent="0.25">
      <c r="A3503">
        <v>3502</v>
      </c>
      <c r="D3503">
        <v>52.020961000000014</v>
      </c>
      <c r="E3503" s="4">
        <v>2</v>
      </c>
      <c r="F3503">
        <v>62.156856000000012</v>
      </c>
      <c r="G3503" s="3">
        <v>3</v>
      </c>
      <c r="P3503">
        <v>2</v>
      </c>
      <c r="Q3503" t="str">
        <f t="shared" si="55"/>
        <v>23</v>
      </c>
    </row>
    <row r="3504" spans="1:17" x14ac:dyDescent="0.25">
      <c r="A3504">
        <v>3503</v>
      </c>
      <c r="D3504">
        <v>52.020961000000014</v>
      </c>
      <c r="E3504" s="4">
        <v>2</v>
      </c>
      <c r="F3504">
        <v>62.156856000000012</v>
      </c>
      <c r="G3504" s="3">
        <v>3</v>
      </c>
      <c r="P3504">
        <v>2</v>
      </c>
      <c r="Q3504" t="str">
        <f t="shared" si="55"/>
        <v>23</v>
      </c>
    </row>
    <row r="3505" spans="1:17" x14ac:dyDescent="0.25">
      <c r="A3505">
        <v>3504</v>
      </c>
      <c r="D3505">
        <v>52.020961000000014</v>
      </c>
      <c r="E3505" s="4">
        <v>2</v>
      </c>
      <c r="F3505">
        <v>62.156856000000012</v>
      </c>
      <c r="G3505" s="3">
        <v>3</v>
      </c>
      <c r="P3505">
        <v>2</v>
      </c>
      <c r="Q3505" t="str">
        <f t="shared" si="55"/>
        <v>23</v>
      </c>
    </row>
    <row r="3506" spans="1:17" x14ac:dyDescent="0.25">
      <c r="A3506">
        <v>3505</v>
      </c>
      <c r="D3506">
        <v>52.020961000000014</v>
      </c>
      <c r="E3506" s="4">
        <v>2</v>
      </c>
      <c r="F3506">
        <v>62.156856000000012</v>
      </c>
      <c r="G3506" s="3">
        <v>3</v>
      </c>
      <c r="P3506">
        <v>2</v>
      </c>
      <c r="Q3506" t="str">
        <f t="shared" si="55"/>
        <v>23</v>
      </c>
    </row>
    <row r="3507" spans="1:17" x14ac:dyDescent="0.25">
      <c r="A3507">
        <v>3506</v>
      </c>
      <c r="D3507">
        <v>52.020961000000014</v>
      </c>
      <c r="E3507" s="4">
        <v>2</v>
      </c>
      <c r="F3507">
        <v>62.156856000000012</v>
      </c>
      <c r="G3507" s="3">
        <v>3</v>
      </c>
      <c r="P3507">
        <v>2</v>
      </c>
      <c r="Q3507" t="str">
        <f t="shared" si="55"/>
        <v>23</v>
      </c>
    </row>
    <row r="3508" spans="1:17" x14ac:dyDescent="0.25">
      <c r="A3508">
        <v>3507</v>
      </c>
      <c r="B3508">
        <v>43.63444100000001</v>
      </c>
      <c r="C3508" s="2">
        <v>1</v>
      </c>
      <c r="D3508">
        <v>52.020961000000014</v>
      </c>
      <c r="E3508" s="4">
        <v>2</v>
      </c>
      <c r="F3508">
        <v>62.156856000000012</v>
      </c>
      <c r="G3508" s="3">
        <v>3</v>
      </c>
      <c r="P3508">
        <v>3</v>
      </c>
      <c r="Q3508" t="str">
        <f t="shared" si="55"/>
        <v>123</v>
      </c>
    </row>
    <row r="3509" spans="1:17" x14ac:dyDescent="0.25">
      <c r="A3509">
        <v>3508</v>
      </c>
      <c r="B3509">
        <v>43.59962800000001</v>
      </c>
      <c r="C3509" s="2">
        <v>1</v>
      </c>
      <c r="D3509">
        <v>52.020961000000014</v>
      </c>
      <c r="E3509" s="4">
        <v>2</v>
      </c>
      <c r="F3509">
        <v>62.156856000000012</v>
      </c>
      <c r="G3509" s="3">
        <v>3</v>
      </c>
      <c r="P3509">
        <v>3</v>
      </c>
      <c r="Q3509" t="str">
        <f t="shared" si="55"/>
        <v>123</v>
      </c>
    </row>
    <row r="3510" spans="1:17" x14ac:dyDescent="0.25">
      <c r="A3510">
        <v>3509</v>
      </c>
      <c r="B3510">
        <v>43.59962800000001</v>
      </c>
      <c r="C3510" s="2">
        <v>1</v>
      </c>
      <c r="D3510">
        <v>52.020961000000014</v>
      </c>
      <c r="E3510" s="4">
        <v>2</v>
      </c>
      <c r="F3510">
        <v>62.156856000000012</v>
      </c>
      <c r="G3510" s="3">
        <v>3</v>
      </c>
      <c r="P3510">
        <v>3</v>
      </c>
      <c r="Q3510" t="str">
        <f t="shared" si="55"/>
        <v>123</v>
      </c>
    </row>
    <row r="3511" spans="1:17" x14ac:dyDescent="0.25">
      <c r="A3511">
        <v>3510</v>
      </c>
      <c r="B3511">
        <v>43.59962800000001</v>
      </c>
      <c r="C3511" s="2">
        <v>1</v>
      </c>
      <c r="D3511">
        <v>52.020961000000014</v>
      </c>
      <c r="E3511" s="4">
        <v>2</v>
      </c>
      <c r="F3511">
        <v>62.156856000000012</v>
      </c>
      <c r="G3511" s="3">
        <v>3</v>
      </c>
      <c r="P3511">
        <v>3</v>
      </c>
      <c r="Q3511" t="str">
        <f t="shared" si="55"/>
        <v>123</v>
      </c>
    </row>
    <row r="3512" spans="1:17" x14ac:dyDescent="0.25">
      <c r="A3512">
        <v>3511</v>
      </c>
      <c r="B3512">
        <v>43.59962800000001</v>
      </c>
      <c r="C3512" s="2">
        <v>1</v>
      </c>
      <c r="D3512">
        <v>52.020961000000014</v>
      </c>
      <c r="E3512" s="4">
        <v>2</v>
      </c>
      <c r="F3512">
        <v>62.156856000000012</v>
      </c>
      <c r="G3512" s="3">
        <v>3</v>
      </c>
      <c r="P3512">
        <v>3</v>
      </c>
      <c r="Q3512" t="str">
        <f t="shared" si="55"/>
        <v>123</v>
      </c>
    </row>
    <row r="3513" spans="1:17" x14ac:dyDescent="0.25">
      <c r="A3513">
        <v>3512</v>
      </c>
      <c r="B3513">
        <v>43.59962800000001</v>
      </c>
      <c r="C3513" s="2">
        <v>1</v>
      </c>
      <c r="D3513">
        <v>52.013263000000009</v>
      </c>
      <c r="E3513" s="4">
        <v>2</v>
      </c>
      <c r="F3513">
        <v>62.156856000000012</v>
      </c>
      <c r="G3513" s="3">
        <v>3</v>
      </c>
      <c r="P3513">
        <v>3</v>
      </c>
      <c r="Q3513" t="str">
        <f t="shared" si="55"/>
        <v>123</v>
      </c>
    </row>
    <row r="3514" spans="1:17" x14ac:dyDescent="0.25">
      <c r="A3514">
        <v>3513</v>
      </c>
      <c r="B3514">
        <v>43.59962800000001</v>
      </c>
      <c r="C3514" s="2">
        <v>1</v>
      </c>
      <c r="F3514">
        <v>62.156856000000012</v>
      </c>
      <c r="G3514" s="3">
        <v>3</v>
      </c>
      <c r="P3514">
        <v>2</v>
      </c>
      <c r="Q3514" t="str">
        <f t="shared" si="55"/>
        <v>13</v>
      </c>
    </row>
    <row r="3515" spans="1:17" x14ac:dyDescent="0.25">
      <c r="A3515">
        <v>3514</v>
      </c>
      <c r="B3515">
        <v>43.59962800000001</v>
      </c>
      <c r="C3515" s="2">
        <v>1</v>
      </c>
      <c r="F3515">
        <v>62.156856000000012</v>
      </c>
      <c r="G3515" s="3">
        <v>3</v>
      </c>
      <c r="P3515">
        <v>2</v>
      </c>
      <c r="Q3515" t="str">
        <f t="shared" si="55"/>
        <v>13</v>
      </c>
    </row>
    <row r="3516" spans="1:17" x14ac:dyDescent="0.25">
      <c r="A3516">
        <v>3515</v>
      </c>
      <c r="B3516">
        <v>43.59962800000001</v>
      </c>
      <c r="C3516" s="2">
        <v>1</v>
      </c>
      <c r="F3516">
        <v>62.156856000000012</v>
      </c>
      <c r="G3516" s="3">
        <v>3</v>
      </c>
      <c r="P3516">
        <v>2</v>
      </c>
      <c r="Q3516" t="str">
        <f t="shared" si="55"/>
        <v>13</v>
      </c>
    </row>
    <row r="3517" spans="1:17" x14ac:dyDescent="0.25">
      <c r="A3517">
        <v>3516</v>
      </c>
      <c r="B3517">
        <v>43.59962800000001</v>
      </c>
      <c r="C3517" s="2">
        <v>1</v>
      </c>
      <c r="F3517">
        <v>62.156856000000012</v>
      </c>
      <c r="G3517" s="3">
        <v>3</v>
      </c>
      <c r="H3517">
        <v>54.611427000000013</v>
      </c>
      <c r="I3517" s="5">
        <v>4</v>
      </c>
      <c r="P3517">
        <v>3</v>
      </c>
      <c r="Q3517" t="str">
        <f t="shared" si="55"/>
        <v>134</v>
      </c>
    </row>
    <row r="3518" spans="1:17" x14ac:dyDescent="0.25">
      <c r="A3518">
        <v>3517</v>
      </c>
      <c r="B3518">
        <v>43.59962800000001</v>
      </c>
      <c r="C3518" s="2">
        <v>1</v>
      </c>
      <c r="F3518">
        <v>62.156856000000012</v>
      </c>
      <c r="G3518" s="3">
        <v>3</v>
      </c>
      <c r="H3518">
        <v>54.59279200000001</v>
      </c>
      <c r="I3518" s="5">
        <v>4</v>
      </c>
      <c r="P3518">
        <v>3</v>
      </c>
      <c r="Q3518" t="str">
        <f t="shared" si="55"/>
        <v>134</v>
      </c>
    </row>
    <row r="3519" spans="1:17" x14ac:dyDescent="0.25">
      <c r="A3519">
        <v>3518</v>
      </c>
      <c r="B3519">
        <v>43.59962800000001</v>
      </c>
      <c r="C3519" s="2">
        <v>1</v>
      </c>
      <c r="F3519">
        <v>62.355174000000012</v>
      </c>
      <c r="G3519" s="3">
        <v>3</v>
      </c>
      <c r="H3519">
        <v>54.59279200000001</v>
      </c>
      <c r="I3519" s="5">
        <v>4</v>
      </c>
      <c r="P3519">
        <v>3</v>
      </c>
      <c r="Q3519" t="str">
        <f t="shared" si="55"/>
        <v>134</v>
      </c>
    </row>
    <row r="3520" spans="1:17" x14ac:dyDescent="0.25">
      <c r="A3520">
        <v>3519</v>
      </c>
      <c r="B3520">
        <v>43.59962800000001</v>
      </c>
      <c r="C3520" s="2">
        <v>1</v>
      </c>
      <c r="F3520">
        <v>62.355174000000012</v>
      </c>
      <c r="G3520" s="3">
        <v>3</v>
      </c>
      <c r="H3520">
        <v>54.59279200000001</v>
      </c>
      <c r="I3520" s="5">
        <v>4</v>
      </c>
      <c r="P3520">
        <v>3</v>
      </c>
      <c r="Q3520" t="str">
        <f t="shared" si="55"/>
        <v>134</v>
      </c>
    </row>
    <row r="3521" spans="1:17" x14ac:dyDescent="0.25">
      <c r="A3521">
        <v>3520</v>
      </c>
      <c r="B3521">
        <v>43.59962800000001</v>
      </c>
      <c r="C3521" s="2">
        <v>1</v>
      </c>
      <c r="F3521">
        <v>62.355174000000012</v>
      </c>
      <c r="G3521" s="3">
        <v>3</v>
      </c>
      <c r="H3521">
        <v>54.59279200000001</v>
      </c>
      <c r="I3521" s="5">
        <v>4</v>
      </c>
      <c r="P3521">
        <v>3</v>
      </c>
      <c r="Q3521" t="str">
        <f t="shared" si="55"/>
        <v>134</v>
      </c>
    </row>
    <row r="3522" spans="1:17" x14ac:dyDescent="0.25">
      <c r="A3522">
        <v>3521</v>
      </c>
      <c r="B3522">
        <v>43.59962800000001</v>
      </c>
      <c r="C3522" s="2">
        <v>1</v>
      </c>
      <c r="H3522">
        <v>54.59279200000001</v>
      </c>
      <c r="I3522" s="5">
        <v>4</v>
      </c>
      <c r="P3522">
        <v>2</v>
      </c>
      <c r="Q3522" t="str">
        <f t="shared" ref="Q3522:Q3585" si="56">CONCATENATE(C3522,E3522,G3522,I3522)</f>
        <v>14</v>
      </c>
    </row>
    <row r="3523" spans="1:17" x14ac:dyDescent="0.25">
      <c r="A3523">
        <v>3522</v>
      </c>
      <c r="B3523">
        <v>43.59962800000001</v>
      </c>
      <c r="C3523" s="2">
        <v>1</v>
      </c>
      <c r="H3523">
        <v>54.59279200000001</v>
      </c>
      <c r="I3523" s="5">
        <v>4</v>
      </c>
      <c r="P3523">
        <v>2</v>
      </c>
      <c r="Q3523" t="str">
        <f t="shared" si="56"/>
        <v>14</v>
      </c>
    </row>
    <row r="3524" spans="1:17" x14ac:dyDescent="0.25">
      <c r="A3524">
        <v>3523</v>
      </c>
      <c r="B3524">
        <v>43.59962800000001</v>
      </c>
      <c r="C3524" s="2">
        <v>1</v>
      </c>
      <c r="D3524">
        <v>36.900907000000011</v>
      </c>
      <c r="E3524" s="4">
        <v>2</v>
      </c>
      <c r="H3524">
        <v>54.59279200000001</v>
      </c>
      <c r="I3524" s="5">
        <v>4</v>
      </c>
      <c r="P3524">
        <v>3</v>
      </c>
      <c r="Q3524" t="str">
        <f t="shared" si="56"/>
        <v>124</v>
      </c>
    </row>
    <row r="3525" spans="1:17" x14ac:dyDescent="0.25">
      <c r="A3525">
        <v>3524</v>
      </c>
      <c r="B3525">
        <v>43.59962800000001</v>
      </c>
      <c r="C3525" s="2">
        <v>1</v>
      </c>
      <c r="D3525">
        <v>36.892789000000008</v>
      </c>
      <c r="E3525" s="4">
        <v>2</v>
      </c>
      <c r="H3525">
        <v>54.59279200000001</v>
      </c>
      <c r="I3525" s="5">
        <v>4</v>
      </c>
      <c r="P3525">
        <v>3</v>
      </c>
      <c r="Q3525" t="str">
        <f t="shared" si="56"/>
        <v>124</v>
      </c>
    </row>
    <row r="3526" spans="1:17" x14ac:dyDescent="0.25">
      <c r="A3526">
        <v>3525</v>
      </c>
      <c r="B3526">
        <v>43.59962800000001</v>
      </c>
      <c r="C3526" s="2">
        <v>1</v>
      </c>
      <c r="D3526">
        <v>36.892789000000008</v>
      </c>
      <c r="E3526" s="4">
        <v>2</v>
      </c>
      <c r="H3526">
        <v>54.59279200000001</v>
      </c>
      <c r="I3526" s="5">
        <v>4</v>
      </c>
      <c r="P3526">
        <v>3</v>
      </c>
      <c r="Q3526" t="str">
        <f t="shared" si="56"/>
        <v>124</v>
      </c>
    </row>
    <row r="3527" spans="1:17" x14ac:dyDescent="0.25">
      <c r="A3527">
        <v>3526</v>
      </c>
      <c r="B3527">
        <v>43.59962800000001</v>
      </c>
      <c r="C3527" s="2">
        <v>1</v>
      </c>
      <c r="D3527">
        <v>36.892789000000008</v>
      </c>
      <c r="E3527" s="4">
        <v>2</v>
      </c>
      <c r="H3527">
        <v>54.59279200000001</v>
      </c>
      <c r="I3527" s="5">
        <v>4</v>
      </c>
      <c r="P3527">
        <v>3</v>
      </c>
      <c r="Q3527" t="str">
        <f t="shared" si="56"/>
        <v>124</v>
      </c>
    </row>
    <row r="3528" spans="1:17" x14ac:dyDescent="0.25">
      <c r="A3528">
        <v>3527</v>
      </c>
      <c r="B3528">
        <v>43.59962800000001</v>
      </c>
      <c r="C3528" s="2">
        <v>1</v>
      </c>
      <c r="D3528">
        <v>36.892789000000008</v>
      </c>
      <c r="E3528" s="4">
        <v>2</v>
      </c>
      <c r="H3528">
        <v>54.59279200000001</v>
      </c>
      <c r="I3528" s="5">
        <v>4</v>
      </c>
      <c r="P3528">
        <v>3</v>
      </c>
      <c r="Q3528" t="str">
        <f t="shared" si="56"/>
        <v>124</v>
      </c>
    </row>
    <row r="3529" spans="1:17" x14ac:dyDescent="0.25">
      <c r="A3529">
        <v>3528</v>
      </c>
      <c r="B3529">
        <v>43.59962800000001</v>
      </c>
      <c r="C3529" s="2">
        <v>1</v>
      </c>
      <c r="D3529">
        <v>36.892789000000008</v>
      </c>
      <c r="E3529" s="4">
        <v>2</v>
      </c>
      <c r="H3529">
        <v>54.59279200000001</v>
      </c>
      <c r="I3529" s="5">
        <v>4</v>
      </c>
      <c r="P3529">
        <v>3</v>
      </c>
      <c r="Q3529" t="str">
        <f t="shared" si="56"/>
        <v>124</v>
      </c>
    </row>
    <row r="3530" spans="1:17" x14ac:dyDescent="0.25">
      <c r="A3530">
        <v>3529</v>
      </c>
      <c r="B3530">
        <v>43.59962800000001</v>
      </c>
      <c r="C3530" s="2">
        <v>1</v>
      </c>
      <c r="D3530">
        <v>36.892789000000008</v>
      </c>
      <c r="E3530" s="4">
        <v>2</v>
      </c>
      <c r="H3530">
        <v>54.59279200000001</v>
      </c>
      <c r="I3530" s="5">
        <v>4</v>
      </c>
      <c r="P3530">
        <v>3</v>
      </c>
      <c r="Q3530" t="str">
        <f t="shared" si="56"/>
        <v>124</v>
      </c>
    </row>
    <row r="3531" spans="1:17" x14ac:dyDescent="0.25">
      <c r="A3531">
        <v>3530</v>
      </c>
      <c r="B3531">
        <v>43.63444100000001</v>
      </c>
      <c r="C3531" s="2">
        <v>1</v>
      </c>
      <c r="D3531">
        <v>36.892789000000008</v>
      </c>
      <c r="E3531" s="4">
        <v>2</v>
      </c>
      <c r="H3531">
        <v>54.59279200000001</v>
      </c>
      <c r="I3531" s="5">
        <v>4</v>
      </c>
      <c r="P3531">
        <v>3</v>
      </c>
      <c r="Q3531" t="str">
        <f t="shared" si="56"/>
        <v>124</v>
      </c>
    </row>
    <row r="3532" spans="1:17" x14ac:dyDescent="0.25">
      <c r="A3532">
        <v>3531</v>
      </c>
      <c r="D3532">
        <v>36.892789000000008</v>
      </c>
      <c r="E3532" s="4">
        <v>2</v>
      </c>
      <c r="H3532">
        <v>54.59279200000001</v>
      </c>
      <c r="I3532" s="5">
        <v>4</v>
      </c>
      <c r="P3532">
        <v>2</v>
      </c>
      <c r="Q3532" t="str">
        <f t="shared" si="56"/>
        <v>24</v>
      </c>
    </row>
    <row r="3533" spans="1:17" x14ac:dyDescent="0.25">
      <c r="A3533">
        <v>3532</v>
      </c>
      <c r="D3533">
        <v>36.892789000000008</v>
      </c>
      <c r="E3533" s="4">
        <v>2</v>
      </c>
      <c r="H3533">
        <v>54.59279200000001</v>
      </c>
      <c r="I3533" s="5">
        <v>4</v>
      </c>
      <c r="P3533">
        <v>2</v>
      </c>
      <c r="Q3533" t="str">
        <f t="shared" si="56"/>
        <v>24</v>
      </c>
    </row>
    <row r="3534" spans="1:17" x14ac:dyDescent="0.25">
      <c r="A3534">
        <v>3533</v>
      </c>
      <c r="D3534">
        <v>36.892789000000008</v>
      </c>
      <c r="E3534" s="4">
        <v>2</v>
      </c>
      <c r="H3534">
        <v>54.59279200000001</v>
      </c>
      <c r="I3534" s="5">
        <v>4</v>
      </c>
      <c r="P3534">
        <v>2</v>
      </c>
      <c r="Q3534" t="str">
        <f t="shared" si="56"/>
        <v>24</v>
      </c>
    </row>
    <row r="3535" spans="1:17" x14ac:dyDescent="0.25">
      <c r="A3535">
        <v>3534</v>
      </c>
      <c r="D3535">
        <v>36.892789000000008</v>
      </c>
      <c r="E3535" s="4">
        <v>2</v>
      </c>
      <c r="H3535">
        <v>54.59279200000001</v>
      </c>
      <c r="I3535" s="5">
        <v>4</v>
      </c>
      <c r="P3535">
        <v>2</v>
      </c>
      <c r="Q3535" t="str">
        <f t="shared" si="56"/>
        <v>24</v>
      </c>
    </row>
    <row r="3536" spans="1:17" x14ac:dyDescent="0.25">
      <c r="A3536">
        <v>3535</v>
      </c>
      <c r="D3536">
        <v>36.892789000000008</v>
      </c>
      <c r="E3536" s="4">
        <v>2</v>
      </c>
      <c r="H3536">
        <v>54.59279200000001</v>
      </c>
      <c r="I3536" s="5">
        <v>4</v>
      </c>
      <c r="P3536">
        <v>2</v>
      </c>
      <c r="Q3536" t="str">
        <f t="shared" si="56"/>
        <v>24</v>
      </c>
    </row>
    <row r="3537" spans="1:17" x14ac:dyDescent="0.25">
      <c r="A3537">
        <v>3536</v>
      </c>
      <c r="D3537">
        <v>36.892789000000008</v>
      </c>
      <c r="E3537" s="4">
        <v>2</v>
      </c>
      <c r="H3537">
        <v>54.59279200000001</v>
      </c>
      <c r="I3537" s="5">
        <v>4</v>
      </c>
      <c r="P3537">
        <v>2</v>
      </c>
      <c r="Q3537" t="str">
        <f t="shared" si="56"/>
        <v>24</v>
      </c>
    </row>
    <row r="3538" spans="1:17" x14ac:dyDescent="0.25">
      <c r="A3538">
        <v>3537</v>
      </c>
      <c r="D3538">
        <v>36.892789000000008</v>
      </c>
      <c r="E3538" s="4">
        <v>2</v>
      </c>
      <c r="H3538">
        <v>54.59279200000001</v>
      </c>
      <c r="I3538" s="5">
        <v>4</v>
      </c>
      <c r="P3538">
        <v>2</v>
      </c>
      <c r="Q3538" t="str">
        <f t="shared" si="56"/>
        <v>24</v>
      </c>
    </row>
    <row r="3539" spans="1:17" x14ac:dyDescent="0.25">
      <c r="A3539">
        <v>3538</v>
      </c>
      <c r="D3539">
        <v>36.892789000000008</v>
      </c>
      <c r="E3539" s="4">
        <v>2</v>
      </c>
      <c r="H3539">
        <v>54.59279200000001</v>
      </c>
      <c r="I3539" s="5">
        <v>4</v>
      </c>
      <c r="P3539">
        <v>2</v>
      </c>
      <c r="Q3539" t="str">
        <f t="shared" si="56"/>
        <v>24</v>
      </c>
    </row>
    <row r="3540" spans="1:17" x14ac:dyDescent="0.25">
      <c r="A3540">
        <v>3539</v>
      </c>
      <c r="D3540">
        <v>36.892789000000008</v>
      </c>
      <c r="E3540" s="4">
        <v>2</v>
      </c>
      <c r="H3540">
        <v>54.59279200000001</v>
      </c>
      <c r="I3540" s="5">
        <v>4</v>
      </c>
      <c r="P3540">
        <v>2</v>
      </c>
      <c r="Q3540" t="str">
        <f t="shared" si="56"/>
        <v>24</v>
      </c>
    </row>
    <row r="3541" spans="1:17" x14ac:dyDescent="0.25">
      <c r="A3541">
        <v>3540</v>
      </c>
      <c r="D3541">
        <v>36.892789000000008</v>
      </c>
      <c r="E3541" s="4">
        <v>2</v>
      </c>
      <c r="F3541">
        <v>44.948715000000014</v>
      </c>
      <c r="G3541" s="3">
        <v>3</v>
      </c>
      <c r="H3541">
        <v>54.611427000000013</v>
      </c>
      <c r="I3541" s="5">
        <v>4</v>
      </c>
      <c r="P3541">
        <v>3</v>
      </c>
      <c r="Q3541" t="str">
        <f t="shared" si="56"/>
        <v>234</v>
      </c>
    </row>
    <row r="3542" spans="1:17" x14ac:dyDescent="0.25">
      <c r="A3542">
        <v>3541</v>
      </c>
      <c r="D3542">
        <v>36.892789000000008</v>
      </c>
      <c r="E3542" s="4">
        <v>2</v>
      </c>
      <c r="F3542">
        <v>44.860301000000014</v>
      </c>
      <c r="G3542" s="3">
        <v>3</v>
      </c>
      <c r="P3542">
        <v>2</v>
      </c>
      <c r="Q3542" t="str">
        <f t="shared" si="56"/>
        <v>23</v>
      </c>
    </row>
    <row r="3543" spans="1:17" x14ac:dyDescent="0.25">
      <c r="A3543">
        <v>3542</v>
      </c>
      <c r="B3543">
        <v>29.066869000000011</v>
      </c>
      <c r="C3543" s="2">
        <v>1</v>
      </c>
      <c r="D3543">
        <v>36.892789000000008</v>
      </c>
      <c r="E3543" s="4">
        <v>2</v>
      </c>
      <c r="F3543">
        <v>44.860301000000014</v>
      </c>
      <c r="G3543" s="3">
        <v>3</v>
      </c>
      <c r="P3543">
        <v>3</v>
      </c>
      <c r="Q3543" t="str">
        <f t="shared" si="56"/>
        <v>123</v>
      </c>
    </row>
    <row r="3544" spans="1:17" x14ac:dyDescent="0.25">
      <c r="A3544">
        <v>3543</v>
      </c>
      <c r="B3544">
        <v>29.02612400000001</v>
      </c>
      <c r="C3544" s="2">
        <v>1</v>
      </c>
      <c r="D3544">
        <v>36.892789000000008</v>
      </c>
      <c r="E3544" s="4">
        <v>2</v>
      </c>
      <c r="F3544">
        <v>44.860301000000014</v>
      </c>
      <c r="G3544" s="3">
        <v>3</v>
      </c>
      <c r="P3544">
        <v>3</v>
      </c>
      <c r="Q3544" t="str">
        <f t="shared" si="56"/>
        <v>123</v>
      </c>
    </row>
    <row r="3545" spans="1:17" x14ac:dyDescent="0.25">
      <c r="A3545">
        <v>3544</v>
      </c>
      <c r="B3545">
        <v>29.02612400000001</v>
      </c>
      <c r="C3545" s="2">
        <v>1</v>
      </c>
      <c r="D3545">
        <v>36.892789000000008</v>
      </c>
      <c r="E3545" s="4">
        <v>2</v>
      </c>
      <c r="F3545">
        <v>44.860301000000014</v>
      </c>
      <c r="G3545" s="3">
        <v>3</v>
      </c>
      <c r="P3545">
        <v>3</v>
      </c>
      <c r="Q3545" t="str">
        <f t="shared" si="56"/>
        <v>123</v>
      </c>
    </row>
    <row r="3546" spans="1:17" x14ac:dyDescent="0.25">
      <c r="A3546">
        <v>3545</v>
      </c>
      <c r="B3546">
        <v>29.02612400000001</v>
      </c>
      <c r="C3546" s="2">
        <v>1</v>
      </c>
      <c r="D3546">
        <v>36.892789000000008</v>
      </c>
      <c r="E3546" s="4">
        <v>2</v>
      </c>
      <c r="F3546">
        <v>44.860301000000014</v>
      </c>
      <c r="G3546" s="3">
        <v>3</v>
      </c>
      <c r="P3546">
        <v>3</v>
      </c>
      <c r="Q3546" t="str">
        <f t="shared" si="56"/>
        <v>123</v>
      </c>
    </row>
    <row r="3547" spans="1:17" x14ac:dyDescent="0.25">
      <c r="A3547">
        <v>3546</v>
      </c>
      <c r="B3547">
        <v>29.02612400000001</v>
      </c>
      <c r="C3547" s="2">
        <v>1</v>
      </c>
      <c r="D3547">
        <v>36.892789000000008</v>
      </c>
      <c r="E3547" s="4">
        <v>2</v>
      </c>
      <c r="F3547">
        <v>44.860301000000014</v>
      </c>
      <c r="G3547" s="3">
        <v>3</v>
      </c>
      <c r="P3547">
        <v>3</v>
      </c>
      <c r="Q3547" t="str">
        <f t="shared" si="56"/>
        <v>123</v>
      </c>
    </row>
    <row r="3548" spans="1:17" x14ac:dyDescent="0.25">
      <c r="A3548">
        <v>3547</v>
      </c>
      <c r="B3548">
        <v>29.02612400000001</v>
      </c>
      <c r="C3548" s="2">
        <v>1</v>
      </c>
      <c r="D3548">
        <v>36.892789000000008</v>
      </c>
      <c r="E3548" s="4">
        <v>2</v>
      </c>
      <c r="F3548">
        <v>44.860301000000014</v>
      </c>
      <c r="G3548" s="3">
        <v>3</v>
      </c>
      <c r="P3548">
        <v>3</v>
      </c>
      <c r="Q3548" t="str">
        <f t="shared" si="56"/>
        <v>123</v>
      </c>
    </row>
    <row r="3549" spans="1:17" x14ac:dyDescent="0.25">
      <c r="A3549">
        <v>3548</v>
      </c>
      <c r="B3549">
        <v>29.02612400000001</v>
      </c>
      <c r="C3549" s="2">
        <v>1</v>
      </c>
      <c r="D3549">
        <v>36.900907000000011</v>
      </c>
      <c r="E3549" s="4">
        <v>2</v>
      </c>
      <c r="F3549">
        <v>44.860301000000014</v>
      </c>
      <c r="G3549" s="3">
        <v>3</v>
      </c>
      <c r="P3549">
        <v>3</v>
      </c>
      <c r="Q3549" t="str">
        <f t="shared" si="56"/>
        <v>123</v>
      </c>
    </row>
    <row r="3550" spans="1:17" x14ac:dyDescent="0.25">
      <c r="A3550">
        <v>3549</v>
      </c>
      <c r="B3550">
        <v>29.02612400000001</v>
      </c>
      <c r="C3550" s="2">
        <v>1</v>
      </c>
      <c r="F3550">
        <v>44.860301000000014</v>
      </c>
      <c r="G3550" s="3">
        <v>3</v>
      </c>
      <c r="P3550">
        <v>2</v>
      </c>
      <c r="Q3550" t="str">
        <f t="shared" si="56"/>
        <v>13</v>
      </c>
    </row>
    <row r="3551" spans="1:17" x14ac:dyDescent="0.25">
      <c r="A3551">
        <v>3550</v>
      </c>
      <c r="B3551">
        <v>29.02612400000001</v>
      </c>
      <c r="C3551" s="2">
        <v>1</v>
      </c>
      <c r="F3551">
        <v>44.860301000000014</v>
      </c>
      <c r="G3551" s="3">
        <v>3</v>
      </c>
      <c r="P3551">
        <v>2</v>
      </c>
      <c r="Q3551" t="str">
        <f t="shared" si="56"/>
        <v>13</v>
      </c>
    </row>
    <row r="3552" spans="1:17" x14ac:dyDescent="0.25">
      <c r="A3552">
        <v>3551</v>
      </c>
      <c r="B3552">
        <v>29.02612400000001</v>
      </c>
      <c r="C3552" s="2">
        <v>1</v>
      </c>
      <c r="F3552">
        <v>44.860301000000014</v>
      </c>
      <c r="G3552" s="3">
        <v>3</v>
      </c>
      <c r="P3552">
        <v>2</v>
      </c>
      <c r="Q3552" t="str">
        <f t="shared" si="56"/>
        <v>13</v>
      </c>
    </row>
    <row r="3553" spans="1:17" x14ac:dyDescent="0.25">
      <c r="A3553">
        <v>3552</v>
      </c>
      <c r="B3553">
        <v>29.02612400000001</v>
      </c>
      <c r="C3553" s="2">
        <v>1</v>
      </c>
      <c r="F3553">
        <v>44.860301000000014</v>
      </c>
      <c r="G3553" s="3">
        <v>3</v>
      </c>
      <c r="P3553">
        <v>2</v>
      </c>
      <c r="Q3553" t="str">
        <f t="shared" si="56"/>
        <v>13</v>
      </c>
    </row>
    <row r="3554" spans="1:17" x14ac:dyDescent="0.25">
      <c r="A3554">
        <v>3553</v>
      </c>
      <c r="B3554">
        <v>29.02612400000001</v>
      </c>
      <c r="C3554" s="2">
        <v>1</v>
      </c>
      <c r="F3554">
        <v>44.860301000000014</v>
      </c>
      <c r="G3554" s="3">
        <v>3</v>
      </c>
      <c r="P3554">
        <v>2</v>
      </c>
      <c r="Q3554" t="str">
        <f t="shared" si="56"/>
        <v>13</v>
      </c>
    </row>
    <row r="3555" spans="1:17" x14ac:dyDescent="0.25">
      <c r="A3555">
        <v>3554</v>
      </c>
      <c r="B3555">
        <v>29.02612400000001</v>
      </c>
      <c r="C3555" s="2">
        <v>1</v>
      </c>
      <c r="F3555">
        <v>44.860301000000014</v>
      </c>
      <c r="G3555" s="3">
        <v>3</v>
      </c>
      <c r="P3555">
        <v>2</v>
      </c>
      <c r="Q3555" t="str">
        <f t="shared" si="56"/>
        <v>13</v>
      </c>
    </row>
    <row r="3556" spans="1:17" x14ac:dyDescent="0.25">
      <c r="A3556">
        <v>3555</v>
      </c>
      <c r="B3556">
        <v>29.02612400000001</v>
      </c>
      <c r="C3556" s="2">
        <v>1</v>
      </c>
      <c r="F3556">
        <v>44.860301000000014</v>
      </c>
      <c r="G3556" s="3">
        <v>3</v>
      </c>
      <c r="P3556">
        <v>2</v>
      </c>
      <c r="Q3556" t="str">
        <f t="shared" si="56"/>
        <v>13</v>
      </c>
    </row>
    <row r="3557" spans="1:17" x14ac:dyDescent="0.25">
      <c r="A3557">
        <v>3556</v>
      </c>
      <c r="B3557">
        <v>29.02612400000001</v>
      </c>
      <c r="C3557" s="2">
        <v>1</v>
      </c>
      <c r="F3557">
        <v>44.860301000000014</v>
      </c>
      <c r="G3557" s="3">
        <v>3</v>
      </c>
      <c r="P3557">
        <v>2</v>
      </c>
      <c r="Q3557" t="str">
        <f t="shared" si="56"/>
        <v>13</v>
      </c>
    </row>
    <row r="3558" spans="1:17" x14ac:dyDescent="0.25">
      <c r="A3558">
        <v>3557</v>
      </c>
      <c r="B3558">
        <v>29.02612400000001</v>
      </c>
      <c r="C3558" s="2">
        <v>1</v>
      </c>
      <c r="F3558">
        <v>44.860301000000014</v>
      </c>
      <c r="G3558" s="3">
        <v>3</v>
      </c>
      <c r="P3558">
        <v>2</v>
      </c>
      <c r="Q3558" t="str">
        <f t="shared" si="56"/>
        <v>13</v>
      </c>
    </row>
    <row r="3559" spans="1:17" x14ac:dyDescent="0.25">
      <c r="A3559">
        <v>3558</v>
      </c>
      <c r="B3559">
        <v>29.02612400000001</v>
      </c>
      <c r="C3559" s="2">
        <v>1</v>
      </c>
      <c r="D3559">
        <v>24.046590000000009</v>
      </c>
      <c r="E3559" s="4">
        <v>2</v>
      </c>
      <c r="F3559">
        <v>44.860301000000014</v>
      </c>
      <c r="G3559" s="3">
        <v>3</v>
      </c>
      <c r="P3559">
        <v>3</v>
      </c>
      <c r="Q3559" t="str">
        <f t="shared" si="56"/>
        <v>123</v>
      </c>
    </row>
    <row r="3560" spans="1:17" x14ac:dyDescent="0.25">
      <c r="A3560">
        <v>3559</v>
      </c>
      <c r="B3560">
        <v>29.02612400000001</v>
      </c>
      <c r="C3560" s="2">
        <v>1</v>
      </c>
      <c r="D3560">
        <v>23.98341700000001</v>
      </c>
      <c r="E3560" s="4">
        <v>2</v>
      </c>
      <c r="F3560">
        <v>44.860301000000014</v>
      </c>
      <c r="G3560" s="3">
        <v>3</v>
      </c>
      <c r="P3560">
        <v>3</v>
      </c>
      <c r="Q3560" t="str">
        <f t="shared" si="56"/>
        <v>123</v>
      </c>
    </row>
    <row r="3561" spans="1:17" x14ac:dyDescent="0.25">
      <c r="A3561">
        <v>3560</v>
      </c>
      <c r="B3561">
        <v>29.02612400000001</v>
      </c>
      <c r="C3561" s="2">
        <v>1</v>
      </c>
      <c r="D3561">
        <v>23.98341700000001</v>
      </c>
      <c r="E3561" s="4">
        <v>2</v>
      </c>
      <c r="F3561">
        <v>44.860301000000014</v>
      </c>
      <c r="G3561" s="3">
        <v>3</v>
      </c>
      <c r="P3561">
        <v>3</v>
      </c>
      <c r="Q3561" t="str">
        <f t="shared" si="56"/>
        <v>123</v>
      </c>
    </row>
    <row r="3562" spans="1:17" x14ac:dyDescent="0.25">
      <c r="A3562">
        <v>3561</v>
      </c>
      <c r="B3562">
        <v>29.02612400000001</v>
      </c>
      <c r="C3562" s="2">
        <v>1</v>
      </c>
      <c r="D3562">
        <v>23.98341700000001</v>
      </c>
      <c r="E3562" s="4">
        <v>2</v>
      </c>
      <c r="F3562">
        <v>44.948715000000014</v>
      </c>
      <c r="G3562" s="3">
        <v>3</v>
      </c>
      <c r="P3562">
        <v>3</v>
      </c>
      <c r="Q3562" t="str">
        <f t="shared" si="56"/>
        <v>123</v>
      </c>
    </row>
    <row r="3563" spans="1:17" x14ac:dyDescent="0.25">
      <c r="A3563">
        <v>3562</v>
      </c>
      <c r="B3563">
        <v>29.02612400000001</v>
      </c>
      <c r="C3563" s="2">
        <v>1</v>
      </c>
      <c r="D3563">
        <v>23.98341700000001</v>
      </c>
      <c r="E3563" s="4">
        <v>2</v>
      </c>
      <c r="F3563">
        <v>44.948715000000014</v>
      </c>
      <c r="G3563" s="3">
        <v>3</v>
      </c>
      <c r="P3563">
        <v>3</v>
      </c>
      <c r="Q3563" t="str">
        <f t="shared" si="56"/>
        <v>123</v>
      </c>
    </row>
    <row r="3564" spans="1:17" x14ac:dyDescent="0.25">
      <c r="A3564">
        <v>3563</v>
      </c>
      <c r="B3564">
        <v>29.02612400000001</v>
      </c>
      <c r="C3564" s="2">
        <v>1</v>
      </c>
      <c r="D3564">
        <v>23.98341700000001</v>
      </c>
      <c r="E3564" s="4">
        <v>2</v>
      </c>
      <c r="F3564">
        <v>44.948715000000014</v>
      </c>
      <c r="G3564" s="3">
        <v>3</v>
      </c>
      <c r="P3564">
        <v>3</v>
      </c>
      <c r="Q3564" t="str">
        <f t="shared" si="56"/>
        <v>123</v>
      </c>
    </row>
    <row r="3565" spans="1:17" x14ac:dyDescent="0.25">
      <c r="A3565">
        <v>3564</v>
      </c>
      <c r="B3565">
        <v>29.02612400000001</v>
      </c>
      <c r="C3565" s="2">
        <v>1</v>
      </c>
      <c r="D3565">
        <v>23.98341700000001</v>
      </c>
      <c r="E3565" s="4">
        <v>2</v>
      </c>
      <c r="F3565">
        <v>44.948715000000014</v>
      </c>
      <c r="G3565" s="3">
        <v>3</v>
      </c>
      <c r="I3565" s="5" t="s">
        <v>233</v>
      </c>
      <c r="N3565">
        <v>35.614471000000009</v>
      </c>
      <c r="O3565">
        <v>3564</v>
      </c>
      <c r="P3565">
        <v>4</v>
      </c>
      <c r="Q3565" t="str">
        <f t="shared" si="56"/>
        <v>1234D</v>
      </c>
    </row>
    <row r="3566" spans="1:17" x14ac:dyDescent="0.25">
      <c r="A3566">
        <v>3565</v>
      </c>
      <c r="B3566">
        <v>29.02612400000001</v>
      </c>
      <c r="C3566" s="2">
        <v>1</v>
      </c>
      <c r="D3566">
        <v>23.98341700000001</v>
      </c>
      <c r="E3566" s="4">
        <v>2</v>
      </c>
      <c r="F3566">
        <v>44.948715000000014</v>
      </c>
      <c r="G3566" s="3">
        <v>3</v>
      </c>
      <c r="I3566" s="5" t="s">
        <v>233</v>
      </c>
      <c r="N3566">
        <v>35.614471000000009</v>
      </c>
      <c r="P3566">
        <v>4</v>
      </c>
      <c r="Q3566" t="str">
        <f t="shared" si="56"/>
        <v>1234D</v>
      </c>
    </row>
    <row r="3567" spans="1:17" x14ac:dyDescent="0.25">
      <c r="A3567">
        <v>3566</v>
      </c>
      <c r="B3567">
        <v>29.066869000000011</v>
      </c>
      <c r="C3567" s="2">
        <v>1</v>
      </c>
      <c r="D3567">
        <v>23.98341700000001</v>
      </c>
      <c r="E3567" s="4">
        <v>2</v>
      </c>
      <c r="I3567" s="5" t="s">
        <v>233</v>
      </c>
      <c r="N3567">
        <v>35.614471000000009</v>
      </c>
      <c r="P3567">
        <v>3</v>
      </c>
      <c r="Q3567" t="str">
        <f t="shared" si="56"/>
        <v>124D</v>
      </c>
    </row>
    <row r="3568" spans="1:17" x14ac:dyDescent="0.25">
      <c r="A3568">
        <v>3567</v>
      </c>
      <c r="D3568">
        <v>23.98341700000001</v>
      </c>
      <c r="E3568" s="4">
        <v>2</v>
      </c>
      <c r="I3568" s="5" t="s">
        <v>233</v>
      </c>
      <c r="N3568">
        <v>35.614471000000009</v>
      </c>
      <c r="P3568">
        <v>2</v>
      </c>
      <c r="Q3568" t="str">
        <f t="shared" si="56"/>
        <v>24D</v>
      </c>
    </row>
    <row r="3569" spans="1:17" x14ac:dyDescent="0.25">
      <c r="A3569">
        <v>3568</v>
      </c>
      <c r="D3569">
        <v>23.98341700000001</v>
      </c>
      <c r="E3569" s="4">
        <v>2</v>
      </c>
      <c r="I3569" s="5" t="s">
        <v>233</v>
      </c>
      <c r="N3569">
        <v>35.614471000000009</v>
      </c>
      <c r="P3569">
        <v>2</v>
      </c>
      <c r="Q3569" t="str">
        <f t="shared" si="56"/>
        <v>24D</v>
      </c>
    </row>
    <row r="3570" spans="1:17" x14ac:dyDescent="0.25">
      <c r="A3570">
        <v>3569</v>
      </c>
      <c r="D3570">
        <v>23.98341700000001</v>
      </c>
      <c r="E3570" s="4">
        <v>2</v>
      </c>
      <c r="I3570" s="5" t="s">
        <v>233</v>
      </c>
      <c r="N3570">
        <v>35.614471000000009</v>
      </c>
      <c r="P3570">
        <v>2</v>
      </c>
      <c r="Q3570" t="str">
        <f t="shared" si="56"/>
        <v>24D</v>
      </c>
    </row>
    <row r="3571" spans="1:17" x14ac:dyDescent="0.25">
      <c r="A3571">
        <v>3570</v>
      </c>
      <c r="D3571">
        <v>23.98341700000001</v>
      </c>
      <c r="E3571" s="4">
        <v>2</v>
      </c>
      <c r="I3571" s="5" t="s">
        <v>233</v>
      </c>
      <c r="N3571">
        <v>35.614471000000009</v>
      </c>
      <c r="P3571">
        <v>2</v>
      </c>
      <c r="Q3571" t="str">
        <f t="shared" si="56"/>
        <v>24D</v>
      </c>
    </row>
    <row r="3572" spans="1:17" x14ac:dyDescent="0.25">
      <c r="A3572">
        <v>3571</v>
      </c>
      <c r="D3572">
        <v>23.98341700000001</v>
      </c>
      <c r="E3572" s="4">
        <v>2</v>
      </c>
      <c r="I3572" s="5" t="s">
        <v>233</v>
      </c>
      <c r="N3572">
        <v>35.614471000000009</v>
      </c>
      <c r="P3572">
        <v>2</v>
      </c>
      <c r="Q3572" t="str">
        <f t="shared" si="56"/>
        <v>24D</v>
      </c>
    </row>
    <row r="3573" spans="1:17" x14ac:dyDescent="0.25">
      <c r="A3573">
        <v>3572</v>
      </c>
      <c r="D3573">
        <v>23.98341700000001</v>
      </c>
      <c r="E3573" s="4">
        <v>2</v>
      </c>
      <c r="I3573" s="5" t="s">
        <v>233</v>
      </c>
      <c r="N3573">
        <v>35.614471000000009</v>
      </c>
      <c r="P3573">
        <v>2</v>
      </c>
      <c r="Q3573" t="str">
        <f t="shared" si="56"/>
        <v>24D</v>
      </c>
    </row>
    <row r="3574" spans="1:17" x14ac:dyDescent="0.25">
      <c r="A3574">
        <v>3573</v>
      </c>
      <c r="D3574">
        <v>23.98341700000001</v>
      </c>
      <c r="E3574" s="4">
        <v>2</v>
      </c>
      <c r="I3574" s="5" t="s">
        <v>233</v>
      </c>
      <c r="N3574">
        <v>35.614471000000009</v>
      </c>
      <c r="P3574">
        <v>2</v>
      </c>
      <c r="Q3574" t="str">
        <f t="shared" si="56"/>
        <v>24D</v>
      </c>
    </row>
    <row r="3575" spans="1:17" x14ac:dyDescent="0.25">
      <c r="A3575">
        <v>3574</v>
      </c>
      <c r="D3575">
        <v>23.98341700000001</v>
      </c>
      <c r="E3575" s="4">
        <v>2</v>
      </c>
      <c r="I3575" s="5" t="s">
        <v>233</v>
      </c>
      <c r="N3575">
        <v>35.614471000000009</v>
      </c>
      <c r="P3575">
        <v>2</v>
      </c>
      <c r="Q3575" t="str">
        <f t="shared" si="56"/>
        <v>24D</v>
      </c>
    </row>
    <row r="3576" spans="1:17" x14ac:dyDescent="0.25">
      <c r="A3576">
        <v>3575</v>
      </c>
      <c r="B3576">
        <v>18.909434000000012</v>
      </c>
      <c r="C3576" s="2">
        <v>1</v>
      </c>
      <c r="D3576">
        <v>23.98341700000001</v>
      </c>
      <c r="E3576" s="4">
        <v>2</v>
      </c>
      <c r="I3576" s="5" t="s">
        <v>233</v>
      </c>
      <c r="N3576">
        <v>35.614471000000009</v>
      </c>
      <c r="P3576">
        <v>3</v>
      </c>
      <c r="Q3576" t="str">
        <f t="shared" si="56"/>
        <v>124D</v>
      </c>
    </row>
    <row r="3577" spans="1:17" x14ac:dyDescent="0.25">
      <c r="A3577">
        <v>3576</v>
      </c>
      <c r="B3577">
        <v>18.991082000000013</v>
      </c>
      <c r="C3577" s="2">
        <v>1</v>
      </c>
      <c r="D3577">
        <v>23.98341700000001</v>
      </c>
      <c r="E3577" s="4">
        <v>2</v>
      </c>
      <c r="I3577" s="5" t="s">
        <v>233</v>
      </c>
      <c r="N3577">
        <v>35.614471000000009</v>
      </c>
      <c r="P3577">
        <v>3</v>
      </c>
      <c r="Q3577" t="str">
        <f t="shared" si="56"/>
        <v>124D</v>
      </c>
    </row>
    <row r="3578" spans="1:17" x14ac:dyDescent="0.25">
      <c r="A3578">
        <v>3577</v>
      </c>
      <c r="B3578">
        <v>18.991082000000013</v>
      </c>
      <c r="C3578" s="2">
        <v>1</v>
      </c>
      <c r="D3578">
        <v>23.98341700000001</v>
      </c>
      <c r="E3578" s="4">
        <v>2</v>
      </c>
      <c r="I3578" s="5" t="s">
        <v>233</v>
      </c>
      <c r="N3578">
        <v>35.614471000000009</v>
      </c>
      <c r="P3578">
        <v>3</v>
      </c>
      <c r="Q3578" t="str">
        <f t="shared" si="56"/>
        <v>124D</v>
      </c>
    </row>
    <row r="3579" spans="1:17" x14ac:dyDescent="0.25">
      <c r="A3579">
        <v>3578</v>
      </c>
      <c r="B3579">
        <v>18.991082000000013</v>
      </c>
      <c r="C3579" s="2">
        <v>1</v>
      </c>
      <c r="D3579">
        <v>23.98341700000001</v>
      </c>
      <c r="E3579" s="4">
        <v>2</v>
      </c>
      <c r="I3579" s="5" t="s">
        <v>233</v>
      </c>
      <c r="N3579">
        <v>35.614471000000009</v>
      </c>
      <c r="P3579">
        <v>3</v>
      </c>
      <c r="Q3579" t="str">
        <f t="shared" si="56"/>
        <v>124D</v>
      </c>
    </row>
    <row r="3580" spans="1:17" x14ac:dyDescent="0.25">
      <c r="A3580">
        <v>3579</v>
      </c>
      <c r="B3580">
        <v>18.991082000000013</v>
      </c>
      <c r="C3580" s="2">
        <v>1</v>
      </c>
      <c r="D3580">
        <v>23.98341700000001</v>
      </c>
      <c r="E3580" s="4">
        <v>2</v>
      </c>
      <c r="I3580" s="5" t="s">
        <v>233</v>
      </c>
      <c r="N3580">
        <v>35.614471000000009</v>
      </c>
      <c r="P3580">
        <v>3</v>
      </c>
      <c r="Q3580" t="str">
        <f t="shared" si="56"/>
        <v>124D</v>
      </c>
    </row>
    <row r="3581" spans="1:17" x14ac:dyDescent="0.25">
      <c r="A3581">
        <v>3580</v>
      </c>
      <c r="B3581">
        <v>18.991082000000013</v>
      </c>
      <c r="C3581" s="2">
        <v>1</v>
      </c>
      <c r="D3581">
        <v>23.98341700000001</v>
      </c>
      <c r="E3581" s="4">
        <v>2</v>
      </c>
      <c r="I3581" s="5" t="s">
        <v>233</v>
      </c>
      <c r="N3581">
        <v>35.614471000000009</v>
      </c>
      <c r="P3581">
        <v>3</v>
      </c>
      <c r="Q3581" t="str">
        <f t="shared" si="56"/>
        <v>124D</v>
      </c>
    </row>
    <row r="3582" spans="1:17" x14ac:dyDescent="0.25">
      <c r="A3582">
        <v>3581</v>
      </c>
      <c r="B3582">
        <v>18.991082000000013</v>
      </c>
      <c r="C3582" s="2">
        <v>1</v>
      </c>
      <c r="D3582">
        <v>23.98341700000001</v>
      </c>
      <c r="E3582" s="4">
        <v>2</v>
      </c>
      <c r="I3582" s="5" t="s">
        <v>233</v>
      </c>
      <c r="N3582">
        <v>35.614471000000009</v>
      </c>
      <c r="P3582">
        <v>3</v>
      </c>
      <c r="Q3582" t="str">
        <f t="shared" si="56"/>
        <v>124D</v>
      </c>
    </row>
    <row r="3583" spans="1:17" x14ac:dyDescent="0.25">
      <c r="A3583">
        <v>3582</v>
      </c>
      <c r="B3583">
        <v>18.991082000000013</v>
      </c>
      <c r="C3583" s="2">
        <v>1</v>
      </c>
      <c r="D3583">
        <v>23.98341700000001</v>
      </c>
      <c r="E3583" s="4">
        <v>2</v>
      </c>
      <c r="I3583" s="5" t="s">
        <v>233</v>
      </c>
      <c r="N3583">
        <v>35.614471000000009</v>
      </c>
      <c r="P3583">
        <v>3</v>
      </c>
      <c r="Q3583" t="str">
        <f t="shared" si="56"/>
        <v>124D</v>
      </c>
    </row>
    <row r="3584" spans="1:17" x14ac:dyDescent="0.25">
      <c r="A3584">
        <v>3583</v>
      </c>
      <c r="B3584">
        <v>18.991082000000013</v>
      </c>
      <c r="C3584" s="2">
        <v>1</v>
      </c>
      <c r="D3584">
        <v>23.98341700000001</v>
      </c>
      <c r="E3584" s="4">
        <v>2</v>
      </c>
      <c r="I3584" s="5" t="s">
        <v>233</v>
      </c>
      <c r="N3584">
        <v>35.614471000000009</v>
      </c>
      <c r="P3584">
        <v>3</v>
      </c>
      <c r="Q3584" t="str">
        <f t="shared" si="56"/>
        <v>124D</v>
      </c>
    </row>
    <row r="3585" spans="1:17" x14ac:dyDescent="0.25">
      <c r="A3585">
        <v>3584</v>
      </c>
      <c r="B3585">
        <v>18.991082000000013</v>
      </c>
      <c r="C3585" s="2">
        <v>1</v>
      </c>
      <c r="D3585">
        <v>23.98341700000001</v>
      </c>
      <c r="E3585" s="4">
        <v>2</v>
      </c>
      <c r="I3585" s="5" t="s">
        <v>233</v>
      </c>
      <c r="N3585">
        <v>35.614471000000009</v>
      </c>
      <c r="P3585">
        <v>3</v>
      </c>
      <c r="Q3585" t="str">
        <f t="shared" si="56"/>
        <v>124D</v>
      </c>
    </row>
    <row r="3586" spans="1:17" x14ac:dyDescent="0.25">
      <c r="A3586">
        <v>3585</v>
      </c>
      <c r="B3586">
        <v>18.991082000000013</v>
      </c>
      <c r="C3586" s="2">
        <v>1</v>
      </c>
      <c r="D3586">
        <v>23.98341700000001</v>
      </c>
      <c r="E3586" s="4">
        <v>2</v>
      </c>
      <c r="I3586" s="5" t="s">
        <v>233</v>
      </c>
      <c r="N3586">
        <v>35.614471000000009</v>
      </c>
      <c r="P3586">
        <v>3</v>
      </c>
      <c r="Q3586" t="str">
        <f t="shared" ref="Q3586:Q3591" si="57">CONCATENATE(C3586,E3586,G3586,I3586)</f>
        <v>124D</v>
      </c>
    </row>
    <row r="3587" spans="1:17" x14ac:dyDescent="0.25">
      <c r="A3587">
        <v>3586</v>
      </c>
      <c r="B3587">
        <v>18.991082000000013</v>
      </c>
      <c r="C3587" s="2">
        <v>1</v>
      </c>
      <c r="D3587">
        <v>23.98341700000001</v>
      </c>
      <c r="E3587" s="4">
        <v>2</v>
      </c>
      <c r="F3587">
        <v>29.087581000000014</v>
      </c>
      <c r="G3587" s="3">
        <v>3</v>
      </c>
      <c r="I3587" s="5" t="s">
        <v>233</v>
      </c>
      <c r="N3587">
        <v>35.614471000000009</v>
      </c>
      <c r="P3587">
        <v>4</v>
      </c>
      <c r="Q3587" t="str">
        <f t="shared" si="57"/>
        <v>1234D</v>
      </c>
    </row>
    <row r="3588" spans="1:17" x14ac:dyDescent="0.25">
      <c r="A3588">
        <v>3587</v>
      </c>
      <c r="B3588">
        <v>18.991082000000013</v>
      </c>
      <c r="C3588" s="2">
        <v>1</v>
      </c>
      <c r="D3588">
        <v>24.046590000000009</v>
      </c>
      <c r="E3588" s="4">
        <v>2</v>
      </c>
      <c r="F3588">
        <v>29.087581000000014</v>
      </c>
      <c r="G3588" s="3">
        <v>3</v>
      </c>
      <c r="I3588" s="5" t="s">
        <v>233</v>
      </c>
      <c r="N3588">
        <v>35.614471000000009</v>
      </c>
      <c r="P3588">
        <v>4</v>
      </c>
      <c r="Q3588" t="str">
        <f t="shared" si="57"/>
        <v>1234D</v>
      </c>
    </row>
    <row r="3589" spans="1:17" x14ac:dyDescent="0.25">
      <c r="A3589">
        <v>3588</v>
      </c>
      <c r="B3589">
        <v>18.991082000000013</v>
      </c>
      <c r="C3589" s="2">
        <v>1</v>
      </c>
      <c r="F3589">
        <v>29.087581000000014</v>
      </c>
      <c r="G3589" s="3">
        <v>3</v>
      </c>
      <c r="I3589" s="5" t="s">
        <v>233</v>
      </c>
      <c r="N3589">
        <v>35.614471000000009</v>
      </c>
      <c r="P3589">
        <v>3</v>
      </c>
      <c r="Q3589" t="str">
        <f t="shared" si="57"/>
        <v>134D</v>
      </c>
    </row>
    <row r="3590" spans="1:17" x14ac:dyDescent="0.25">
      <c r="A3590">
        <v>3589</v>
      </c>
      <c r="B3590">
        <v>18.991082000000013</v>
      </c>
      <c r="C3590" s="2">
        <v>1</v>
      </c>
      <c r="F3590">
        <v>29.087581000000014</v>
      </c>
      <c r="G3590" s="3">
        <v>3</v>
      </c>
      <c r="I3590" s="5" t="s">
        <v>233</v>
      </c>
      <c r="N3590">
        <v>35.614471000000009</v>
      </c>
      <c r="P3590">
        <v>3</v>
      </c>
      <c r="Q3590" t="str">
        <f t="shared" si="57"/>
        <v>134D</v>
      </c>
    </row>
    <row r="3591" spans="1:17" x14ac:dyDescent="0.25">
      <c r="A3591">
        <v>3590</v>
      </c>
      <c r="B3591">
        <v>18.887681000000015</v>
      </c>
      <c r="C3591" s="2">
        <v>1</v>
      </c>
      <c r="F3591">
        <v>29.087581000000014</v>
      </c>
      <c r="G3591" s="3">
        <v>3</v>
      </c>
      <c r="I3591" s="5" t="s">
        <v>233</v>
      </c>
      <c r="J3591">
        <v>38.216640000000012</v>
      </c>
      <c r="K3591" t="s">
        <v>22</v>
      </c>
      <c r="N3591">
        <v>35.632058000000015</v>
      </c>
      <c r="O3591">
        <v>3590</v>
      </c>
      <c r="Q3591" t="str">
        <f t="shared" si="57"/>
        <v>134D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4DCC-6081-4DD6-89EE-C2CAE6BEACFA}">
  <dimension ref="A1:H3591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</row>
    <row r="7" spans="1:6" x14ac:dyDescent="0.25">
      <c r="A7">
        <v>6</v>
      </c>
      <c r="B7" s="2">
        <v>1</v>
      </c>
    </row>
    <row r="8" spans="1:6" x14ac:dyDescent="0.25">
      <c r="A8">
        <v>7</v>
      </c>
      <c r="B8" s="2">
        <v>1</v>
      </c>
    </row>
    <row r="9" spans="1:6" x14ac:dyDescent="0.25">
      <c r="A9">
        <v>8</v>
      </c>
      <c r="B9" s="2">
        <v>1</v>
      </c>
    </row>
    <row r="10" spans="1:6" x14ac:dyDescent="0.25">
      <c r="A10">
        <v>9</v>
      </c>
      <c r="B10" s="2">
        <v>1</v>
      </c>
    </row>
    <row r="11" spans="1:6" x14ac:dyDescent="0.25">
      <c r="A11">
        <v>10</v>
      </c>
      <c r="B11" s="2">
        <v>1</v>
      </c>
    </row>
    <row r="12" spans="1:6" x14ac:dyDescent="0.25">
      <c r="A12">
        <v>11</v>
      </c>
      <c r="B12" s="2">
        <v>1</v>
      </c>
    </row>
    <row r="13" spans="1:6" x14ac:dyDescent="0.25">
      <c r="A13">
        <v>12</v>
      </c>
      <c r="B13" s="2">
        <v>1</v>
      </c>
      <c r="D13" s="3">
        <v>3</v>
      </c>
    </row>
    <row r="14" spans="1:6" x14ac:dyDescent="0.25">
      <c r="A14">
        <v>13</v>
      </c>
      <c r="B14" s="2">
        <v>1</v>
      </c>
      <c r="D14" s="3">
        <v>3</v>
      </c>
    </row>
    <row r="15" spans="1:6" x14ac:dyDescent="0.25">
      <c r="A15">
        <v>14</v>
      </c>
      <c r="B15" s="2">
        <v>1</v>
      </c>
      <c r="D15" s="3">
        <v>3</v>
      </c>
    </row>
    <row r="16" spans="1:6" x14ac:dyDescent="0.25">
      <c r="A16">
        <v>15</v>
      </c>
      <c r="B16" s="2">
        <v>1</v>
      </c>
      <c r="D16" s="3">
        <v>3</v>
      </c>
    </row>
    <row r="17" spans="1:4" x14ac:dyDescent="0.25">
      <c r="A17">
        <v>16</v>
      </c>
      <c r="B17" s="2">
        <v>1</v>
      </c>
      <c r="D17" s="3">
        <v>3</v>
      </c>
    </row>
    <row r="18" spans="1:4" x14ac:dyDescent="0.25">
      <c r="A18">
        <v>17</v>
      </c>
      <c r="B18" s="2">
        <v>1</v>
      </c>
      <c r="D18" s="3">
        <v>3</v>
      </c>
    </row>
    <row r="19" spans="1:4" x14ac:dyDescent="0.25">
      <c r="A19">
        <v>18</v>
      </c>
      <c r="B19" s="2">
        <v>1</v>
      </c>
      <c r="D19" s="3">
        <v>3</v>
      </c>
    </row>
    <row r="20" spans="1:4" x14ac:dyDescent="0.25">
      <c r="A20">
        <v>19</v>
      </c>
      <c r="B20" s="2">
        <v>1</v>
      </c>
      <c r="D20" s="3">
        <v>3</v>
      </c>
    </row>
    <row r="21" spans="1:4" x14ac:dyDescent="0.25">
      <c r="A21">
        <v>20</v>
      </c>
      <c r="B21" s="2">
        <v>1</v>
      </c>
      <c r="D21" s="3">
        <v>3</v>
      </c>
    </row>
    <row r="22" spans="1:4" x14ac:dyDescent="0.25">
      <c r="A22">
        <v>21</v>
      </c>
      <c r="B22" s="2">
        <v>1</v>
      </c>
      <c r="C22" s="4">
        <v>2</v>
      </c>
      <c r="D22" s="3">
        <v>3</v>
      </c>
    </row>
    <row r="23" spans="1:4" x14ac:dyDescent="0.25">
      <c r="A23">
        <v>22</v>
      </c>
      <c r="B23" s="2">
        <v>1</v>
      </c>
      <c r="C23" s="4">
        <v>2</v>
      </c>
      <c r="D23" s="3">
        <v>3</v>
      </c>
    </row>
    <row r="24" spans="1:4" x14ac:dyDescent="0.25">
      <c r="A24">
        <v>23</v>
      </c>
      <c r="B24" s="2">
        <v>1</v>
      </c>
      <c r="C24" s="4">
        <v>2</v>
      </c>
      <c r="D24" s="3">
        <v>3</v>
      </c>
    </row>
    <row r="25" spans="1:4" x14ac:dyDescent="0.25">
      <c r="A25">
        <v>24</v>
      </c>
      <c r="B25" s="2">
        <v>1</v>
      </c>
      <c r="C25" s="4">
        <v>2</v>
      </c>
      <c r="D25" s="3">
        <v>3</v>
      </c>
    </row>
    <row r="26" spans="1:4" x14ac:dyDescent="0.25">
      <c r="A26">
        <v>25</v>
      </c>
      <c r="B26" s="2">
        <v>1</v>
      </c>
      <c r="C26" s="4">
        <v>2</v>
      </c>
      <c r="D26" s="3">
        <v>3</v>
      </c>
    </row>
    <row r="27" spans="1:4" x14ac:dyDescent="0.25">
      <c r="A27">
        <v>26</v>
      </c>
      <c r="B27" s="2">
        <v>1</v>
      </c>
      <c r="C27" s="4">
        <v>2</v>
      </c>
      <c r="D27" s="3">
        <v>3</v>
      </c>
    </row>
    <row r="28" spans="1:4" x14ac:dyDescent="0.25">
      <c r="A28">
        <v>27</v>
      </c>
      <c r="B28" s="2">
        <v>1</v>
      </c>
      <c r="C28" s="4">
        <v>2</v>
      </c>
      <c r="D28" s="3">
        <v>3</v>
      </c>
    </row>
    <row r="29" spans="1:4" x14ac:dyDescent="0.25">
      <c r="A29">
        <v>28</v>
      </c>
      <c r="B29" s="2">
        <v>1</v>
      </c>
      <c r="C29" s="4">
        <v>2</v>
      </c>
      <c r="D29" s="3">
        <v>3</v>
      </c>
    </row>
    <row r="30" spans="1:4" x14ac:dyDescent="0.25">
      <c r="A30">
        <v>29</v>
      </c>
      <c r="B30" s="2">
        <v>1</v>
      </c>
      <c r="C30" s="4">
        <v>2</v>
      </c>
      <c r="D30" s="3">
        <v>3</v>
      </c>
    </row>
    <row r="31" spans="1:4" x14ac:dyDescent="0.25">
      <c r="A31">
        <v>30</v>
      </c>
      <c r="B31" s="2">
        <v>1</v>
      </c>
      <c r="C31" s="4">
        <v>2</v>
      </c>
      <c r="D31" s="3">
        <v>3</v>
      </c>
    </row>
    <row r="32" spans="1:4" x14ac:dyDescent="0.25">
      <c r="A32">
        <v>31</v>
      </c>
      <c r="B32" s="2">
        <v>1</v>
      </c>
      <c r="C32" s="4">
        <v>2</v>
      </c>
      <c r="D32" s="3">
        <v>3</v>
      </c>
    </row>
    <row r="33" spans="1:8" x14ac:dyDescent="0.25">
      <c r="A33">
        <v>32</v>
      </c>
      <c r="C33" s="4">
        <v>2</v>
      </c>
      <c r="D33" s="3">
        <v>3</v>
      </c>
    </row>
    <row r="34" spans="1:8" x14ac:dyDescent="0.25">
      <c r="A34">
        <v>33</v>
      </c>
      <c r="C34" s="4">
        <v>2</v>
      </c>
      <c r="D34" s="3">
        <v>3</v>
      </c>
    </row>
    <row r="35" spans="1:8" x14ac:dyDescent="0.25">
      <c r="A35">
        <v>34</v>
      </c>
      <c r="C35" s="4">
        <v>2</v>
      </c>
      <c r="D35" s="3">
        <v>3</v>
      </c>
    </row>
    <row r="36" spans="1:8" x14ac:dyDescent="0.25">
      <c r="A36">
        <v>35</v>
      </c>
      <c r="C36" s="4">
        <v>2</v>
      </c>
      <c r="D36" s="3">
        <v>3</v>
      </c>
    </row>
    <row r="37" spans="1:8" x14ac:dyDescent="0.25">
      <c r="A37">
        <v>36</v>
      </c>
      <c r="C37" s="4">
        <v>2</v>
      </c>
      <c r="D37" s="3">
        <v>3</v>
      </c>
    </row>
    <row r="38" spans="1:8" x14ac:dyDescent="0.25">
      <c r="A38">
        <v>37</v>
      </c>
      <c r="C38" s="4">
        <v>2</v>
      </c>
      <c r="H38" s="5" t="s">
        <v>233</v>
      </c>
    </row>
    <row r="39" spans="1:8" x14ac:dyDescent="0.25">
      <c r="A39">
        <v>38</v>
      </c>
      <c r="C39" s="4">
        <v>2</v>
      </c>
      <c r="H39" s="5" t="s">
        <v>233</v>
      </c>
    </row>
    <row r="40" spans="1:8" x14ac:dyDescent="0.25">
      <c r="A40">
        <v>39</v>
      </c>
      <c r="C40" s="4">
        <v>2</v>
      </c>
      <c r="H40" s="5" t="s">
        <v>233</v>
      </c>
    </row>
    <row r="41" spans="1:8" x14ac:dyDescent="0.25">
      <c r="A41">
        <v>40</v>
      </c>
      <c r="C41" s="4">
        <v>2</v>
      </c>
      <c r="H41" s="5" t="s">
        <v>233</v>
      </c>
    </row>
    <row r="42" spans="1:8" x14ac:dyDescent="0.25">
      <c r="A42">
        <v>41</v>
      </c>
      <c r="C42" s="4">
        <v>2</v>
      </c>
      <c r="H42" s="5" t="s">
        <v>233</v>
      </c>
    </row>
    <row r="43" spans="1:8" x14ac:dyDescent="0.25">
      <c r="A43">
        <v>42</v>
      </c>
      <c r="C43" s="4">
        <v>2</v>
      </c>
      <c r="H43" s="5" t="s">
        <v>233</v>
      </c>
    </row>
    <row r="44" spans="1:8" x14ac:dyDescent="0.25">
      <c r="A44">
        <v>43</v>
      </c>
      <c r="C44" s="4">
        <v>2</v>
      </c>
      <c r="H44" s="5" t="s">
        <v>233</v>
      </c>
    </row>
    <row r="45" spans="1:8" x14ac:dyDescent="0.25">
      <c r="A45">
        <v>44</v>
      </c>
      <c r="B45" s="2">
        <v>1</v>
      </c>
      <c r="C45" s="4">
        <v>2</v>
      </c>
      <c r="H45" s="5" t="s">
        <v>233</v>
      </c>
    </row>
    <row r="46" spans="1:8" x14ac:dyDescent="0.25">
      <c r="A46">
        <v>45</v>
      </c>
      <c r="B46" s="2">
        <v>1</v>
      </c>
      <c r="C46" s="4">
        <v>2</v>
      </c>
      <c r="H46" s="5" t="s">
        <v>233</v>
      </c>
    </row>
    <row r="47" spans="1:8" x14ac:dyDescent="0.25">
      <c r="A47">
        <v>46</v>
      </c>
      <c r="B47" s="2">
        <v>1</v>
      </c>
      <c r="C47" s="4">
        <v>2</v>
      </c>
      <c r="H47" s="5" t="s">
        <v>233</v>
      </c>
    </row>
    <row r="48" spans="1:8" x14ac:dyDescent="0.25">
      <c r="A48">
        <v>47</v>
      </c>
      <c r="B48" s="2">
        <v>1</v>
      </c>
      <c r="C48" s="4">
        <v>2</v>
      </c>
      <c r="H48" s="5" t="s">
        <v>233</v>
      </c>
    </row>
    <row r="49" spans="1:8" x14ac:dyDescent="0.25">
      <c r="A49">
        <v>48</v>
      </c>
      <c r="B49" s="2">
        <v>1</v>
      </c>
      <c r="C49" s="4">
        <v>2</v>
      </c>
      <c r="H49" s="5" t="s">
        <v>233</v>
      </c>
    </row>
    <row r="50" spans="1:8" x14ac:dyDescent="0.25">
      <c r="A50">
        <v>49</v>
      </c>
      <c r="B50" s="2">
        <v>1</v>
      </c>
      <c r="H50" s="5" t="s">
        <v>233</v>
      </c>
    </row>
    <row r="51" spans="1:8" x14ac:dyDescent="0.25">
      <c r="A51">
        <v>50</v>
      </c>
      <c r="B51" s="2">
        <v>1</v>
      </c>
      <c r="H51" s="5" t="s">
        <v>233</v>
      </c>
    </row>
    <row r="52" spans="1:8" x14ac:dyDescent="0.25">
      <c r="A52">
        <v>51</v>
      </c>
      <c r="B52" s="2">
        <v>1</v>
      </c>
      <c r="H52" s="5" t="s">
        <v>233</v>
      </c>
    </row>
    <row r="53" spans="1:8" x14ac:dyDescent="0.25">
      <c r="A53">
        <v>52</v>
      </c>
      <c r="B53" s="2">
        <v>1</v>
      </c>
      <c r="H53" s="5" t="s">
        <v>233</v>
      </c>
    </row>
    <row r="54" spans="1:8" x14ac:dyDescent="0.25">
      <c r="A54">
        <v>53</v>
      </c>
      <c r="B54" s="2">
        <v>1</v>
      </c>
      <c r="H54" s="5" t="s">
        <v>233</v>
      </c>
    </row>
    <row r="55" spans="1:8" x14ac:dyDescent="0.25">
      <c r="A55">
        <v>54</v>
      </c>
      <c r="B55" s="2">
        <v>1</v>
      </c>
      <c r="D55" s="3">
        <v>3</v>
      </c>
      <c r="H55" s="5" t="s">
        <v>233</v>
      </c>
    </row>
    <row r="56" spans="1:8" x14ac:dyDescent="0.25">
      <c r="A56">
        <v>55</v>
      </c>
      <c r="B56" s="2">
        <v>1</v>
      </c>
      <c r="D56" s="3">
        <v>3</v>
      </c>
      <c r="H56" s="5" t="s">
        <v>233</v>
      </c>
    </row>
    <row r="57" spans="1:8" x14ac:dyDescent="0.25">
      <c r="A57">
        <v>56</v>
      </c>
      <c r="B57" s="2">
        <v>1</v>
      </c>
      <c r="D57" s="3">
        <v>3</v>
      </c>
      <c r="H57" s="5" t="s">
        <v>233</v>
      </c>
    </row>
    <row r="58" spans="1:8" x14ac:dyDescent="0.25">
      <c r="A58">
        <v>57</v>
      </c>
      <c r="B58" s="2">
        <v>1</v>
      </c>
      <c r="D58" s="3">
        <v>3</v>
      </c>
      <c r="H58" s="5" t="s">
        <v>233</v>
      </c>
    </row>
    <row r="59" spans="1:8" x14ac:dyDescent="0.25">
      <c r="A59">
        <v>58</v>
      </c>
      <c r="B59" s="2">
        <v>1</v>
      </c>
      <c r="D59" s="3">
        <v>3</v>
      </c>
      <c r="H59" s="5" t="s">
        <v>233</v>
      </c>
    </row>
    <row r="60" spans="1:8" x14ac:dyDescent="0.25">
      <c r="A60">
        <v>59</v>
      </c>
      <c r="B60" s="2">
        <v>1</v>
      </c>
      <c r="D60" s="3">
        <v>3</v>
      </c>
      <c r="H60" s="5" t="s">
        <v>233</v>
      </c>
    </row>
    <row r="61" spans="1:8" x14ac:dyDescent="0.25">
      <c r="A61">
        <v>60</v>
      </c>
      <c r="B61" s="2">
        <v>1</v>
      </c>
      <c r="D61" s="3">
        <v>3</v>
      </c>
      <c r="H61" s="5" t="s">
        <v>233</v>
      </c>
    </row>
    <row r="62" spans="1:8" x14ac:dyDescent="0.25">
      <c r="A62">
        <v>61</v>
      </c>
      <c r="B62" s="2">
        <v>1</v>
      </c>
      <c r="C62" s="4">
        <v>2</v>
      </c>
      <c r="D62" s="3">
        <v>3</v>
      </c>
      <c r="H62" s="5" t="s">
        <v>233</v>
      </c>
    </row>
    <row r="63" spans="1:8" x14ac:dyDescent="0.25">
      <c r="A63">
        <v>62</v>
      </c>
      <c r="B63" s="2">
        <v>1</v>
      </c>
      <c r="C63" s="4">
        <v>2</v>
      </c>
      <c r="D63" s="3">
        <v>3</v>
      </c>
    </row>
    <row r="64" spans="1:8" x14ac:dyDescent="0.25">
      <c r="A64">
        <v>63</v>
      </c>
      <c r="B64" s="2">
        <v>1</v>
      </c>
      <c r="C64" s="4">
        <v>2</v>
      </c>
      <c r="D64" s="3">
        <v>3</v>
      </c>
    </row>
    <row r="65" spans="1:4" x14ac:dyDescent="0.25">
      <c r="A65">
        <v>64</v>
      </c>
      <c r="B65" s="2">
        <v>1</v>
      </c>
      <c r="C65" s="4">
        <v>2</v>
      </c>
      <c r="D65" s="3">
        <v>3</v>
      </c>
    </row>
    <row r="66" spans="1:4" x14ac:dyDescent="0.25">
      <c r="A66">
        <v>65</v>
      </c>
      <c r="C66" s="4">
        <v>2</v>
      </c>
      <c r="D66" s="3">
        <v>3</v>
      </c>
    </row>
    <row r="67" spans="1:4" x14ac:dyDescent="0.25">
      <c r="A67">
        <v>66</v>
      </c>
      <c r="C67" s="4">
        <v>2</v>
      </c>
      <c r="D67" s="3">
        <v>3</v>
      </c>
    </row>
    <row r="68" spans="1:4" x14ac:dyDescent="0.25">
      <c r="A68">
        <v>67</v>
      </c>
      <c r="C68" s="4">
        <v>2</v>
      </c>
      <c r="D68" s="3">
        <v>3</v>
      </c>
    </row>
    <row r="69" spans="1:4" x14ac:dyDescent="0.25">
      <c r="A69">
        <v>68</v>
      </c>
      <c r="C69" s="4">
        <v>2</v>
      </c>
      <c r="D69" s="3">
        <v>3</v>
      </c>
    </row>
    <row r="70" spans="1:4" x14ac:dyDescent="0.25">
      <c r="A70">
        <v>69</v>
      </c>
      <c r="C70" s="4">
        <v>2</v>
      </c>
      <c r="D70" s="3">
        <v>3</v>
      </c>
    </row>
    <row r="71" spans="1:4" x14ac:dyDescent="0.25">
      <c r="A71">
        <v>70</v>
      </c>
      <c r="C71" s="4">
        <v>2</v>
      </c>
      <c r="D71" s="3">
        <v>3</v>
      </c>
    </row>
    <row r="72" spans="1:4" x14ac:dyDescent="0.25">
      <c r="A72">
        <v>71</v>
      </c>
      <c r="C72" s="4">
        <v>2</v>
      </c>
      <c r="D72" s="3">
        <v>3</v>
      </c>
    </row>
    <row r="73" spans="1:4" x14ac:dyDescent="0.25">
      <c r="A73">
        <v>72</v>
      </c>
      <c r="C73" s="4">
        <v>2</v>
      </c>
      <c r="D73" s="3">
        <v>3</v>
      </c>
    </row>
    <row r="74" spans="1:4" x14ac:dyDescent="0.25">
      <c r="A74">
        <v>73</v>
      </c>
      <c r="C74" s="4">
        <v>2</v>
      </c>
      <c r="D74" s="3">
        <v>3</v>
      </c>
    </row>
    <row r="75" spans="1:4" x14ac:dyDescent="0.25">
      <c r="A75">
        <v>74</v>
      </c>
      <c r="C75" s="4">
        <v>2</v>
      </c>
      <c r="D75" s="3">
        <v>3</v>
      </c>
    </row>
    <row r="76" spans="1:4" x14ac:dyDescent="0.25">
      <c r="A76">
        <v>75</v>
      </c>
      <c r="B76" s="2">
        <v>1</v>
      </c>
      <c r="C76" s="4">
        <v>2</v>
      </c>
      <c r="D76" s="3">
        <v>3</v>
      </c>
    </row>
    <row r="77" spans="1:4" x14ac:dyDescent="0.25">
      <c r="A77">
        <v>76</v>
      </c>
      <c r="B77" s="2">
        <v>1</v>
      </c>
      <c r="C77" s="4">
        <v>2</v>
      </c>
      <c r="D77" s="3">
        <v>3</v>
      </c>
    </row>
    <row r="78" spans="1:4" x14ac:dyDescent="0.25">
      <c r="A78">
        <v>77</v>
      </c>
      <c r="B78" s="2">
        <v>1</v>
      </c>
      <c r="C78" s="4">
        <v>2</v>
      </c>
    </row>
    <row r="79" spans="1:4" x14ac:dyDescent="0.25">
      <c r="A79">
        <v>78</v>
      </c>
      <c r="B79" s="2">
        <v>1</v>
      </c>
      <c r="C79" s="4">
        <v>2</v>
      </c>
    </row>
    <row r="80" spans="1:4" x14ac:dyDescent="0.25">
      <c r="A80">
        <v>79</v>
      </c>
      <c r="B80" s="2">
        <v>1</v>
      </c>
      <c r="C80" s="4">
        <v>2</v>
      </c>
    </row>
    <row r="81" spans="1:5" x14ac:dyDescent="0.25">
      <c r="A81">
        <v>80</v>
      </c>
      <c r="B81" s="2">
        <v>1</v>
      </c>
      <c r="C81" s="4">
        <v>2</v>
      </c>
      <c r="E81" s="5">
        <v>4</v>
      </c>
    </row>
    <row r="82" spans="1:5" x14ac:dyDescent="0.25">
      <c r="A82">
        <v>81</v>
      </c>
      <c r="B82" s="2">
        <v>1</v>
      </c>
      <c r="C82" s="4">
        <v>2</v>
      </c>
      <c r="E82" s="5">
        <v>4</v>
      </c>
    </row>
    <row r="83" spans="1:5" x14ac:dyDescent="0.25">
      <c r="A83">
        <v>82</v>
      </c>
      <c r="B83" s="2">
        <v>1</v>
      </c>
      <c r="C83" s="4">
        <v>2</v>
      </c>
      <c r="E83" s="5">
        <v>4</v>
      </c>
    </row>
    <row r="84" spans="1:5" x14ac:dyDescent="0.25">
      <c r="A84">
        <v>83</v>
      </c>
      <c r="B84" s="2">
        <v>1</v>
      </c>
      <c r="E84" s="5">
        <v>4</v>
      </c>
    </row>
    <row r="85" spans="1:5" x14ac:dyDescent="0.25">
      <c r="A85">
        <v>84</v>
      </c>
      <c r="B85" s="2">
        <v>1</v>
      </c>
      <c r="E85" s="5">
        <v>4</v>
      </c>
    </row>
    <row r="86" spans="1:5" x14ac:dyDescent="0.25">
      <c r="A86">
        <v>85</v>
      </c>
      <c r="B86" s="2">
        <v>1</v>
      </c>
      <c r="E86" s="5">
        <v>4</v>
      </c>
    </row>
    <row r="87" spans="1:5" x14ac:dyDescent="0.25">
      <c r="A87">
        <v>86</v>
      </c>
      <c r="B87" s="2">
        <v>1</v>
      </c>
      <c r="E87" s="5">
        <v>4</v>
      </c>
    </row>
    <row r="88" spans="1:5" x14ac:dyDescent="0.25">
      <c r="A88">
        <v>87</v>
      </c>
      <c r="B88" s="2">
        <v>1</v>
      </c>
      <c r="E88" s="5">
        <v>4</v>
      </c>
    </row>
    <row r="89" spans="1:5" x14ac:dyDescent="0.25">
      <c r="A89">
        <v>88</v>
      </c>
      <c r="B89" s="2">
        <v>1</v>
      </c>
      <c r="E89" s="5">
        <v>4</v>
      </c>
    </row>
    <row r="90" spans="1:5" x14ac:dyDescent="0.25">
      <c r="A90">
        <v>89</v>
      </c>
      <c r="B90" s="2">
        <v>1</v>
      </c>
      <c r="E90" s="5">
        <v>4</v>
      </c>
    </row>
    <row r="91" spans="1:5" x14ac:dyDescent="0.25">
      <c r="A91">
        <v>90</v>
      </c>
      <c r="B91" s="2">
        <v>1</v>
      </c>
      <c r="E91" s="5">
        <v>4</v>
      </c>
    </row>
    <row r="92" spans="1:5" x14ac:dyDescent="0.25">
      <c r="A92">
        <v>91</v>
      </c>
      <c r="B92" s="2">
        <v>1</v>
      </c>
      <c r="E92" s="5">
        <v>4</v>
      </c>
    </row>
    <row r="93" spans="1:5" x14ac:dyDescent="0.25">
      <c r="A93">
        <v>92</v>
      </c>
      <c r="B93" s="2">
        <v>1</v>
      </c>
      <c r="E93" s="5">
        <v>4</v>
      </c>
    </row>
    <row r="94" spans="1:5" x14ac:dyDescent="0.25">
      <c r="A94">
        <v>93</v>
      </c>
      <c r="B94" s="2">
        <v>1</v>
      </c>
      <c r="E94" s="5">
        <v>4</v>
      </c>
    </row>
    <row r="95" spans="1:5" x14ac:dyDescent="0.25">
      <c r="A95">
        <v>94</v>
      </c>
      <c r="B95" s="2">
        <v>1</v>
      </c>
      <c r="E95" s="5">
        <v>4</v>
      </c>
    </row>
    <row r="96" spans="1:5" x14ac:dyDescent="0.25">
      <c r="A96">
        <v>95</v>
      </c>
      <c r="B96" s="2">
        <v>1</v>
      </c>
      <c r="E96" s="5">
        <v>4</v>
      </c>
    </row>
    <row r="97" spans="1:7" x14ac:dyDescent="0.25">
      <c r="A97">
        <v>96</v>
      </c>
      <c r="B97" s="2">
        <v>1</v>
      </c>
      <c r="E97" s="5">
        <v>4</v>
      </c>
    </row>
    <row r="98" spans="1:7" x14ac:dyDescent="0.25">
      <c r="A98">
        <v>97</v>
      </c>
      <c r="B98" s="2">
        <v>1</v>
      </c>
      <c r="E98" s="5">
        <v>4</v>
      </c>
      <c r="G98" s="3" t="s">
        <v>234</v>
      </c>
    </row>
    <row r="99" spans="1:7" x14ac:dyDescent="0.25">
      <c r="A99">
        <v>98</v>
      </c>
      <c r="B99" s="2">
        <v>1</v>
      </c>
      <c r="C99" s="4">
        <v>2</v>
      </c>
      <c r="E99" s="5">
        <v>4</v>
      </c>
      <c r="G99" s="3" t="s">
        <v>234</v>
      </c>
    </row>
    <row r="100" spans="1:7" x14ac:dyDescent="0.25">
      <c r="A100">
        <v>99</v>
      </c>
      <c r="B100" s="2">
        <v>1</v>
      </c>
      <c r="C100" s="4">
        <v>2</v>
      </c>
      <c r="E100" s="5">
        <v>4</v>
      </c>
      <c r="G100" s="3" t="s">
        <v>234</v>
      </c>
    </row>
    <row r="101" spans="1:7" x14ac:dyDescent="0.25">
      <c r="A101">
        <v>100</v>
      </c>
      <c r="C101" s="4">
        <v>2</v>
      </c>
      <c r="E101" s="5">
        <v>4</v>
      </c>
      <c r="G101" s="3" t="s">
        <v>234</v>
      </c>
    </row>
    <row r="102" spans="1:7" x14ac:dyDescent="0.25">
      <c r="A102">
        <v>101</v>
      </c>
      <c r="C102" s="4">
        <v>2</v>
      </c>
      <c r="E102" s="5">
        <v>4</v>
      </c>
      <c r="G102" s="3" t="s">
        <v>234</v>
      </c>
    </row>
    <row r="103" spans="1:7" x14ac:dyDescent="0.25">
      <c r="A103">
        <v>102</v>
      </c>
      <c r="C103" s="4">
        <v>2</v>
      </c>
      <c r="G103" s="3" t="s">
        <v>234</v>
      </c>
    </row>
    <row r="104" spans="1:7" x14ac:dyDescent="0.25">
      <c r="A104">
        <v>103</v>
      </c>
      <c r="C104" s="4">
        <v>2</v>
      </c>
      <c r="G104" s="3" t="s">
        <v>234</v>
      </c>
    </row>
    <row r="105" spans="1:7" x14ac:dyDescent="0.25">
      <c r="A105">
        <v>104</v>
      </c>
      <c r="C105" s="4">
        <v>2</v>
      </c>
      <c r="G105" s="3" t="s">
        <v>234</v>
      </c>
    </row>
    <row r="106" spans="1:7" x14ac:dyDescent="0.25">
      <c r="A106">
        <v>105</v>
      </c>
      <c r="C106" s="4">
        <v>2</v>
      </c>
      <c r="G106" s="3" t="s">
        <v>234</v>
      </c>
    </row>
    <row r="107" spans="1:7" x14ac:dyDescent="0.25">
      <c r="A107">
        <v>106</v>
      </c>
      <c r="C107" s="4">
        <v>2</v>
      </c>
      <c r="G107" s="3" t="s">
        <v>234</v>
      </c>
    </row>
    <row r="108" spans="1:7" x14ac:dyDescent="0.25">
      <c r="A108">
        <v>107</v>
      </c>
      <c r="C108" s="4">
        <v>2</v>
      </c>
      <c r="G108" s="3" t="s">
        <v>234</v>
      </c>
    </row>
    <row r="109" spans="1:7" x14ac:dyDescent="0.25">
      <c r="A109">
        <v>108</v>
      </c>
      <c r="C109" s="4">
        <v>2</v>
      </c>
      <c r="G109" s="3" t="s">
        <v>234</v>
      </c>
    </row>
    <row r="110" spans="1:7" x14ac:dyDescent="0.25">
      <c r="A110">
        <v>109</v>
      </c>
      <c r="C110" s="4">
        <v>2</v>
      </c>
      <c r="G110" s="3" t="s">
        <v>234</v>
      </c>
    </row>
    <row r="111" spans="1:7" x14ac:dyDescent="0.25">
      <c r="A111">
        <v>110</v>
      </c>
      <c r="C111" s="4">
        <v>2</v>
      </c>
      <c r="G111" s="3" t="s">
        <v>234</v>
      </c>
    </row>
    <row r="112" spans="1:7" x14ac:dyDescent="0.25">
      <c r="A112">
        <v>111</v>
      </c>
      <c r="C112" s="4">
        <v>2</v>
      </c>
      <c r="G112" s="3" t="s">
        <v>234</v>
      </c>
    </row>
    <row r="113" spans="1:8" x14ac:dyDescent="0.25">
      <c r="A113">
        <v>112</v>
      </c>
      <c r="B113" s="2">
        <v>1</v>
      </c>
      <c r="C113" s="4">
        <v>2</v>
      </c>
      <c r="G113" s="3" t="s">
        <v>234</v>
      </c>
    </row>
    <row r="114" spans="1:8" x14ac:dyDescent="0.25">
      <c r="A114">
        <v>113</v>
      </c>
      <c r="B114" s="2">
        <v>1</v>
      </c>
      <c r="C114" s="4">
        <v>2</v>
      </c>
      <c r="G114" s="3" t="s">
        <v>234</v>
      </c>
    </row>
    <row r="115" spans="1:8" x14ac:dyDescent="0.25">
      <c r="A115">
        <v>114</v>
      </c>
      <c r="B115" s="2">
        <v>1</v>
      </c>
      <c r="C115" s="4">
        <v>2</v>
      </c>
      <c r="G115" s="3" t="s">
        <v>234</v>
      </c>
    </row>
    <row r="116" spans="1:8" x14ac:dyDescent="0.25">
      <c r="A116">
        <v>115</v>
      </c>
      <c r="B116" s="2">
        <v>1</v>
      </c>
      <c r="C116" s="4">
        <v>2</v>
      </c>
      <c r="G116" s="3" t="s">
        <v>234</v>
      </c>
      <c r="H116" s="5" t="s">
        <v>233</v>
      </c>
    </row>
    <row r="117" spans="1:8" x14ac:dyDescent="0.25">
      <c r="A117">
        <v>116</v>
      </c>
      <c r="B117" s="2">
        <v>1</v>
      </c>
      <c r="C117" s="4">
        <v>2</v>
      </c>
      <c r="G117" s="3" t="s">
        <v>234</v>
      </c>
      <c r="H117" s="5" t="s">
        <v>233</v>
      </c>
    </row>
    <row r="118" spans="1:8" x14ac:dyDescent="0.25">
      <c r="A118">
        <v>117</v>
      </c>
      <c r="B118" s="2">
        <v>1</v>
      </c>
      <c r="C118" s="4">
        <v>2</v>
      </c>
      <c r="G118" s="3" t="s">
        <v>234</v>
      </c>
      <c r="H118" s="5" t="s">
        <v>233</v>
      </c>
    </row>
    <row r="119" spans="1:8" x14ac:dyDescent="0.25">
      <c r="A119">
        <v>118</v>
      </c>
      <c r="B119" s="2">
        <v>1</v>
      </c>
      <c r="C119" s="4">
        <v>2</v>
      </c>
      <c r="H119" s="5" t="s">
        <v>233</v>
      </c>
    </row>
    <row r="120" spans="1:8" x14ac:dyDescent="0.25">
      <c r="A120">
        <v>119</v>
      </c>
      <c r="B120" s="2">
        <v>1</v>
      </c>
      <c r="C120" s="4">
        <v>2</v>
      </c>
      <c r="H120" s="5" t="s">
        <v>233</v>
      </c>
    </row>
    <row r="121" spans="1:8" x14ac:dyDescent="0.25">
      <c r="A121">
        <v>120</v>
      </c>
      <c r="B121" s="2">
        <v>1</v>
      </c>
      <c r="H121" s="5" t="s">
        <v>233</v>
      </c>
    </row>
    <row r="122" spans="1:8" x14ac:dyDescent="0.25">
      <c r="A122">
        <v>121</v>
      </c>
      <c r="B122" s="2">
        <v>1</v>
      </c>
      <c r="H122" s="5" t="s">
        <v>233</v>
      </c>
    </row>
    <row r="123" spans="1:8" x14ac:dyDescent="0.25">
      <c r="A123">
        <v>122</v>
      </c>
      <c r="B123" s="2">
        <v>1</v>
      </c>
      <c r="H123" s="5" t="s">
        <v>233</v>
      </c>
    </row>
    <row r="124" spans="1:8" x14ac:dyDescent="0.25">
      <c r="A124">
        <v>123</v>
      </c>
      <c r="B124" s="2">
        <v>1</v>
      </c>
      <c r="H124" s="5" t="s">
        <v>233</v>
      </c>
    </row>
    <row r="125" spans="1:8" x14ac:dyDescent="0.25">
      <c r="A125">
        <v>124</v>
      </c>
      <c r="B125" s="2">
        <v>1</v>
      </c>
      <c r="H125" s="5" t="s">
        <v>233</v>
      </c>
    </row>
    <row r="126" spans="1:8" x14ac:dyDescent="0.25">
      <c r="A126">
        <v>125</v>
      </c>
      <c r="B126" s="2">
        <v>1</v>
      </c>
      <c r="H126" s="5" t="s">
        <v>233</v>
      </c>
    </row>
    <row r="127" spans="1:8" x14ac:dyDescent="0.25">
      <c r="A127">
        <v>126</v>
      </c>
      <c r="B127" s="2">
        <v>1</v>
      </c>
      <c r="H127" s="5" t="s">
        <v>233</v>
      </c>
    </row>
    <row r="128" spans="1:8" x14ac:dyDescent="0.25">
      <c r="A128">
        <v>127</v>
      </c>
      <c r="B128" s="2">
        <v>1</v>
      </c>
      <c r="H128" s="5" t="s">
        <v>233</v>
      </c>
    </row>
    <row r="129" spans="1:8" x14ac:dyDescent="0.25">
      <c r="A129">
        <v>128</v>
      </c>
      <c r="B129" s="2">
        <v>1</v>
      </c>
      <c r="H129" s="5" t="s">
        <v>233</v>
      </c>
    </row>
    <row r="130" spans="1:8" x14ac:dyDescent="0.25">
      <c r="A130">
        <v>129</v>
      </c>
      <c r="B130" s="2">
        <v>1</v>
      </c>
      <c r="H130" s="5" t="s">
        <v>233</v>
      </c>
    </row>
    <row r="131" spans="1:8" x14ac:dyDescent="0.25">
      <c r="A131">
        <v>130</v>
      </c>
      <c r="B131" s="2">
        <v>1</v>
      </c>
      <c r="H131" s="5" t="s">
        <v>233</v>
      </c>
    </row>
    <row r="132" spans="1:8" x14ac:dyDescent="0.25">
      <c r="A132">
        <v>131</v>
      </c>
      <c r="B132" s="2">
        <v>1</v>
      </c>
      <c r="H132" s="5" t="s">
        <v>233</v>
      </c>
    </row>
    <row r="133" spans="1:8" x14ac:dyDescent="0.25">
      <c r="A133">
        <v>132</v>
      </c>
      <c r="B133" s="2">
        <v>1</v>
      </c>
      <c r="C133" s="4">
        <v>2</v>
      </c>
      <c r="H133" s="5" t="s">
        <v>233</v>
      </c>
    </row>
    <row r="134" spans="1:8" x14ac:dyDescent="0.25">
      <c r="A134">
        <v>133</v>
      </c>
      <c r="B134" s="2">
        <v>1</v>
      </c>
      <c r="C134" s="4">
        <v>2</v>
      </c>
      <c r="D134" s="3">
        <v>3</v>
      </c>
      <c r="H134" s="5" t="s">
        <v>233</v>
      </c>
    </row>
    <row r="135" spans="1:8" x14ac:dyDescent="0.25">
      <c r="A135">
        <v>134</v>
      </c>
      <c r="B135" s="2">
        <v>1</v>
      </c>
      <c r="C135" s="4">
        <v>2</v>
      </c>
      <c r="D135" s="3">
        <v>3</v>
      </c>
      <c r="H135" s="5" t="s">
        <v>233</v>
      </c>
    </row>
    <row r="136" spans="1:8" x14ac:dyDescent="0.25">
      <c r="A136">
        <v>135</v>
      </c>
      <c r="B136" s="2">
        <v>1</v>
      </c>
      <c r="C136" s="4">
        <v>2</v>
      </c>
      <c r="D136" s="3">
        <v>3</v>
      </c>
      <c r="H136" s="5" t="s">
        <v>233</v>
      </c>
    </row>
    <row r="137" spans="1:8" x14ac:dyDescent="0.25">
      <c r="A137">
        <v>136</v>
      </c>
      <c r="C137" s="4">
        <v>2</v>
      </c>
      <c r="D137" s="3">
        <v>3</v>
      </c>
      <c r="H137" s="5" t="s">
        <v>233</v>
      </c>
    </row>
    <row r="138" spans="1:8" x14ac:dyDescent="0.25">
      <c r="A138">
        <v>137</v>
      </c>
      <c r="C138" s="4">
        <v>2</v>
      </c>
      <c r="D138" s="3">
        <v>3</v>
      </c>
      <c r="H138" s="5" t="s">
        <v>233</v>
      </c>
    </row>
    <row r="139" spans="1:8" x14ac:dyDescent="0.25">
      <c r="A139">
        <v>138</v>
      </c>
      <c r="C139" s="4">
        <v>2</v>
      </c>
      <c r="D139" s="3">
        <v>3</v>
      </c>
    </row>
    <row r="140" spans="1:8" x14ac:dyDescent="0.25">
      <c r="A140">
        <v>139</v>
      </c>
      <c r="C140" s="4">
        <v>2</v>
      </c>
      <c r="D140" s="3">
        <v>3</v>
      </c>
    </row>
    <row r="141" spans="1:8" x14ac:dyDescent="0.25">
      <c r="A141">
        <v>140</v>
      </c>
      <c r="C141" s="4">
        <v>2</v>
      </c>
      <c r="D141" s="3">
        <v>3</v>
      </c>
    </row>
    <row r="142" spans="1:8" x14ac:dyDescent="0.25">
      <c r="A142">
        <v>141</v>
      </c>
      <c r="C142" s="4">
        <v>2</v>
      </c>
      <c r="D142" s="3">
        <v>3</v>
      </c>
    </row>
    <row r="143" spans="1:8" x14ac:dyDescent="0.25">
      <c r="A143">
        <v>142</v>
      </c>
      <c r="C143" s="4">
        <v>2</v>
      </c>
      <c r="D143" s="3">
        <v>3</v>
      </c>
    </row>
    <row r="144" spans="1:8" x14ac:dyDescent="0.25">
      <c r="A144">
        <v>143</v>
      </c>
      <c r="C144" s="4">
        <v>2</v>
      </c>
      <c r="D144" s="3">
        <v>3</v>
      </c>
    </row>
    <row r="145" spans="1:5" x14ac:dyDescent="0.25">
      <c r="A145">
        <v>144</v>
      </c>
      <c r="C145" s="4">
        <v>2</v>
      </c>
      <c r="D145" s="3">
        <v>3</v>
      </c>
    </row>
    <row r="146" spans="1:5" x14ac:dyDescent="0.25">
      <c r="A146">
        <v>145</v>
      </c>
      <c r="C146" s="4">
        <v>2</v>
      </c>
      <c r="D146" s="3">
        <v>3</v>
      </c>
    </row>
    <row r="147" spans="1:5" x14ac:dyDescent="0.25">
      <c r="A147">
        <v>146</v>
      </c>
      <c r="C147" s="4">
        <v>2</v>
      </c>
      <c r="D147" s="3">
        <v>3</v>
      </c>
    </row>
    <row r="148" spans="1:5" x14ac:dyDescent="0.25">
      <c r="A148">
        <v>147</v>
      </c>
      <c r="C148" s="4">
        <v>2</v>
      </c>
      <c r="D148" s="3">
        <v>3</v>
      </c>
    </row>
    <row r="149" spans="1:5" x14ac:dyDescent="0.25">
      <c r="A149">
        <v>148</v>
      </c>
      <c r="C149" s="4">
        <v>2</v>
      </c>
      <c r="D149" s="3">
        <v>3</v>
      </c>
    </row>
    <row r="150" spans="1:5" x14ac:dyDescent="0.25">
      <c r="A150">
        <v>149</v>
      </c>
      <c r="C150" s="4">
        <v>2</v>
      </c>
      <c r="D150" s="3">
        <v>3</v>
      </c>
    </row>
    <row r="151" spans="1:5" x14ac:dyDescent="0.25">
      <c r="A151">
        <v>150</v>
      </c>
      <c r="C151" s="4">
        <v>2</v>
      </c>
      <c r="D151" s="3">
        <v>3</v>
      </c>
    </row>
    <row r="152" spans="1:5" x14ac:dyDescent="0.25">
      <c r="A152">
        <v>151</v>
      </c>
      <c r="B152" s="2">
        <v>1</v>
      </c>
      <c r="C152" s="4">
        <v>2</v>
      </c>
      <c r="D152" s="3">
        <v>3</v>
      </c>
      <c r="E152" s="5">
        <v>4</v>
      </c>
    </row>
    <row r="153" spans="1:5" x14ac:dyDescent="0.25">
      <c r="A153">
        <v>152</v>
      </c>
      <c r="B153" s="2">
        <v>1</v>
      </c>
      <c r="C153" s="4">
        <v>2</v>
      </c>
      <c r="D153" s="3">
        <v>3</v>
      </c>
      <c r="E153" s="5">
        <v>4</v>
      </c>
    </row>
    <row r="154" spans="1:5" x14ac:dyDescent="0.25">
      <c r="A154">
        <v>153</v>
      </c>
      <c r="B154" s="2">
        <v>1</v>
      </c>
      <c r="C154" s="4">
        <v>2</v>
      </c>
      <c r="D154" s="3">
        <v>3</v>
      </c>
      <c r="E154" s="5">
        <v>4</v>
      </c>
    </row>
    <row r="155" spans="1:5" x14ac:dyDescent="0.25">
      <c r="A155">
        <v>154</v>
      </c>
      <c r="B155" s="2">
        <v>1</v>
      </c>
      <c r="D155" s="3">
        <v>3</v>
      </c>
      <c r="E155" s="5">
        <v>4</v>
      </c>
    </row>
    <row r="156" spans="1:5" x14ac:dyDescent="0.25">
      <c r="A156">
        <v>155</v>
      </c>
      <c r="B156" s="2">
        <v>1</v>
      </c>
      <c r="D156" s="3">
        <v>3</v>
      </c>
      <c r="E156" s="5">
        <v>4</v>
      </c>
    </row>
    <row r="157" spans="1:5" x14ac:dyDescent="0.25">
      <c r="A157">
        <v>156</v>
      </c>
      <c r="B157" s="2">
        <v>1</v>
      </c>
      <c r="D157" s="3">
        <v>3</v>
      </c>
      <c r="E157" s="5">
        <v>4</v>
      </c>
    </row>
    <row r="158" spans="1:5" x14ac:dyDescent="0.25">
      <c r="A158">
        <v>157</v>
      </c>
      <c r="B158" s="2">
        <v>1</v>
      </c>
      <c r="E158" s="5">
        <v>4</v>
      </c>
    </row>
    <row r="159" spans="1:5" x14ac:dyDescent="0.25">
      <c r="A159">
        <v>158</v>
      </c>
      <c r="B159" s="2">
        <v>1</v>
      </c>
      <c r="E159" s="5">
        <v>4</v>
      </c>
    </row>
    <row r="160" spans="1:5" x14ac:dyDescent="0.25">
      <c r="A160">
        <v>159</v>
      </c>
      <c r="B160" s="2">
        <v>1</v>
      </c>
      <c r="E160" s="5">
        <v>4</v>
      </c>
    </row>
    <row r="161" spans="1:5" x14ac:dyDescent="0.25">
      <c r="A161">
        <v>160</v>
      </c>
      <c r="B161" s="2">
        <v>1</v>
      </c>
      <c r="E161" s="5">
        <v>4</v>
      </c>
    </row>
    <row r="162" spans="1:5" x14ac:dyDescent="0.25">
      <c r="A162">
        <v>161</v>
      </c>
      <c r="B162" s="2">
        <v>1</v>
      </c>
      <c r="E162" s="5">
        <v>4</v>
      </c>
    </row>
    <row r="163" spans="1:5" x14ac:dyDescent="0.25">
      <c r="A163">
        <v>162</v>
      </c>
      <c r="B163" s="2">
        <v>1</v>
      </c>
      <c r="E163" s="5">
        <v>4</v>
      </c>
    </row>
    <row r="164" spans="1:5" x14ac:dyDescent="0.25">
      <c r="A164">
        <v>163</v>
      </c>
      <c r="B164" s="2">
        <v>1</v>
      </c>
      <c r="E164" s="5">
        <v>4</v>
      </c>
    </row>
    <row r="165" spans="1:5" x14ac:dyDescent="0.25">
      <c r="A165">
        <v>164</v>
      </c>
      <c r="B165" s="2">
        <v>1</v>
      </c>
      <c r="E165" s="5">
        <v>4</v>
      </c>
    </row>
    <row r="166" spans="1:5" x14ac:dyDescent="0.25">
      <c r="A166">
        <v>165</v>
      </c>
      <c r="B166" s="2">
        <v>1</v>
      </c>
      <c r="E166" s="5">
        <v>4</v>
      </c>
    </row>
    <row r="167" spans="1:5" x14ac:dyDescent="0.25">
      <c r="A167">
        <v>166</v>
      </c>
      <c r="B167" s="2">
        <v>1</v>
      </c>
      <c r="E167" s="5">
        <v>4</v>
      </c>
    </row>
    <row r="168" spans="1:5" x14ac:dyDescent="0.25">
      <c r="A168">
        <v>167</v>
      </c>
      <c r="B168" s="2">
        <v>1</v>
      </c>
      <c r="E168" s="5">
        <v>4</v>
      </c>
    </row>
    <row r="169" spans="1:5" x14ac:dyDescent="0.25">
      <c r="A169">
        <v>168</v>
      </c>
      <c r="B169" s="2">
        <v>1</v>
      </c>
      <c r="E169" s="5">
        <v>4</v>
      </c>
    </row>
    <row r="170" spans="1:5" x14ac:dyDescent="0.25">
      <c r="A170">
        <v>169</v>
      </c>
      <c r="B170" s="2">
        <v>1</v>
      </c>
      <c r="E170" s="5">
        <v>4</v>
      </c>
    </row>
    <row r="171" spans="1:5" x14ac:dyDescent="0.25">
      <c r="A171">
        <v>170</v>
      </c>
      <c r="B171" s="2">
        <v>1</v>
      </c>
      <c r="C171" s="4">
        <v>2</v>
      </c>
      <c r="E171" s="5">
        <v>4</v>
      </c>
    </row>
    <row r="172" spans="1:5" x14ac:dyDescent="0.25">
      <c r="A172">
        <v>171</v>
      </c>
      <c r="B172" s="2">
        <v>1</v>
      </c>
      <c r="C172" s="4">
        <v>2</v>
      </c>
      <c r="E172" s="5">
        <v>4</v>
      </c>
    </row>
    <row r="173" spans="1:5" x14ac:dyDescent="0.25">
      <c r="A173">
        <v>172</v>
      </c>
      <c r="C173" s="4">
        <v>2</v>
      </c>
      <c r="D173" s="3">
        <v>3</v>
      </c>
      <c r="E173" s="5">
        <v>4</v>
      </c>
    </row>
    <row r="174" spans="1:5" x14ac:dyDescent="0.25">
      <c r="A174">
        <v>173</v>
      </c>
      <c r="C174" s="4">
        <v>2</v>
      </c>
      <c r="D174" s="3">
        <v>3</v>
      </c>
    </row>
    <row r="175" spans="1:5" x14ac:dyDescent="0.25">
      <c r="A175">
        <v>174</v>
      </c>
      <c r="C175" s="4">
        <v>2</v>
      </c>
      <c r="D175" s="3">
        <v>3</v>
      </c>
    </row>
    <row r="176" spans="1:5" x14ac:dyDescent="0.25">
      <c r="A176">
        <v>175</v>
      </c>
      <c r="C176" s="4">
        <v>2</v>
      </c>
      <c r="D176" s="3">
        <v>3</v>
      </c>
    </row>
    <row r="177" spans="1:5" x14ac:dyDescent="0.25">
      <c r="A177">
        <v>176</v>
      </c>
      <c r="C177" s="4">
        <v>2</v>
      </c>
      <c r="D177" s="3">
        <v>3</v>
      </c>
    </row>
    <row r="178" spans="1:5" x14ac:dyDescent="0.25">
      <c r="A178">
        <v>177</v>
      </c>
      <c r="C178" s="4">
        <v>2</v>
      </c>
      <c r="D178" s="3">
        <v>3</v>
      </c>
    </row>
    <row r="179" spans="1:5" x14ac:dyDescent="0.25">
      <c r="A179">
        <v>178</v>
      </c>
      <c r="C179" s="4">
        <v>2</v>
      </c>
      <c r="D179" s="3">
        <v>3</v>
      </c>
    </row>
    <row r="180" spans="1:5" x14ac:dyDescent="0.25">
      <c r="A180">
        <v>179</v>
      </c>
      <c r="C180" s="4">
        <v>2</v>
      </c>
      <c r="D180" s="3">
        <v>3</v>
      </c>
    </row>
    <row r="181" spans="1:5" x14ac:dyDescent="0.25">
      <c r="A181">
        <v>180</v>
      </c>
      <c r="C181" s="4">
        <v>2</v>
      </c>
      <c r="D181" s="3">
        <v>3</v>
      </c>
    </row>
    <row r="182" spans="1:5" x14ac:dyDescent="0.25">
      <c r="A182">
        <v>181</v>
      </c>
      <c r="C182" s="4">
        <v>2</v>
      </c>
      <c r="D182" s="3">
        <v>3</v>
      </c>
    </row>
    <row r="183" spans="1:5" x14ac:dyDescent="0.25">
      <c r="A183">
        <v>182</v>
      </c>
      <c r="C183" s="4">
        <v>2</v>
      </c>
      <c r="D183" s="3">
        <v>3</v>
      </c>
    </row>
    <row r="184" spans="1:5" x14ac:dyDescent="0.25">
      <c r="A184">
        <v>183</v>
      </c>
      <c r="C184" s="4">
        <v>2</v>
      </c>
      <c r="D184" s="3">
        <v>3</v>
      </c>
    </row>
    <row r="185" spans="1:5" x14ac:dyDescent="0.25">
      <c r="A185">
        <v>184</v>
      </c>
      <c r="C185" s="4">
        <v>2</v>
      </c>
      <c r="D185" s="3">
        <v>3</v>
      </c>
    </row>
    <row r="186" spans="1:5" x14ac:dyDescent="0.25">
      <c r="A186">
        <v>185</v>
      </c>
      <c r="B186" s="2">
        <v>1</v>
      </c>
      <c r="C186" s="4">
        <v>2</v>
      </c>
      <c r="D186" s="3">
        <v>3</v>
      </c>
    </row>
    <row r="187" spans="1:5" x14ac:dyDescent="0.25">
      <c r="A187">
        <v>186</v>
      </c>
      <c r="B187" s="2">
        <v>1</v>
      </c>
      <c r="C187" s="4">
        <v>2</v>
      </c>
      <c r="D187" s="3">
        <v>3</v>
      </c>
    </row>
    <row r="188" spans="1:5" x14ac:dyDescent="0.25">
      <c r="A188">
        <v>187</v>
      </c>
      <c r="B188" s="2">
        <v>1</v>
      </c>
      <c r="C188" s="4">
        <v>2</v>
      </c>
      <c r="D188" s="3">
        <v>3</v>
      </c>
    </row>
    <row r="189" spans="1:5" x14ac:dyDescent="0.25">
      <c r="A189">
        <v>188</v>
      </c>
      <c r="B189" s="2">
        <v>1</v>
      </c>
      <c r="D189" s="3">
        <v>3</v>
      </c>
    </row>
    <row r="190" spans="1:5" x14ac:dyDescent="0.25">
      <c r="A190">
        <v>189</v>
      </c>
      <c r="B190" s="2">
        <v>1</v>
      </c>
      <c r="D190" s="3">
        <v>3</v>
      </c>
      <c r="E190" s="5">
        <v>4</v>
      </c>
    </row>
    <row r="191" spans="1:5" x14ac:dyDescent="0.25">
      <c r="A191">
        <v>190</v>
      </c>
      <c r="B191" s="2">
        <v>1</v>
      </c>
      <c r="D191" s="3">
        <v>3</v>
      </c>
      <c r="E191" s="5">
        <v>4</v>
      </c>
    </row>
    <row r="192" spans="1:5" x14ac:dyDescent="0.25">
      <c r="A192">
        <v>191</v>
      </c>
      <c r="B192" s="2">
        <v>1</v>
      </c>
      <c r="D192" s="3">
        <v>3</v>
      </c>
      <c r="E192" s="5">
        <v>4</v>
      </c>
    </row>
    <row r="193" spans="1:5" x14ac:dyDescent="0.25">
      <c r="A193">
        <v>192</v>
      </c>
      <c r="B193" s="2">
        <v>1</v>
      </c>
      <c r="D193" s="3">
        <v>3</v>
      </c>
      <c r="E193" s="5">
        <v>4</v>
      </c>
    </row>
    <row r="194" spans="1:5" x14ac:dyDescent="0.25">
      <c r="A194">
        <v>193</v>
      </c>
      <c r="B194" s="2">
        <v>1</v>
      </c>
      <c r="E194" s="5">
        <v>4</v>
      </c>
    </row>
    <row r="195" spans="1:5" x14ac:dyDescent="0.25">
      <c r="A195">
        <v>194</v>
      </c>
      <c r="B195" s="2">
        <v>1</v>
      </c>
      <c r="E195" s="5">
        <v>4</v>
      </c>
    </row>
    <row r="196" spans="1:5" x14ac:dyDescent="0.25">
      <c r="A196">
        <v>195</v>
      </c>
      <c r="B196" s="2">
        <v>1</v>
      </c>
      <c r="E196" s="5">
        <v>4</v>
      </c>
    </row>
    <row r="197" spans="1:5" x14ac:dyDescent="0.25">
      <c r="A197">
        <v>196</v>
      </c>
      <c r="B197" s="2">
        <v>1</v>
      </c>
      <c r="E197" s="5">
        <v>4</v>
      </c>
    </row>
    <row r="198" spans="1:5" x14ac:dyDescent="0.25">
      <c r="A198">
        <v>197</v>
      </c>
      <c r="B198" s="2">
        <v>1</v>
      </c>
      <c r="E198" s="5">
        <v>4</v>
      </c>
    </row>
    <row r="199" spans="1:5" x14ac:dyDescent="0.25">
      <c r="A199">
        <v>198</v>
      </c>
      <c r="B199" s="2">
        <v>1</v>
      </c>
      <c r="E199" s="5">
        <v>4</v>
      </c>
    </row>
    <row r="200" spans="1:5" x14ac:dyDescent="0.25">
      <c r="A200">
        <v>199</v>
      </c>
      <c r="B200" s="2">
        <v>1</v>
      </c>
      <c r="E200" s="5">
        <v>4</v>
      </c>
    </row>
    <row r="201" spans="1:5" x14ac:dyDescent="0.25">
      <c r="A201">
        <v>200</v>
      </c>
      <c r="B201" s="2">
        <v>1</v>
      </c>
      <c r="E201" s="5">
        <v>4</v>
      </c>
    </row>
    <row r="202" spans="1:5" x14ac:dyDescent="0.25">
      <c r="A202">
        <v>201</v>
      </c>
      <c r="B202" s="2">
        <v>1</v>
      </c>
      <c r="C202" s="4">
        <v>2</v>
      </c>
      <c r="E202" s="5">
        <v>4</v>
      </c>
    </row>
    <row r="203" spans="1:5" x14ac:dyDescent="0.25">
      <c r="A203">
        <v>202</v>
      </c>
      <c r="B203" s="2">
        <v>1</v>
      </c>
      <c r="C203" s="4">
        <v>2</v>
      </c>
      <c r="E203" s="5">
        <v>4</v>
      </c>
    </row>
    <row r="204" spans="1:5" x14ac:dyDescent="0.25">
      <c r="A204">
        <v>203</v>
      </c>
      <c r="B204" s="2">
        <v>1</v>
      </c>
      <c r="C204" s="4">
        <v>2</v>
      </c>
      <c r="E204" s="5">
        <v>4</v>
      </c>
    </row>
    <row r="205" spans="1:5" x14ac:dyDescent="0.25">
      <c r="A205">
        <v>204</v>
      </c>
      <c r="B205" s="2">
        <v>1</v>
      </c>
      <c r="C205" s="4">
        <v>2</v>
      </c>
      <c r="E205" s="5">
        <v>4</v>
      </c>
    </row>
    <row r="206" spans="1:5" x14ac:dyDescent="0.25">
      <c r="A206">
        <v>205</v>
      </c>
      <c r="C206" s="4">
        <v>2</v>
      </c>
      <c r="E206" s="5">
        <v>4</v>
      </c>
    </row>
    <row r="207" spans="1:5" x14ac:dyDescent="0.25">
      <c r="A207">
        <v>206</v>
      </c>
      <c r="C207" s="4">
        <v>2</v>
      </c>
      <c r="E207" s="5">
        <v>4</v>
      </c>
    </row>
    <row r="208" spans="1:5" x14ac:dyDescent="0.25">
      <c r="A208">
        <v>207</v>
      </c>
      <c r="C208" s="4">
        <v>2</v>
      </c>
      <c r="E208" s="5">
        <v>4</v>
      </c>
    </row>
    <row r="209" spans="1:5" x14ac:dyDescent="0.25">
      <c r="A209">
        <v>208</v>
      </c>
      <c r="C209" s="4">
        <v>2</v>
      </c>
      <c r="E209" s="5">
        <v>4</v>
      </c>
    </row>
    <row r="210" spans="1:5" x14ac:dyDescent="0.25">
      <c r="A210">
        <v>209</v>
      </c>
      <c r="C210" s="4">
        <v>2</v>
      </c>
      <c r="D210" s="3">
        <v>3</v>
      </c>
      <c r="E210" s="5">
        <v>4</v>
      </c>
    </row>
    <row r="211" spans="1:5" x14ac:dyDescent="0.25">
      <c r="A211">
        <v>210</v>
      </c>
      <c r="C211" s="4">
        <v>2</v>
      </c>
      <c r="D211" s="3">
        <v>3</v>
      </c>
    </row>
    <row r="212" spans="1:5" x14ac:dyDescent="0.25">
      <c r="A212">
        <v>211</v>
      </c>
      <c r="C212" s="4">
        <v>2</v>
      </c>
      <c r="D212" s="3">
        <v>3</v>
      </c>
    </row>
    <row r="213" spans="1:5" x14ac:dyDescent="0.25">
      <c r="A213">
        <v>212</v>
      </c>
      <c r="C213" s="4">
        <v>2</v>
      </c>
      <c r="D213" s="3">
        <v>3</v>
      </c>
    </row>
    <row r="214" spans="1:5" x14ac:dyDescent="0.25">
      <c r="A214">
        <v>213</v>
      </c>
      <c r="C214" s="4">
        <v>2</v>
      </c>
      <c r="D214" s="3">
        <v>3</v>
      </c>
    </row>
    <row r="215" spans="1:5" x14ac:dyDescent="0.25">
      <c r="A215">
        <v>214</v>
      </c>
      <c r="C215" s="4">
        <v>2</v>
      </c>
      <c r="D215" s="3">
        <v>3</v>
      </c>
    </row>
    <row r="216" spans="1:5" x14ac:dyDescent="0.25">
      <c r="A216">
        <v>215</v>
      </c>
      <c r="C216" s="4">
        <v>2</v>
      </c>
      <c r="D216" s="3">
        <v>3</v>
      </c>
    </row>
    <row r="217" spans="1:5" x14ac:dyDescent="0.25">
      <c r="A217">
        <v>216</v>
      </c>
      <c r="C217" s="4">
        <v>2</v>
      </c>
      <c r="D217" s="3">
        <v>3</v>
      </c>
    </row>
    <row r="218" spans="1:5" x14ac:dyDescent="0.25">
      <c r="A218">
        <v>217</v>
      </c>
      <c r="B218" s="2">
        <v>1</v>
      </c>
      <c r="C218" s="4">
        <v>2</v>
      </c>
      <c r="D218" s="3">
        <v>3</v>
      </c>
    </row>
    <row r="219" spans="1:5" x14ac:dyDescent="0.25">
      <c r="A219">
        <v>218</v>
      </c>
      <c r="B219" s="2">
        <v>1</v>
      </c>
      <c r="C219" s="4">
        <v>2</v>
      </c>
      <c r="D219" s="3">
        <v>3</v>
      </c>
    </row>
    <row r="220" spans="1:5" x14ac:dyDescent="0.25">
      <c r="A220">
        <v>219</v>
      </c>
      <c r="B220" s="2">
        <v>1</v>
      </c>
      <c r="C220" s="4">
        <v>2</v>
      </c>
      <c r="D220" s="3">
        <v>3</v>
      </c>
    </row>
    <row r="221" spans="1:5" x14ac:dyDescent="0.25">
      <c r="A221">
        <v>220</v>
      </c>
      <c r="B221" s="2">
        <v>1</v>
      </c>
      <c r="C221" s="4">
        <v>2</v>
      </c>
      <c r="D221" s="3">
        <v>3</v>
      </c>
    </row>
    <row r="222" spans="1:5" x14ac:dyDescent="0.25">
      <c r="A222">
        <v>221</v>
      </c>
      <c r="B222" s="2">
        <v>1</v>
      </c>
      <c r="D222" s="3">
        <v>3</v>
      </c>
    </row>
    <row r="223" spans="1:5" x14ac:dyDescent="0.25">
      <c r="A223">
        <v>222</v>
      </c>
      <c r="B223" s="2">
        <v>1</v>
      </c>
      <c r="D223" s="3">
        <v>3</v>
      </c>
    </row>
    <row r="224" spans="1:5" x14ac:dyDescent="0.25">
      <c r="A224">
        <v>223</v>
      </c>
      <c r="B224" s="2">
        <v>1</v>
      </c>
      <c r="D224" s="3">
        <v>3</v>
      </c>
    </row>
    <row r="225" spans="1:8" x14ac:dyDescent="0.25">
      <c r="A225">
        <v>224</v>
      </c>
      <c r="B225" s="2">
        <v>1</v>
      </c>
      <c r="D225" s="3">
        <v>3</v>
      </c>
    </row>
    <row r="226" spans="1:8" x14ac:dyDescent="0.25">
      <c r="A226">
        <v>225</v>
      </c>
      <c r="B226" s="2">
        <v>1</v>
      </c>
      <c r="D226" s="3">
        <v>3</v>
      </c>
    </row>
    <row r="227" spans="1:8" x14ac:dyDescent="0.25">
      <c r="A227">
        <v>226</v>
      </c>
      <c r="B227" s="2">
        <v>1</v>
      </c>
      <c r="D227" s="3">
        <v>3</v>
      </c>
      <c r="H227" s="5" t="s">
        <v>233</v>
      </c>
    </row>
    <row r="228" spans="1:8" x14ac:dyDescent="0.25">
      <c r="A228">
        <v>227</v>
      </c>
      <c r="B228" s="2">
        <v>1</v>
      </c>
      <c r="D228" s="3">
        <v>3</v>
      </c>
      <c r="H228" s="5" t="s">
        <v>233</v>
      </c>
    </row>
    <row r="229" spans="1:8" x14ac:dyDescent="0.25">
      <c r="A229">
        <v>228</v>
      </c>
      <c r="B229" s="2">
        <v>1</v>
      </c>
      <c r="D229" s="3">
        <v>3</v>
      </c>
      <c r="H229" s="5" t="s">
        <v>233</v>
      </c>
    </row>
    <row r="230" spans="1:8" x14ac:dyDescent="0.25">
      <c r="A230">
        <v>229</v>
      </c>
      <c r="B230" s="2">
        <v>1</v>
      </c>
      <c r="D230" s="3">
        <v>3</v>
      </c>
      <c r="H230" s="5" t="s">
        <v>233</v>
      </c>
    </row>
    <row r="231" spans="1:8" x14ac:dyDescent="0.25">
      <c r="A231">
        <v>230</v>
      </c>
      <c r="B231" s="2">
        <v>1</v>
      </c>
      <c r="D231" s="3">
        <v>3</v>
      </c>
      <c r="H231" s="5" t="s">
        <v>233</v>
      </c>
    </row>
    <row r="232" spans="1:8" x14ac:dyDescent="0.25">
      <c r="A232">
        <v>231</v>
      </c>
      <c r="B232" s="2">
        <v>1</v>
      </c>
      <c r="H232" s="5" t="s">
        <v>233</v>
      </c>
    </row>
    <row r="233" spans="1:8" x14ac:dyDescent="0.25">
      <c r="A233">
        <v>232</v>
      </c>
      <c r="B233" s="2">
        <v>1</v>
      </c>
      <c r="C233" s="4">
        <v>2</v>
      </c>
      <c r="H233" s="5" t="s">
        <v>233</v>
      </c>
    </row>
    <row r="234" spans="1:8" x14ac:dyDescent="0.25">
      <c r="A234">
        <v>233</v>
      </c>
      <c r="B234" s="2">
        <v>1</v>
      </c>
      <c r="C234" s="4">
        <v>2</v>
      </c>
      <c r="H234" s="5" t="s">
        <v>233</v>
      </c>
    </row>
    <row r="235" spans="1:8" x14ac:dyDescent="0.25">
      <c r="A235">
        <v>234</v>
      </c>
      <c r="B235" s="2">
        <v>1</v>
      </c>
      <c r="C235" s="4">
        <v>2</v>
      </c>
      <c r="H235" s="5" t="s">
        <v>233</v>
      </c>
    </row>
    <row r="236" spans="1:8" x14ac:dyDescent="0.25">
      <c r="A236">
        <v>235</v>
      </c>
      <c r="B236" s="2">
        <v>1</v>
      </c>
      <c r="C236" s="4">
        <v>2</v>
      </c>
      <c r="H236" s="5" t="s">
        <v>233</v>
      </c>
    </row>
    <row r="237" spans="1:8" x14ac:dyDescent="0.25">
      <c r="A237">
        <v>236</v>
      </c>
      <c r="B237" s="2">
        <v>1</v>
      </c>
      <c r="C237" s="4">
        <v>2</v>
      </c>
      <c r="H237" s="5" t="s">
        <v>233</v>
      </c>
    </row>
    <row r="238" spans="1:8" x14ac:dyDescent="0.25">
      <c r="A238">
        <v>237</v>
      </c>
      <c r="B238" s="2">
        <v>1</v>
      </c>
      <c r="C238" s="4">
        <v>2</v>
      </c>
      <c r="H238" s="5" t="s">
        <v>233</v>
      </c>
    </row>
    <row r="239" spans="1:8" x14ac:dyDescent="0.25">
      <c r="A239">
        <v>238</v>
      </c>
      <c r="B239" s="2">
        <v>1</v>
      </c>
      <c r="C239" s="4">
        <v>2</v>
      </c>
      <c r="H239" s="5" t="s">
        <v>233</v>
      </c>
    </row>
    <row r="240" spans="1:8" x14ac:dyDescent="0.25">
      <c r="A240">
        <v>239</v>
      </c>
      <c r="B240" s="2">
        <v>1</v>
      </c>
      <c r="C240" s="4">
        <v>2</v>
      </c>
      <c r="H240" s="5" t="s">
        <v>233</v>
      </c>
    </row>
    <row r="241" spans="1:8" x14ac:dyDescent="0.25">
      <c r="A241">
        <v>240</v>
      </c>
      <c r="B241" s="2">
        <v>1</v>
      </c>
      <c r="C241" s="4">
        <v>2</v>
      </c>
      <c r="H241" s="5" t="s">
        <v>233</v>
      </c>
    </row>
    <row r="242" spans="1:8" x14ac:dyDescent="0.25">
      <c r="A242">
        <v>241</v>
      </c>
      <c r="C242" s="4">
        <v>2</v>
      </c>
      <c r="H242" s="5" t="s">
        <v>233</v>
      </c>
    </row>
    <row r="243" spans="1:8" x14ac:dyDescent="0.25">
      <c r="A243">
        <v>242</v>
      </c>
      <c r="C243" s="4">
        <v>2</v>
      </c>
      <c r="H243" s="5" t="s">
        <v>233</v>
      </c>
    </row>
    <row r="244" spans="1:8" x14ac:dyDescent="0.25">
      <c r="A244">
        <v>243</v>
      </c>
      <c r="C244" s="4">
        <v>2</v>
      </c>
      <c r="H244" s="5" t="s">
        <v>233</v>
      </c>
    </row>
    <row r="245" spans="1:8" x14ac:dyDescent="0.25">
      <c r="A245">
        <v>244</v>
      </c>
      <c r="C245" s="4">
        <v>2</v>
      </c>
      <c r="G245" s="3" t="s">
        <v>234</v>
      </c>
      <c r="H245" s="5" t="s">
        <v>233</v>
      </c>
    </row>
    <row r="246" spans="1:8" x14ac:dyDescent="0.25">
      <c r="A246">
        <v>245</v>
      </c>
      <c r="C246" s="4">
        <v>2</v>
      </c>
      <c r="G246" s="3" t="s">
        <v>234</v>
      </c>
      <c r="H246" s="5" t="s">
        <v>233</v>
      </c>
    </row>
    <row r="247" spans="1:8" x14ac:dyDescent="0.25">
      <c r="A247">
        <v>246</v>
      </c>
      <c r="C247" s="4">
        <v>2</v>
      </c>
      <c r="G247" s="3" t="s">
        <v>234</v>
      </c>
    </row>
    <row r="248" spans="1:8" x14ac:dyDescent="0.25">
      <c r="A248">
        <v>247</v>
      </c>
      <c r="C248" s="4">
        <v>2</v>
      </c>
      <c r="G248" s="3" t="s">
        <v>234</v>
      </c>
    </row>
    <row r="249" spans="1:8" x14ac:dyDescent="0.25">
      <c r="A249">
        <v>248</v>
      </c>
      <c r="C249" s="4">
        <v>2</v>
      </c>
      <c r="G249" s="3" t="s">
        <v>234</v>
      </c>
    </row>
    <row r="250" spans="1:8" x14ac:dyDescent="0.25">
      <c r="A250">
        <v>249</v>
      </c>
      <c r="C250" s="4">
        <v>2</v>
      </c>
      <c r="G250" s="3" t="s">
        <v>234</v>
      </c>
    </row>
    <row r="251" spans="1:8" x14ac:dyDescent="0.25">
      <c r="A251">
        <v>250</v>
      </c>
      <c r="C251" s="4">
        <v>2</v>
      </c>
      <c r="G251" s="3" t="s">
        <v>234</v>
      </c>
    </row>
    <row r="252" spans="1:8" x14ac:dyDescent="0.25">
      <c r="A252">
        <v>251</v>
      </c>
      <c r="C252" s="4">
        <v>2</v>
      </c>
      <c r="G252" s="3" t="s">
        <v>234</v>
      </c>
    </row>
    <row r="253" spans="1:8" x14ac:dyDescent="0.25">
      <c r="A253">
        <v>252</v>
      </c>
      <c r="C253" s="4">
        <v>2</v>
      </c>
      <c r="G253" s="3" t="s">
        <v>234</v>
      </c>
    </row>
    <row r="254" spans="1:8" x14ac:dyDescent="0.25">
      <c r="A254">
        <v>253</v>
      </c>
      <c r="B254" s="2">
        <v>1</v>
      </c>
      <c r="C254" s="4">
        <v>2</v>
      </c>
      <c r="G254" s="3" t="s">
        <v>234</v>
      </c>
    </row>
    <row r="255" spans="1:8" x14ac:dyDescent="0.25">
      <c r="A255">
        <v>254</v>
      </c>
      <c r="B255" s="2">
        <v>1</v>
      </c>
      <c r="C255" s="4">
        <v>2</v>
      </c>
      <c r="G255" s="3" t="s">
        <v>234</v>
      </c>
    </row>
    <row r="256" spans="1:8" x14ac:dyDescent="0.25">
      <c r="A256">
        <v>255</v>
      </c>
      <c r="B256" s="2">
        <v>1</v>
      </c>
      <c r="C256" s="4">
        <v>2</v>
      </c>
      <c r="G256" s="3" t="s">
        <v>234</v>
      </c>
    </row>
    <row r="257" spans="1:7" x14ac:dyDescent="0.25">
      <c r="A257">
        <v>256</v>
      </c>
      <c r="B257" s="2">
        <v>1</v>
      </c>
      <c r="C257" s="4">
        <v>2</v>
      </c>
      <c r="G257" s="3" t="s">
        <v>234</v>
      </c>
    </row>
    <row r="258" spans="1:7" x14ac:dyDescent="0.25">
      <c r="A258">
        <v>257</v>
      </c>
      <c r="B258" s="2">
        <v>1</v>
      </c>
      <c r="C258" s="4">
        <v>2</v>
      </c>
      <c r="G258" s="3" t="s">
        <v>234</v>
      </c>
    </row>
    <row r="259" spans="1:7" x14ac:dyDescent="0.25">
      <c r="A259">
        <v>258</v>
      </c>
      <c r="B259" s="2">
        <v>1</v>
      </c>
      <c r="C259" s="4">
        <v>2</v>
      </c>
      <c r="G259" s="3" t="s">
        <v>234</v>
      </c>
    </row>
    <row r="260" spans="1:7" x14ac:dyDescent="0.25">
      <c r="A260">
        <v>259</v>
      </c>
      <c r="B260" s="2">
        <v>1</v>
      </c>
      <c r="C260" s="4">
        <v>2</v>
      </c>
      <c r="G260" s="3" t="s">
        <v>234</v>
      </c>
    </row>
    <row r="261" spans="1:7" x14ac:dyDescent="0.25">
      <c r="A261">
        <v>260</v>
      </c>
      <c r="B261" s="2">
        <v>1</v>
      </c>
      <c r="C261" s="4">
        <v>2</v>
      </c>
      <c r="G261" s="3" t="s">
        <v>234</v>
      </c>
    </row>
    <row r="262" spans="1:7" x14ac:dyDescent="0.25">
      <c r="A262">
        <v>261</v>
      </c>
      <c r="B262" s="2">
        <v>1</v>
      </c>
      <c r="C262" s="4">
        <v>2</v>
      </c>
      <c r="G262" s="3" t="s">
        <v>234</v>
      </c>
    </row>
    <row r="263" spans="1:7" x14ac:dyDescent="0.25">
      <c r="A263">
        <v>262</v>
      </c>
      <c r="B263" s="2">
        <v>1</v>
      </c>
      <c r="G263" s="3" t="s">
        <v>234</v>
      </c>
    </row>
    <row r="264" spans="1:7" x14ac:dyDescent="0.25">
      <c r="A264">
        <v>263</v>
      </c>
      <c r="B264" s="2">
        <v>1</v>
      </c>
      <c r="E264" s="5">
        <v>4</v>
      </c>
      <c r="G264" s="3" t="s">
        <v>234</v>
      </c>
    </row>
    <row r="265" spans="1:7" x14ac:dyDescent="0.25">
      <c r="A265">
        <v>264</v>
      </c>
      <c r="B265" s="2">
        <v>1</v>
      </c>
      <c r="E265" s="5">
        <v>4</v>
      </c>
      <c r="G265" s="3" t="s">
        <v>234</v>
      </c>
    </row>
    <row r="266" spans="1:7" x14ac:dyDescent="0.25">
      <c r="A266">
        <v>265</v>
      </c>
      <c r="B266" s="2">
        <v>1</v>
      </c>
      <c r="E266" s="5">
        <v>4</v>
      </c>
      <c r="G266" s="3" t="s">
        <v>234</v>
      </c>
    </row>
    <row r="267" spans="1:7" x14ac:dyDescent="0.25">
      <c r="A267">
        <v>266</v>
      </c>
      <c r="B267" s="2">
        <v>1</v>
      </c>
      <c r="E267" s="5">
        <v>4</v>
      </c>
      <c r="G267" s="3" t="s">
        <v>234</v>
      </c>
    </row>
    <row r="268" spans="1:7" x14ac:dyDescent="0.25">
      <c r="A268">
        <v>267</v>
      </c>
      <c r="B268" s="2">
        <v>1</v>
      </c>
      <c r="E268" s="5">
        <v>4</v>
      </c>
      <c r="G268" s="3" t="s">
        <v>234</v>
      </c>
    </row>
    <row r="269" spans="1:7" x14ac:dyDescent="0.25">
      <c r="A269">
        <v>268</v>
      </c>
      <c r="B269" s="2">
        <v>1</v>
      </c>
      <c r="E269" s="5">
        <v>4</v>
      </c>
      <c r="G269" s="3" t="s">
        <v>234</v>
      </c>
    </row>
    <row r="270" spans="1:7" x14ac:dyDescent="0.25">
      <c r="A270">
        <v>269</v>
      </c>
      <c r="B270" s="2">
        <v>1</v>
      </c>
      <c r="E270" s="5">
        <v>4</v>
      </c>
    </row>
    <row r="271" spans="1:7" x14ac:dyDescent="0.25">
      <c r="A271">
        <v>270</v>
      </c>
      <c r="B271" s="2">
        <v>1</v>
      </c>
      <c r="E271" s="5">
        <v>4</v>
      </c>
    </row>
    <row r="272" spans="1:7" x14ac:dyDescent="0.25">
      <c r="A272">
        <v>271</v>
      </c>
      <c r="B272" s="2">
        <v>1</v>
      </c>
      <c r="E272" s="5">
        <v>4</v>
      </c>
    </row>
    <row r="273" spans="1:5" x14ac:dyDescent="0.25">
      <c r="A273">
        <v>272</v>
      </c>
      <c r="B273" s="2">
        <v>1</v>
      </c>
      <c r="E273" s="5">
        <v>4</v>
      </c>
    </row>
    <row r="274" spans="1:5" x14ac:dyDescent="0.25">
      <c r="A274">
        <v>273</v>
      </c>
      <c r="B274" s="2">
        <v>1</v>
      </c>
      <c r="E274" s="5">
        <v>4</v>
      </c>
    </row>
    <row r="275" spans="1:5" x14ac:dyDescent="0.25">
      <c r="A275">
        <v>274</v>
      </c>
      <c r="B275" s="2">
        <v>1</v>
      </c>
      <c r="E275" s="5">
        <v>4</v>
      </c>
    </row>
    <row r="276" spans="1:5" x14ac:dyDescent="0.25">
      <c r="A276">
        <v>275</v>
      </c>
      <c r="B276" s="2">
        <v>1</v>
      </c>
      <c r="E276" s="5">
        <v>4</v>
      </c>
    </row>
    <row r="277" spans="1:5" x14ac:dyDescent="0.25">
      <c r="A277">
        <v>276</v>
      </c>
      <c r="B277" s="2">
        <v>1</v>
      </c>
      <c r="C277" s="4">
        <v>2</v>
      </c>
      <c r="E277" s="5">
        <v>4</v>
      </c>
    </row>
    <row r="278" spans="1:5" x14ac:dyDescent="0.25">
      <c r="A278">
        <v>277</v>
      </c>
      <c r="B278" s="2">
        <v>1</v>
      </c>
      <c r="C278" s="4">
        <v>2</v>
      </c>
      <c r="E278" s="5">
        <v>4</v>
      </c>
    </row>
    <row r="279" spans="1:5" x14ac:dyDescent="0.25">
      <c r="A279">
        <v>278</v>
      </c>
      <c r="B279" s="2">
        <v>1</v>
      </c>
      <c r="C279" s="4">
        <v>2</v>
      </c>
      <c r="E279" s="5">
        <v>4</v>
      </c>
    </row>
    <row r="280" spans="1:5" x14ac:dyDescent="0.25">
      <c r="A280">
        <v>279</v>
      </c>
      <c r="C280" s="4">
        <v>2</v>
      </c>
      <c r="E280" s="5">
        <v>4</v>
      </c>
    </row>
    <row r="281" spans="1:5" x14ac:dyDescent="0.25">
      <c r="A281">
        <v>280</v>
      </c>
      <c r="C281" s="4">
        <v>2</v>
      </c>
      <c r="E281" s="5">
        <v>4</v>
      </c>
    </row>
    <row r="282" spans="1:5" x14ac:dyDescent="0.25">
      <c r="A282">
        <v>281</v>
      </c>
      <c r="C282" s="4">
        <v>2</v>
      </c>
      <c r="E282" s="5">
        <v>4</v>
      </c>
    </row>
    <row r="283" spans="1:5" x14ac:dyDescent="0.25">
      <c r="A283">
        <v>282</v>
      </c>
      <c r="C283" s="4">
        <v>2</v>
      </c>
      <c r="E283" s="5">
        <v>4</v>
      </c>
    </row>
    <row r="284" spans="1:5" x14ac:dyDescent="0.25">
      <c r="A284">
        <v>283</v>
      </c>
      <c r="C284" s="4">
        <v>2</v>
      </c>
      <c r="E284" s="5">
        <v>4</v>
      </c>
    </row>
    <row r="285" spans="1:5" x14ac:dyDescent="0.25">
      <c r="A285">
        <v>284</v>
      </c>
      <c r="C285" s="4">
        <v>2</v>
      </c>
      <c r="D285" s="3">
        <v>3</v>
      </c>
      <c r="E285" s="5">
        <v>4</v>
      </c>
    </row>
    <row r="286" spans="1:5" x14ac:dyDescent="0.25">
      <c r="A286">
        <v>285</v>
      </c>
      <c r="C286" s="4">
        <v>2</v>
      </c>
      <c r="D286" s="3">
        <v>3</v>
      </c>
    </row>
    <row r="287" spans="1:5" x14ac:dyDescent="0.25">
      <c r="A287">
        <v>286</v>
      </c>
      <c r="C287" s="4">
        <v>2</v>
      </c>
      <c r="D287" s="3">
        <v>3</v>
      </c>
    </row>
    <row r="288" spans="1:5" x14ac:dyDescent="0.25">
      <c r="A288">
        <v>287</v>
      </c>
      <c r="C288" s="4">
        <v>2</v>
      </c>
      <c r="D288" s="3">
        <v>3</v>
      </c>
    </row>
    <row r="289" spans="1:5" x14ac:dyDescent="0.25">
      <c r="A289">
        <v>288</v>
      </c>
      <c r="C289" s="4">
        <v>2</v>
      </c>
      <c r="D289" s="3">
        <v>3</v>
      </c>
    </row>
    <row r="290" spans="1:5" x14ac:dyDescent="0.25">
      <c r="A290">
        <v>289</v>
      </c>
      <c r="C290" s="4">
        <v>2</v>
      </c>
      <c r="D290" s="3">
        <v>3</v>
      </c>
    </row>
    <row r="291" spans="1:5" x14ac:dyDescent="0.25">
      <c r="A291">
        <v>290</v>
      </c>
      <c r="C291" s="4">
        <v>2</v>
      </c>
      <c r="D291" s="3">
        <v>3</v>
      </c>
    </row>
    <row r="292" spans="1:5" x14ac:dyDescent="0.25">
      <c r="A292">
        <v>291</v>
      </c>
      <c r="C292" s="4">
        <v>2</v>
      </c>
      <c r="D292" s="3">
        <v>3</v>
      </c>
    </row>
    <row r="293" spans="1:5" x14ac:dyDescent="0.25">
      <c r="A293">
        <v>292</v>
      </c>
      <c r="C293" s="4">
        <v>2</v>
      </c>
      <c r="D293" s="3">
        <v>3</v>
      </c>
    </row>
    <row r="294" spans="1:5" x14ac:dyDescent="0.25">
      <c r="A294">
        <v>293</v>
      </c>
      <c r="C294" s="4">
        <v>2</v>
      </c>
      <c r="D294" s="3">
        <v>3</v>
      </c>
    </row>
    <row r="295" spans="1:5" x14ac:dyDescent="0.25">
      <c r="A295">
        <v>294</v>
      </c>
      <c r="C295" s="4">
        <v>2</v>
      </c>
      <c r="D295" s="3">
        <v>3</v>
      </c>
    </row>
    <row r="296" spans="1:5" x14ac:dyDescent="0.25">
      <c r="A296">
        <v>295</v>
      </c>
      <c r="B296" s="2">
        <v>1</v>
      </c>
      <c r="C296" s="4">
        <v>2</v>
      </c>
      <c r="D296" s="3">
        <v>3</v>
      </c>
    </row>
    <row r="297" spans="1:5" x14ac:dyDescent="0.25">
      <c r="A297">
        <v>296</v>
      </c>
      <c r="B297" s="2">
        <v>1</v>
      </c>
      <c r="D297" s="3">
        <v>3</v>
      </c>
    </row>
    <row r="298" spans="1:5" x14ac:dyDescent="0.25">
      <c r="A298">
        <v>297</v>
      </c>
      <c r="B298" s="2">
        <v>1</v>
      </c>
      <c r="D298" s="3">
        <v>3</v>
      </c>
    </row>
    <row r="299" spans="1:5" x14ac:dyDescent="0.25">
      <c r="A299">
        <v>298</v>
      </c>
      <c r="B299" s="2">
        <v>1</v>
      </c>
      <c r="D299" s="3">
        <v>3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  <c r="E301" s="5">
        <v>4</v>
      </c>
    </row>
    <row r="302" spans="1:5" x14ac:dyDescent="0.25">
      <c r="A302">
        <v>301</v>
      </c>
      <c r="B302" s="2">
        <v>1</v>
      </c>
      <c r="E302" s="5">
        <v>4</v>
      </c>
    </row>
    <row r="303" spans="1:5" x14ac:dyDescent="0.25">
      <c r="A303">
        <v>302</v>
      </c>
      <c r="B303" s="2">
        <v>1</v>
      </c>
      <c r="E303" s="5">
        <v>4</v>
      </c>
    </row>
    <row r="304" spans="1:5" x14ac:dyDescent="0.25">
      <c r="A304">
        <v>303</v>
      </c>
      <c r="B304" s="2">
        <v>1</v>
      </c>
      <c r="E304" s="5">
        <v>4</v>
      </c>
    </row>
    <row r="305" spans="1:5" x14ac:dyDescent="0.25">
      <c r="A305">
        <v>304</v>
      </c>
      <c r="B305" s="2">
        <v>1</v>
      </c>
      <c r="E305" s="5">
        <v>4</v>
      </c>
    </row>
    <row r="306" spans="1:5" x14ac:dyDescent="0.25">
      <c r="A306">
        <v>305</v>
      </c>
      <c r="B306" s="2">
        <v>1</v>
      </c>
      <c r="E306" s="5">
        <v>4</v>
      </c>
    </row>
    <row r="307" spans="1:5" x14ac:dyDescent="0.25">
      <c r="A307">
        <v>306</v>
      </c>
      <c r="B307" s="2">
        <v>1</v>
      </c>
      <c r="E307" s="5">
        <v>4</v>
      </c>
    </row>
    <row r="308" spans="1:5" x14ac:dyDescent="0.25">
      <c r="A308">
        <v>307</v>
      </c>
      <c r="B308" s="2">
        <v>1</v>
      </c>
      <c r="C308" s="4">
        <v>2</v>
      </c>
      <c r="E308" s="5">
        <v>4</v>
      </c>
    </row>
    <row r="309" spans="1:5" x14ac:dyDescent="0.25">
      <c r="A309">
        <v>308</v>
      </c>
      <c r="B309" s="2">
        <v>1</v>
      </c>
      <c r="C309" s="4">
        <v>2</v>
      </c>
      <c r="E309" s="5">
        <v>4</v>
      </c>
    </row>
    <row r="310" spans="1:5" x14ac:dyDescent="0.25">
      <c r="A310">
        <v>309</v>
      </c>
      <c r="B310" s="2">
        <v>1</v>
      </c>
      <c r="C310" s="4">
        <v>2</v>
      </c>
      <c r="E310" s="5">
        <v>4</v>
      </c>
    </row>
    <row r="311" spans="1:5" x14ac:dyDescent="0.25">
      <c r="A311">
        <v>310</v>
      </c>
      <c r="B311" s="2">
        <v>1</v>
      </c>
      <c r="C311" s="4">
        <v>2</v>
      </c>
      <c r="E311" s="5">
        <v>4</v>
      </c>
    </row>
    <row r="312" spans="1:5" x14ac:dyDescent="0.25">
      <c r="A312">
        <v>311</v>
      </c>
      <c r="C312" s="4">
        <v>2</v>
      </c>
      <c r="E312" s="5">
        <v>4</v>
      </c>
    </row>
    <row r="313" spans="1:5" x14ac:dyDescent="0.25">
      <c r="A313">
        <v>312</v>
      </c>
      <c r="C313" s="4">
        <v>2</v>
      </c>
      <c r="E313" s="5">
        <v>4</v>
      </c>
    </row>
    <row r="314" spans="1:5" x14ac:dyDescent="0.25">
      <c r="A314">
        <v>313</v>
      </c>
      <c r="C314" s="4">
        <v>2</v>
      </c>
      <c r="E314" s="5">
        <v>4</v>
      </c>
    </row>
    <row r="315" spans="1:5" x14ac:dyDescent="0.25">
      <c r="A315">
        <v>314</v>
      </c>
      <c r="C315" s="4">
        <v>2</v>
      </c>
      <c r="E315" s="5">
        <v>4</v>
      </c>
    </row>
    <row r="316" spans="1:5" x14ac:dyDescent="0.25">
      <c r="A316">
        <v>315</v>
      </c>
      <c r="C316" s="4">
        <v>2</v>
      </c>
      <c r="E316" s="5">
        <v>4</v>
      </c>
    </row>
    <row r="317" spans="1:5" x14ac:dyDescent="0.25">
      <c r="A317">
        <v>316</v>
      </c>
      <c r="C317" s="4">
        <v>2</v>
      </c>
      <c r="E317" s="5">
        <v>4</v>
      </c>
    </row>
    <row r="318" spans="1:5" x14ac:dyDescent="0.25">
      <c r="A318">
        <v>317</v>
      </c>
      <c r="C318" s="4">
        <v>2</v>
      </c>
    </row>
    <row r="319" spans="1:5" x14ac:dyDescent="0.25">
      <c r="A319">
        <v>318</v>
      </c>
      <c r="C319" s="4">
        <v>2</v>
      </c>
    </row>
    <row r="320" spans="1:5" x14ac:dyDescent="0.25">
      <c r="A320">
        <v>319</v>
      </c>
      <c r="C320" s="4">
        <v>2</v>
      </c>
    </row>
    <row r="321" spans="1:8" x14ac:dyDescent="0.25">
      <c r="A321">
        <v>320</v>
      </c>
      <c r="C321" s="4">
        <v>2</v>
      </c>
      <c r="D321" s="3">
        <v>3</v>
      </c>
    </row>
    <row r="322" spans="1:8" x14ac:dyDescent="0.25">
      <c r="A322">
        <v>321</v>
      </c>
      <c r="C322" s="4">
        <v>2</v>
      </c>
      <c r="D322" s="3">
        <v>3</v>
      </c>
    </row>
    <row r="323" spans="1:8" x14ac:dyDescent="0.25">
      <c r="A323">
        <v>322</v>
      </c>
      <c r="C323" s="4">
        <v>2</v>
      </c>
      <c r="D323" s="3">
        <v>3</v>
      </c>
    </row>
    <row r="324" spans="1:8" x14ac:dyDescent="0.25">
      <c r="A324">
        <v>323</v>
      </c>
      <c r="C324" s="4">
        <v>2</v>
      </c>
      <c r="D324" s="3">
        <v>3</v>
      </c>
    </row>
    <row r="325" spans="1:8" x14ac:dyDescent="0.25">
      <c r="A325">
        <v>324</v>
      </c>
      <c r="B325" s="2">
        <v>1</v>
      </c>
      <c r="C325" s="4">
        <v>2</v>
      </c>
      <c r="D325" s="3">
        <v>3</v>
      </c>
    </row>
    <row r="326" spans="1:8" x14ac:dyDescent="0.25">
      <c r="A326">
        <v>325</v>
      </c>
      <c r="B326" s="2">
        <v>1</v>
      </c>
      <c r="D326" s="3">
        <v>3</v>
      </c>
    </row>
    <row r="327" spans="1:8" x14ac:dyDescent="0.25">
      <c r="A327">
        <v>326</v>
      </c>
      <c r="B327" s="2">
        <v>1</v>
      </c>
      <c r="D327" s="3">
        <v>3</v>
      </c>
    </row>
    <row r="328" spans="1:8" x14ac:dyDescent="0.25">
      <c r="A328">
        <v>327</v>
      </c>
      <c r="B328" s="2">
        <v>1</v>
      </c>
      <c r="D328" s="3">
        <v>3</v>
      </c>
    </row>
    <row r="329" spans="1:8" x14ac:dyDescent="0.25">
      <c r="A329">
        <v>328</v>
      </c>
      <c r="B329" s="2">
        <v>1</v>
      </c>
      <c r="D329" s="3">
        <v>3</v>
      </c>
    </row>
    <row r="330" spans="1:8" x14ac:dyDescent="0.25">
      <c r="A330">
        <v>329</v>
      </c>
      <c r="B330" s="2">
        <v>1</v>
      </c>
      <c r="D330" s="3">
        <v>3</v>
      </c>
    </row>
    <row r="331" spans="1:8" x14ac:dyDescent="0.25">
      <c r="A331">
        <v>330</v>
      </c>
      <c r="B331" s="2">
        <v>1</v>
      </c>
      <c r="D331" s="3">
        <v>3</v>
      </c>
    </row>
    <row r="332" spans="1:8" x14ac:dyDescent="0.25">
      <c r="A332">
        <v>331</v>
      </c>
      <c r="B332" s="2">
        <v>1</v>
      </c>
      <c r="D332" s="3">
        <v>3</v>
      </c>
    </row>
    <row r="333" spans="1:8" x14ac:dyDescent="0.25">
      <c r="A333">
        <v>332</v>
      </c>
      <c r="B333" s="2">
        <v>1</v>
      </c>
      <c r="D333" s="3">
        <v>3</v>
      </c>
    </row>
    <row r="334" spans="1:8" x14ac:dyDescent="0.25">
      <c r="A334">
        <v>333</v>
      </c>
      <c r="B334" s="2">
        <v>1</v>
      </c>
      <c r="D334" s="3">
        <v>3</v>
      </c>
    </row>
    <row r="335" spans="1:8" x14ac:dyDescent="0.25">
      <c r="A335">
        <v>334</v>
      </c>
      <c r="B335" s="2">
        <v>1</v>
      </c>
      <c r="D335" s="3">
        <v>3</v>
      </c>
    </row>
    <row r="336" spans="1:8" x14ac:dyDescent="0.25">
      <c r="A336">
        <v>335</v>
      </c>
      <c r="B336" s="2">
        <v>1</v>
      </c>
      <c r="D336" s="3">
        <v>3</v>
      </c>
      <c r="H336" s="5" t="s">
        <v>233</v>
      </c>
    </row>
    <row r="337" spans="1:8" x14ac:dyDescent="0.25">
      <c r="A337">
        <v>336</v>
      </c>
      <c r="B337" s="2">
        <v>1</v>
      </c>
      <c r="H337" s="5" t="s">
        <v>233</v>
      </c>
    </row>
    <row r="338" spans="1:8" x14ac:dyDescent="0.25">
      <c r="A338">
        <v>337</v>
      </c>
      <c r="B338" s="2">
        <v>1</v>
      </c>
      <c r="C338" s="4">
        <v>2</v>
      </c>
      <c r="H338" s="5" t="s">
        <v>233</v>
      </c>
    </row>
    <row r="339" spans="1:8" x14ac:dyDescent="0.25">
      <c r="A339">
        <v>338</v>
      </c>
      <c r="B339" s="2">
        <v>1</v>
      </c>
      <c r="C339" s="4">
        <v>2</v>
      </c>
      <c r="H339" s="5" t="s">
        <v>233</v>
      </c>
    </row>
    <row r="340" spans="1:8" x14ac:dyDescent="0.25">
      <c r="A340">
        <v>339</v>
      </c>
      <c r="B340" s="2">
        <v>1</v>
      </c>
      <c r="C340" s="4">
        <v>2</v>
      </c>
      <c r="H340" s="5" t="s">
        <v>233</v>
      </c>
    </row>
    <row r="341" spans="1:8" x14ac:dyDescent="0.25">
      <c r="A341">
        <v>340</v>
      </c>
      <c r="B341" s="2">
        <v>1</v>
      </c>
      <c r="C341" s="4">
        <v>2</v>
      </c>
      <c r="H341" s="5" t="s">
        <v>233</v>
      </c>
    </row>
    <row r="342" spans="1:8" x14ac:dyDescent="0.25">
      <c r="A342">
        <v>341</v>
      </c>
      <c r="C342" s="4">
        <v>2</v>
      </c>
      <c r="H342" s="5" t="s">
        <v>233</v>
      </c>
    </row>
    <row r="343" spans="1:8" x14ac:dyDescent="0.25">
      <c r="A343">
        <v>342</v>
      </c>
      <c r="C343" s="4">
        <v>2</v>
      </c>
      <c r="H343" s="5" t="s">
        <v>233</v>
      </c>
    </row>
    <row r="344" spans="1:8" x14ac:dyDescent="0.25">
      <c r="A344">
        <v>343</v>
      </c>
      <c r="C344" s="4">
        <v>2</v>
      </c>
      <c r="H344" s="5" t="s">
        <v>233</v>
      </c>
    </row>
    <row r="345" spans="1:8" x14ac:dyDescent="0.25">
      <c r="A345">
        <v>344</v>
      </c>
      <c r="C345" s="4">
        <v>2</v>
      </c>
      <c r="H345" s="5" t="s">
        <v>233</v>
      </c>
    </row>
    <row r="346" spans="1:8" x14ac:dyDescent="0.25">
      <c r="A346">
        <v>345</v>
      </c>
      <c r="C346" s="4">
        <v>2</v>
      </c>
      <c r="H346" s="5" t="s">
        <v>233</v>
      </c>
    </row>
    <row r="347" spans="1:8" x14ac:dyDescent="0.25">
      <c r="A347">
        <v>346</v>
      </c>
      <c r="C347" s="4">
        <v>2</v>
      </c>
      <c r="H347" s="5" t="s">
        <v>233</v>
      </c>
    </row>
    <row r="348" spans="1:8" x14ac:dyDescent="0.25">
      <c r="A348">
        <v>347</v>
      </c>
      <c r="C348" s="4">
        <v>2</v>
      </c>
      <c r="H348" s="5" t="s">
        <v>233</v>
      </c>
    </row>
    <row r="349" spans="1:8" x14ac:dyDescent="0.25">
      <c r="A349">
        <v>348</v>
      </c>
      <c r="C349" s="4">
        <v>2</v>
      </c>
      <c r="H349" s="5" t="s">
        <v>233</v>
      </c>
    </row>
    <row r="350" spans="1:8" x14ac:dyDescent="0.25">
      <c r="A350">
        <v>349</v>
      </c>
      <c r="C350" s="4">
        <v>2</v>
      </c>
      <c r="H350" s="5" t="s">
        <v>233</v>
      </c>
    </row>
    <row r="351" spans="1:8" x14ac:dyDescent="0.25">
      <c r="A351">
        <v>350</v>
      </c>
      <c r="C351" s="4">
        <v>2</v>
      </c>
      <c r="H351" s="5" t="s">
        <v>233</v>
      </c>
    </row>
    <row r="352" spans="1:8" x14ac:dyDescent="0.25">
      <c r="A352">
        <v>351</v>
      </c>
      <c r="C352" s="4">
        <v>2</v>
      </c>
      <c r="H352" s="5" t="s">
        <v>233</v>
      </c>
    </row>
    <row r="353" spans="1:4" x14ac:dyDescent="0.25">
      <c r="A353">
        <v>352</v>
      </c>
      <c r="B353" s="2">
        <v>1</v>
      </c>
      <c r="C353" s="4">
        <v>2</v>
      </c>
      <c r="D353" s="3">
        <v>3</v>
      </c>
    </row>
    <row r="354" spans="1:4" x14ac:dyDescent="0.25">
      <c r="A354">
        <v>353</v>
      </c>
      <c r="B354" s="2">
        <v>1</v>
      </c>
      <c r="C354" s="4">
        <v>2</v>
      </c>
      <c r="D354" s="3">
        <v>3</v>
      </c>
    </row>
    <row r="355" spans="1:4" x14ac:dyDescent="0.25">
      <c r="A355">
        <v>354</v>
      </c>
      <c r="B355" s="2">
        <v>1</v>
      </c>
      <c r="C355" s="4">
        <v>2</v>
      </c>
      <c r="D355" s="3">
        <v>3</v>
      </c>
    </row>
    <row r="356" spans="1:4" x14ac:dyDescent="0.25">
      <c r="A356">
        <v>355</v>
      </c>
      <c r="B356" s="2">
        <v>1</v>
      </c>
      <c r="D356" s="3">
        <v>3</v>
      </c>
    </row>
    <row r="357" spans="1:4" x14ac:dyDescent="0.25">
      <c r="A357">
        <v>356</v>
      </c>
      <c r="B357" s="2">
        <v>1</v>
      </c>
      <c r="D357" s="3">
        <v>3</v>
      </c>
    </row>
    <row r="358" spans="1:4" x14ac:dyDescent="0.25">
      <c r="A358">
        <v>357</v>
      </c>
      <c r="B358" s="2">
        <v>1</v>
      </c>
      <c r="D358" s="3">
        <v>3</v>
      </c>
    </row>
    <row r="359" spans="1:4" x14ac:dyDescent="0.25">
      <c r="A359">
        <v>358</v>
      </c>
      <c r="B359" s="2">
        <v>1</v>
      </c>
      <c r="D359" s="3">
        <v>3</v>
      </c>
    </row>
    <row r="360" spans="1:4" x14ac:dyDescent="0.25">
      <c r="A360">
        <v>359</v>
      </c>
      <c r="B360" s="2">
        <v>1</v>
      </c>
      <c r="D360" s="3">
        <v>3</v>
      </c>
    </row>
    <row r="361" spans="1:4" x14ac:dyDescent="0.25">
      <c r="A361">
        <v>360</v>
      </c>
      <c r="B361" s="2">
        <v>1</v>
      </c>
      <c r="D361" s="3">
        <v>3</v>
      </c>
    </row>
    <row r="362" spans="1:4" x14ac:dyDescent="0.25">
      <c r="A362">
        <v>361</v>
      </c>
      <c r="B362" s="2">
        <v>1</v>
      </c>
      <c r="D362" s="3">
        <v>3</v>
      </c>
    </row>
    <row r="363" spans="1:4" x14ac:dyDescent="0.25">
      <c r="A363">
        <v>362</v>
      </c>
      <c r="B363" s="2">
        <v>1</v>
      </c>
      <c r="D363" s="3">
        <v>3</v>
      </c>
    </row>
    <row r="364" spans="1:4" x14ac:dyDescent="0.25">
      <c r="A364">
        <v>363</v>
      </c>
      <c r="B364" s="2">
        <v>1</v>
      </c>
      <c r="D364" s="3">
        <v>3</v>
      </c>
    </row>
    <row r="365" spans="1:4" x14ac:dyDescent="0.25">
      <c r="A365">
        <v>364</v>
      </c>
      <c r="B365" s="2">
        <v>1</v>
      </c>
      <c r="D365" s="3">
        <v>3</v>
      </c>
    </row>
    <row r="366" spans="1:4" x14ac:dyDescent="0.25">
      <c r="A366">
        <v>365</v>
      </c>
      <c r="B366" s="2">
        <v>1</v>
      </c>
      <c r="C366" s="4">
        <v>2</v>
      </c>
      <c r="D366" s="3">
        <v>3</v>
      </c>
    </row>
    <row r="367" spans="1:4" x14ac:dyDescent="0.25">
      <c r="A367">
        <v>366</v>
      </c>
      <c r="B367" s="2">
        <v>1</v>
      </c>
      <c r="C367" s="4">
        <v>2</v>
      </c>
      <c r="D367" s="3">
        <v>3</v>
      </c>
    </row>
    <row r="368" spans="1:4" x14ac:dyDescent="0.25">
      <c r="A368">
        <v>367</v>
      </c>
      <c r="B368" s="2">
        <v>1</v>
      </c>
      <c r="C368" s="4">
        <v>2</v>
      </c>
      <c r="D368" s="3">
        <v>3</v>
      </c>
    </row>
    <row r="369" spans="1:8" x14ac:dyDescent="0.25">
      <c r="A369">
        <v>368</v>
      </c>
      <c r="C369" s="4">
        <v>2</v>
      </c>
      <c r="D369" s="3">
        <v>3</v>
      </c>
      <c r="H369" s="5" t="s">
        <v>233</v>
      </c>
    </row>
    <row r="370" spans="1:8" x14ac:dyDescent="0.25">
      <c r="A370">
        <v>369</v>
      </c>
      <c r="C370" s="4">
        <v>2</v>
      </c>
      <c r="H370" s="5" t="s">
        <v>233</v>
      </c>
    </row>
    <row r="371" spans="1:8" x14ac:dyDescent="0.25">
      <c r="A371">
        <v>370</v>
      </c>
      <c r="C371" s="4">
        <v>2</v>
      </c>
      <c r="H371" s="5" t="s">
        <v>233</v>
      </c>
    </row>
    <row r="372" spans="1:8" x14ac:dyDescent="0.25">
      <c r="A372">
        <v>371</v>
      </c>
      <c r="C372" s="4">
        <v>2</v>
      </c>
      <c r="H372" s="5" t="s">
        <v>233</v>
      </c>
    </row>
    <row r="373" spans="1:8" x14ac:dyDescent="0.25">
      <c r="A373">
        <v>372</v>
      </c>
      <c r="C373" s="4">
        <v>2</v>
      </c>
      <c r="H373" s="5" t="s">
        <v>233</v>
      </c>
    </row>
    <row r="374" spans="1:8" x14ac:dyDescent="0.25">
      <c r="A374">
        <v>373</v>
      </c>
      <c r="C374" s="4">
        <v>2</v>
      </c>
      <c r="H374" s="5" t="s">
        <v>233</v>
      </c>
    </row>
    <row r="375" spans="1:8" x14ac:dyDescent="0.25">
      <c r="A375">
        <v>374</v>
      </c>
      <c r="C375" s="4">
        <v>2</v>
      </c>
      <c r="H375" s="5" t="s">
        <v>233</v>
      </c>
    </row>
    <row r="376" spans="1:8" x14ac:dyDescent="0.25">
      <c r="A376">
        <v>375</v>
      </c>
      <c r="C376" s="4">
        <v>2</v>
      </c>
      <c r="H376" s="5" t="s">
        <v>233</v>
      </c>
    </row>
    <row r="377" spans="1:8" x14ac:dyDescent="0.25">
      <c r="A377">
        <v>376</v>
      </c>
      <c r="C377" s="4">
        <v>2</v>
      </c>
      <c r="H377" s="5" t="s">
        <v>233</v>
      </c>
    </row>
    <row r="378" spans="1:8" x14ac:dyDescent="0.25">
      <c r="A378">
        <v>377</v>
      </c>
      <c r="C378" s="4">
        <v>2</v>
      </c>
      <c r="H378" s="5" t="s">
        <v>233</v>
      </c>
    </row>
    <row r="379" spans="1:8" x14ac:dyDescent="0.25">
      <c r="A379">
        <v>378</v>
      </c>
      <c r="C379" s="4">
        <v>2</v>
      </c>
      <c r="H379" s="5" t="s">
        <v>233</v>
      </c>
    </row>
    <row r="380" spans="1:8" x14ac:dyDescent="0.25">
      <c r="A380">
        <v>379</v>
      </c>
      <c r="C380" s="4">
        <v>2</v>
      </c>
      <c r="H380" s="5" t="s">
        <v>233</v>
      </c>
    </row>
    <row r="381" spans="1:8" x14ac:dyDescent="0.25">
      <c r="A381">
        <v>380</v>
      </c>
      <c r="B381" s="2">
        <v>1</v>
      </c>
      <c r="C381" s="4">
        <v>2</v>
      </c>
      <c r="H381" s="5" t="s">
        <v>233</v>
      </c>
    </row>
    <row r="382" spans="1:8" x14ac:dyDescent="0.25">
      <c r="A382">
        <v>381</v>
      </c>
      <c r="B382" s="2">
        <v>1</v>
      </c>
      <c r="C382" s="4">
        <v>2</v>
      </c>
      <c r="H382" s="5" t="s">
        <v>233</v>
      </c>
    </row>
    <row r="383" spans="1:8" x14ac:dyDescent="0.25">
      <c r="A383">
        <v>382</v>
      </c>
      <c r="B383" s="2">
        <v>1</v>
      </c>
      <c r="C383" s="4">
        <v>2</v>
      </c>
      <c r="H383" s="5" t="s">
        <v>233</v>
      </c>
    </row>
    <row r="384" spans="1:8" x14ac:dyDescent="0.25">
      <c r="A384">
        <v>383</v>
      </c>
      <c r="B384" s="2">
        <v>1</v>
      </c>
      <c r="H384" s="5" t="s">
        <v>233</v>
      </c>
    </row>
    <row r="385" spans="1:8" x14ac:dyDescent="0.25">
      <c r="A385">
        <v>384</v>
      </c>
      <c r="B385" s="2">
        <v>1</v>
      </c>
      <c r="H385" s="5" t="s">
        <v>233</v>
      </c>
    </row>
    <row r="386" spans="1:8" x14ac:dyDescent="0.25">
      <c r="A386">
        <v>385</v>
      </c>
      <c r="B386" s="2">
        <v>1</v>
      </c>
      <c r="D386" s="3">
        <v>3</v>
      </c>
    </row>
    <row r="387" spans="1:8" x14ac:dyDescent="0.25">
      <c r="A387">
        <v>386</v>
      </c>
      <c r="B387" s="2">
        <v>1</v>
      </c>
      <c r="D387" s="3">
        <v>3</v>
      </c>
    </row>
    <row r="388" spans="1:8" x14ac:dyDescent="0.25">
      <c r="A388">
        <v>387</v>
      </c>
      <c r="B388" s="2">
        <v>1</v>
      </c>
      <c r="D388" s="3">
        <v>3</v>
      </c>
    </row>
    <row r="389" spans="1:8" x14ac:dyDescent="0.25">
      <c r="A389">
        <v>388</v>
      </c>
      <c r="B389" s="2">
        <v>1</v>
      </c>
      <c r="D389" s="3">
        <v>3</v>
      </c>
    </row>
    <row r="390" spans="1:8" x14ac:dyDescent="0.25">
      <c r="A390">
        <v>389</v>
      </c>
      <c r="B390" s="2">
        <v>1</v>
      </c>
      <c r="D390" s="3">
        <v>3</v>
      </c>
    </row>
    <row r="391" spans="1:8" x14ac:dyDescent="0.25">
      <c r="A391">
        <v>390</v>
      </c>
      <c r="B391" s="2">
        <v>1</v>
      </c>
      <c r="D391" s="3">
        <v>3</v>
      </c>
    </row>
    <row r="392" spans="1:8" x14ac:dyDescent="0.25">
      <c r="A392">
        <v>391</v>
      </c>
      <c r="B392" s="2">
        <v>1</v>
      </c>
      <c r="D392" s="3">
        <v>3</v>
      </c>
    </row>
    <row r="393" spans="1:8" x14ac:dyDescent="0.25">
      <c r="A393">
        <v>392</v>
      </c>
      <c r="B393" s="2">
        <v>1</v>
      </c>
      <c r="D393" s="3">
        <v>3</v>
      </c>
    </row>
    <row r="394" spans="1:8" x14ac:dyDescent="0.25">
      <c r="A394">
        <v>393</v>
      </c>
      <c r="B394" s="2">
        <v>1</v>
      </c>
      <c r="C394" s="4">
        <v>2</v>
      </c>
      <c r="D394" s="3">
        <v>3</v>
      </c>
    </row>
    <row r="395" spans="1:8" x14ac:dyDescent="0.25">
      <c r="A395">
        <v>394</v>
      </c>
      <c r="B395" s="2">
        <v>1</v>
      </c>
      <c r="C395" s="4">
        <v>2</v>
      </c>
      <c r="D395" s="3">
        <v>3</v>
      </c>
    </row>
    <row r="396" spans="1:8" x14ac:dyDescent="0.25">
      <c r="A396">
        <v>395</v>
      </c>
      <c r="B396" s="2">
        <v>1</v>
      </c>
      <c r="C396" s="4">
        <v>2</v>
      </c>
      <c r="D396" s="3">
        <v>3</v>
      </c>
    </row>
    <row r="397" spans="1:8" x14ac:dyDescent="0.25">
      <c r="A397">
        <v>396</v>
      </c>
      <c r="B397" s="2">
        <v>1</v>
      </c>
      <c r="C397" s="4">
        <v>2</v>
      </c>
      <c r="D397" s="3">
        <v>3</v>
      </c>
    </row>
    <row r="398" spans="1:8" x14ac:dyDescent="0.25">
      <c r="A398">
        <v>397</v>
      </c>
      <c r="C398" s="4">
        <v>2</v>
      </c>
      <c r="D398" s="3">
        <v>3</v>
      </c>
    </row>
    <row r="399" spans="1:8" x14ac:dyDescent="0.25">
      <c r="A399">
        <v>398</v>
      </c>
      <c r="C399" s="4">
        <v>2</v>
      </c>
      <c r="D399" s="3">
        <v>3</v>
      </c>
    </row>
    <row r="400" spans="1:8" x14ac:dyDescent="0.25">
      <c r="A400">
        <v>399</v>
      </c>
      <c r="C400" s="4">
        <v>2</v>
      </c>
      <c r="D400" s="3">
        <v>3</v>
      </c>
    </row>
    <row r="401" spans="1:8" x14ac:dyDescent="0.25">
      <c r="A401">
        <v>400</v>
      </c>
      <c r="C401" s="4">
        <v>2</v>
      </c>
      <c r="D401" s="3">
        <v>3</v>
      </c>
    </row>
    <row r="402" spans="1:8" x14ac:dyDescent="0.25">
      <c r="A402">
        <v>401</v>
      </c>
      <c r="C402" s="4">
        <v>2</v>
      </c>
      <c r="D402" s="3">
        <v>3</v>
      </c>
    </row>
    <row r="403" spans="1:8" x14ac:dyDescent="0.25">
      <c r="A403">
        <v>402</v>
      </c>
      <c r="C403" s="4">
        <v>2</v>
      </c>
      <c r="D403" s="3">
        <v>3</v>
      </c>
    </row>
    <row r="404" spans="1:8" x14ac:dyDescent="0.25">
      <c r="A404">
        <v>403</v>
      </c>
      <c r="C404" s="4">
        <v>2</v>
      </c>
      <c r="H404" s="5" t="s">
        <v>233</v>
      </c>
    </row>
    <row r="405" spans="1:8" x14ac:dyDescent="0.25">
      <c r="A405">
        <v>404</v>
      </c>
      <c r="C405" s="4">
        <v>2</v>
      </c>
      <c r="H405" s="5" t="s">
        <v>233</v>
      </c>
    </row>
    <row r="406" spans="1:8" x14ac:dyDescent="0.25">
      <c r="A406">
        <v>405</v>
      </c>
      <c r="C406" s="4">
        <v>2</v>
      </c>
      <c r="H406" s="5" t="s">
        <v>233</v>
      </c>
    </row>
    <row r="407" spans="1:8" x14ac:dyDescent="0.25">
      <c r="A407">
        <v>406</v>
      </c>
      <c r="C407" s="4">
        <v>2</v>
      </c>
      <c r="H407" s="5" t="s">
        <v>233</v>
      </c>
    </row>
    <row r="408" spans="1:8" x14ac:dyDescent="0.25">
      <c r="A408">
        <v>407</v>
      </c>
      <c r="C408" s="4">
        <v>2</v>
      </c>
      <c r="H408" s="5" t="s">
        <v>233</v>
      </c>
    </row>
    <row r="409" spans="1:8" x14ac:dyDescent="0.25">
      <c r="A409">
        <v>408</v>
      </c>
      <c r="B409" s="2">
        <v>1</v>
      </c>
      <c r="C409" s="4">
        <v>2</v>
      </c>
      <c r="H409" s="5" t="s">
        <v>233</v>
      </c>
    </row>
    <row r="410" spans="1:8" x14ac:dyDescent="0.25">
      <c r="A410">
        <v>409</v>
      </c>
      <c r="B410" s="2">
        <v>1</v>
      </c>
      <c r="C410" s="4">
        <v>2</v>
      </c>
      <c r="H410" s="5" t="s">
        <v>233</v>
      </c>
    </row>
    <row r="411" spans="1:8" x14ac:dyDescent="0.25">
      <c r="A411">
        <v>410</v>
      </c>
      <c r="B411" s="2">
        <v>1</v>
      </c>
      <c r="C411" s="4">
        <v>2</v>
      </c>
      <c r="H411" s="5" t="s">
        <v>233</v>
      </c>
    </row>
    <row r="412" spans="1:8" x14ac:dyDescent="0.25">
      <c r="A412">
        <v>411</v>
      </c>
      <c r="B412" s="2">
        <v>1</v>
      </c>
      <c r="C412" s="4">
        <v>2</v>
      </c>
      <c r="H412" s="5" t="s">
        <v>233</v>
      </c>
    </row>
    <row r="413" spans="1:8" x14ac:dyDescent="0.25">
      <c r="A413">
        <v>412</v>
      </c>
      <c r="B413" s="2">
        <v>1</v>
      </c>
      <c r="H413" s="5" t="s">
        <v>233</v>
      </c>
    </row>
    <row r="414" spans="1:8" x14ac:dyDescent="0.25">
      <c r="A414">
        <v>413</v>
      </c>
      <c r="B414" s="2">
        <v>1</v>
      </c>
      <c r="H414" s="5" t="s">
        <v>233</v>
      </c>
    </row>
    <row r="415" spans="1:8" x14ac:dyDescent="0.25">
      <c r="A415">
        <v>414</v>
      </c>
      <c r="B415" s="2">
        <v>1</v>
      </c>
      <c r="H415" s="5" t="s">
        <v>233</v>
      </c>
    </row>
    <row r="416" spans="1:8" x14ac:dyDescent="0.25">
      <c r="A416">
        <v>415</v>
      </c>
      <c r="B416" s="2">
        <v>1</v>
      </c>
      <c r="G416" s="3" t="s">
        <v>234</v>
      </c>
      <c r="H416" s="5" t="s">
        <v>233</v>
      </c>
    </row>
    <row r="417" spans="1:8" x14ac:dyDescent="0.25">
      <c r="A417">
        <v>416</v>
      </c>
      <c r="B417" s="2">
        <v>1</v>
      </c>
      <c r="G417" s="3" t="s">
        <v>234</v>
      </c>
      <c r="H417" s="5" t="s">
        <v>233</v>
      </c>
    </row>
    <row r="418" spans="1:8" x14ac:dyDescent="0.25">
      <c r="A418">
        <v>417</v>
      </c>
      <c r="B418" s="2">
        <v>1</v>
      </c>
      <c r="G418" s="3" t="s">
        <v>234</v>
      </c>
      <c r="H418" s="5" t="s">
        <v>233</v>
      </c>
    </row>
    <row r="419" spans="1:8" x14ac:dyDescent="0.25">
      <c r="A419">
        <v>418</v>
      </c>
      <c r="B419" s="2">
        <v>1</v>
      </c>
      <c r="G419" s="3" t="s">
        <v>234</v>
      </c>
      <c r="H419" s="5" t="s">
        <v>233</v>
      </c>
    </row>
    <row r="420" spans="1:8" x14ac:dyDescent="0.25">
      <c r="A420">
        <v>419</v>
      </c>
      <c r="B420" s="2">
        <v>1</v>
      </c>
    </row>
    <row r="421" spans="1:8" x14ac:dyDescent="0.25">
      <c r="A421">
        <v>420</v>
      </c>
      <c r="B421" s="2">
        <v>1</v>
      </c>
    </row>
    <row r="422" spans="1:8" x14ac:dyDescent="0.25">
      <c r="A422">
        <v>421</v>
      </c>
      <c r="B422" s="2">
        <v>1</v>
      </c>
      <c r="G422" s="3" t="s">
        <v>234</v>
      </c>
    </row>
    <row r="423" spans="1:8" x14ac:dyDescent="0.25">
      <c r="A423">
        <v>422</v>
      </c>
      <c r="B423" s="2">
        <v>1</v>
      </c>
      <c r="G423" s="3" t="s">
        <v>234</v>
      </c>
    </row>
    <row r="424" spans="1:8" x14ac:dyDescent="0.25">
      <c r="A424">
        <v>423</v>
      </c>
      <c r="B424" s="2">
        <v>1</v>
      </c>
      <c r="G424" s="3" t="s">
        <v>234</v>
      </c>
    </row>
    <row r="425" spans="1:8" x14ac:dyDescent="0.25">
      <c r="A425">
        <v>424</v>
      </c>
      <c r="B425" s="2">
        <v>1</v>
      </c>
      <c r="G425" s="3" t="s">
        <v>234</v>
      </c>
    </row>
    <row r="426" spans="1:8" x14ac:dyDescent="0.25">
      <c r="A426">
        <v>425</v>
      </c>
      <c r="B426" s="2">
        <v>1</v>
      </c>
      <c r="C426" s="4">
        <v>2</v>
      </c>
      <c r="G426" s="3" t="s">
        <v>234</v>
      </c>
    </row>
    <row r="427" spans="1:8" x14ac:dyDescent="0.25">
      <c r="A427">
        <v>426</v>
      </c>
      <c r="B427" s="2">
        <v>1</v>
      </c>
      <c r="C427" s="4">
        <v>2</v>
      </c>
      <c r="G427" s="3" t="s">
        <v>234</v>
      </c>
    </row>
    <row r="428" spans="1:8" x14ac:dyDescent="0.25">
      <c r="A428">
        <v>427</v>
      </c>
      <c r="B428" s="2">
        <v>1</v>
      </c>
      <c r="C428" s="4">
        <v>2</v>
      </c>
      <c r="G428" s="3" t="s">
        <v>234</v>
      </c>
    </row>
    <row r="429" spans="1:8" x14ac:dyDescent="0.25">
      <c r="A429">
        <v>428</v>
      </c>
      <c r="C429" s="4">
        <v>2</v>
      </c>
      <c r="G429" s="3" t="s">
        <v>234</v>
      </c>
    </row>
    <row r="430" spans="1:8" x14ac:dyDescent="0.25">
      <c r="A430">
        <v>429</v>
      </c>
      <c r="C430" s="4">
        <v>2</v>
      </c>
      <c r="G430" s="3" t="s">
        <v>234</v>
      </c>
    </row>
    <row r="431" spans="1:8" x14ac:dyDescent="0.25">
      <c r="A431">
        <v>430</v>
      </c>
      <c r="C431" s="4">
        <v>2</v>
      </c>
      <c r="G431" s="3" t="s">
        <v>234</v>
      </c>
    </row>
    <row r="432" spans="1:8" x14ac:dyDescent="0.25">
      <c r="A432">
        <v>431</v>
      </c>
      <c r="C432" s="4">
        <v>2</v>
      </c>
      <c r="G432" s="3" t="s">
        <v>234</v>
      </c>
    </row>
    <row r="433" spans="1:8" x14ac:dyDescent="0.25">
      <c r="A433">
        <v>432</v>
      </c>
      <c r="C433" s="4">
        <v>2</v>
      </c>
      <c r="G433" s="3" t="s">
        <v>234</v>
      </c>
    </row>
    <row r="434" spans="1:8" x14ac:dyDescent="0.25">
      <c r="A434">
        <v>433</v>
      </c>
      <c r="C434" s="4">
        <v>2</v>
      </c>
      <c r="G434" s="3" t="s">
        <v>234</v>
      </c>
    </row>
    <row r="435" spans="1:8" x14ac:dyDescent="0.25">
      <c r="A435">
        <v>434</v>
      </c>
      <c r="C435" s="4">
        <v>2</v>
      </c>
      <c r="G435" s="3" t="s">
        <v>234</v>
      </c>
    </row>
    <row r="436" spans="1:8" x14ac:dyDescent="0.25">
      <c r="A436">
        <v>435</v>
      </c>
      <c r="C436" s="4">
        <v>2</v>
      </c>
      <c r="G436" s="3" t="s">
        <v>234</v>
      </c>
    </row>
    <row r="437" spans="1:8" x14ac:dyDescent="0.25">
      <c r="A437">
        <v>436</v>
      </c>
      <c r="C437" s="4">
        <v>2</v>
      </c>
      <c r="G437" s="3" t="s">
        <v>234</v>
      </c>
    </row>
    <row r="438" spans="1:8" x14ac:dyDescent="0.25">
      <c r="A438">
        <v>437</v>
      </c>
      <c r="C438" s="4">
        <v>2</v>
      </c>
      <c r="G438" s="3" t="s">
        <v>234</v>
      </c>
    </row>
    <row r="439" spans="1:8" x14ac:dyDescent="0.25">
      <c r="A439">
        <v>438</v>
      </c>
      <c r="B439" s="2">
        <v>1</v>
      </c>
      <c r="C439" s="4">
        <v>2</v>
      </c>
    </row>
    <row r="440" spans="1:8" x14ac:dyDescent="0.25">
      <c r="A440">
        <v>439</v>
      </c>
      <c r="B440" s="2">
        <v>1</v>
      </c>
      <c r="C440" s="4">
        <v>2</v>
      </c>
    </row>
    <row r="441" spans="1:8" x14ac:dyDescent="0.25">
      <c r="A441">
        <v>440</v>
      </c>
      <c r="B441" s="2">
        <v>1</v>
      </c>
      <c r="C441" s="4">
        <v>2</v>
      </c>
    </row>
    <row r="442" spans="1:8" x14ac:dyDescent="0.25">
      <c r="A442">
        <v>441</v>
      </c>
      <c r="B442" s="2">
        <v>1</v>
      </c>
      <c r="C442" s="4">
        <v>2</v>
      </c>
    </row>
    <row r="443" spans="1:8" x14ac:dyDescent="0.25">
      <c r="A443">
        <v>442</v>
      </c>
      <c r="B443" s="2">
        <v>1</v>
      </c>
      <c r="C443" s="4">
        <v>2</v>
      </c>
      <c r="H443" s="5" t="s">
        <v>233</v>
      </c>
    </row>
    <row r="444" spans="1:8" x14ac:dyDescent="0.25">
      <c r="A444">
        <v>443</v>
      </c>
      <c r="B444" s="2">
        <v>1</v>
      </c>
      <c r="C444" s="4">
        <v>2</v>
      </c>
      <c r="H444" s="5" t="s">
        <v>233</v>
      </c>
    </row>
    <row r="445" spans="1:8" x14ac:dyDescent="0.25">
      <c r="A445">
        <v>444</v>
      </c>
      <c r="B445" s="2">
        <v>1</v>
      </c>
      <c r="C445" s="4">
        <v>2</v>
      </c>
      <c r="H445" s="5" t="s">
        <v>233</v>
      </c>
    </row>
    <row r="446" spans="1:8" x14ac:dyDescent="0.25">
      <c r="A446">
        <v>445</v>
      </c>
      <c r="B446" s="2">
        <v>1</v>
      </c>
      <c r="C446" s="4">
        <v>2</v>
      </c>
      <c r="H446" s="5" t="s">
        <v>233</v>
      </c>
    </row>
    <row r="447" spans="1:8" x14ac:dyDescent="0.25">
      <c r="A447">
        <v>446</v>
      </c>
      <c r="B447" s="2">
        <v>1</v>
      </c>
      <c r="C447" s="4">
        <v>2</v>
      </c>
      <c r="H447" s="5" t="s">
        <v>233</v>
      </c>
    </row>
    <row r="448" spans="1:8" x14ac:dyDescent="0.25">
      <c r="A448">
        <v>447</v>
      </c>
      <c r="B448" s="2">
        <v>1</v>
      </c>
      <c r="C448" s="4">
        <v>2</v>
      </c>
      <c r="H448" s="5" t="s">
        <v>233</v>
      </c>
    </row>
    <row r="449" spans="1:8" x14ac:dyDescent="0.25">
      <c r="A449">
        <v>448</v>
      </c>
      <c r="B449" s="2">
        <v>1</v>
      </c>
      <c r="H449" s="5" t="s">
        <v>233</v>
      </c>
    </row>
    <row r="450" spans="1:8" x14ac:dyDescent="0.25">
      <c r="A450">
        <v>449</v>
      </c>
      <c r="B450" s="2">
        <v>1</v>
      </c>
      <c r="H450" s="5" t="s">
        <v>233</v>
      </c>
    </row>
    <row r="451" spans="1:8" x14ac:dyDescent="0.25">
      <c r="A451">
        <v>450</v>
      </c>
      <c r="B451" s="2">
        <v>1</v>
      </c>
      <c r="H451" s="5" t="s">
        <v>233</v>
      </c>
    </row>
    <row r="452" spans="1:8" x14ac:dyDescent="0.25">
      <c r="A452">
        <v>451</v>
      </c>
      <c r="B452" s="2">
        <v>1</v>
      </c>
      <c r="H452" s="5" t="s">
        <v>233</v>
      </c>
    </row>
    <row r="453" spans="1:8" x14ac:dyDescent="0.25">
      <c r="A453">
        <v>452</v>
      </c>
      <c r="B453" s="2">
        <v>1</v>
      </c>
      <c r="H453" s="5" t="s">
        <v>233</v>
      </c>
    </row>
    <row r="454" spans="1:8" x14ac:dyDescent="0.25">
      <c r="A454">
        <v>453</v>
      </c>
      <c r="B454" s="2">
        <v>1</v>
      </c>
      <c r="H454" s="5" t="s">
        <v>233</v>
      </c>
    </row>
    <row r="455" spans="1:8" x14ac:dyDescent="0.25">
      <c r="A455">
        <v>454</v>
      </c>
      <c r="B455" s="2">
        <v>1</v>
      </c>
      <c r="H455" s="5" t="s">
        <v>233</v>
      </c>
    </row>
    <row r="456" spans="1:8" x14ac:dyDescent="0.25">
      <c r="A456">
        <v>455</v>
      </c>
      <c r="B456" s="2">
        <v>1</v>
      </c>
      <c r="H456" s="5" t="s">
        <v>233</v>
      </c>
    </row>
    <row r="457" spans="1:8" x14ac:dyDescent="0.25">
      <c r="A457">
        <v>456</v>
      </c>
      <c r="B457" s="2">
        <v>1</v>
      </c>
      <c r="H457" s="5" t="s">
        <v>233</v>
      </c>
    </row>
    <row r="458" spans="1:8" x14ac:dyDescent="0.25">
      <c r="A458">
        <v>457</v>
      </c>
      <c r="B458" s="2">
        <v>1</v>
      </c>
      <c r="H458" s="5" t="s">
        <v>233</v>
      </c>
    </row>
    <row r="459" spans="1:8" x14ac:dyDescent="0.25">
      <c r="A459">
        <v>458</v>
      </c>
      <c r="B459" s="2">
        <v>1</v>
      </c>
      <c r="C459" s="4">
        <v>2</v>
      </c>
      <c r="H459" s="5" t="s">
        <v>233</v>
      </c>
    </row>
    <row r="460" spans="1:8" x14ac:dyDescent="0.25">
      <c r="A460">
        <v>459</v>
      </c>
      <c r="B460" s="2">
        <v>1</v>
      </c>
      <c r="C460" s="4">
        <v>2</v>
      </c>
      <c r="H460" s="5" t="s">
        <v>233</v>
      </c>
    </row>
    <row r="461" spans="1:8" x14ac:dyDescent="0.25">
      <c r="A461">
        <v>460</v>
      </c>
      <c r="B461" s="2">
        <v>1</v>
      </c>
      <c r="C461" s="4">
        <v>2</v>
      </c>
      <c r="D461" s="3">
        <v>3</v>
      </c>
    </row>
    <row r="462" spans="1:8" x14ac:dyDescent="0.25">
      <c r="A462">
        <v>461</v>
      </c>
      <c r="B462" s="2">
        <v>1</v>
      </c>
      <c r="C462" s="4">
        <v>2</v>
      </c>
      <c r="D462" s="3">
        <v>3</v>
      </c>
    </row>
    <row r="463" spans="1:8" x14ac:dyDescent="0.25">
      <c r="A463">
        <v>462</v>
      </c>
      <c r="C463" s="4">
        <v>2</v>
      </c>
      <c r="D463" s="3">
        <v>3</v>
      </c>
    </row>
    <row r="464" spans="1:8" x14ac:dyDescent="0.25">
      <c r="A464">
        <v>463</v>
      </c>
      <c r="C464" s="4">
        <v>2</v>
      </c>
      <c r="D464" s="3">
        <v>3</v>
      </c>
    </row>
    <row r="465" spans="1:4" x14ac:dyDescent="0.25">
      <c r="A465">
        <v>464</v>
      </c>
      <c r="C465" s="4">
        <v>2</v>
      </c>
      <c r="D465" s="3">
        <v>3</v>
      </c>
    </row>
    <row r="466" spans="1:4" x14ac:dyDescent="0.25">
      <c r="A466">
        <v>465</v>
      </c>
      <c r="C466" s="4">
        <v>2</v>
      </c>
      <c r="D466" s="3">
        <v>3</v>
      </c>
    </row>
    <row r="467" spans="1:4" x14ac:dyDescent="0.25">
      <c r="A467">
        <v>466</v>
      </c>
      <c r="C467" s="4">
        <v>2</v>
      </c>
      <c r="D467" s="3">
        <v>3</v>
      </c>
    </row>
    <row r="468" spans="1:4" x14ac:dyDescent="0.25">
      <c r="A468">
        <v>467</v>
      </c>
      <c r="C468" s="4">
        <v>2</v>
      </c>
      <c r="D468" s="3">
        <v>3</v>
      </c>
    </row>
    <row r="469" spans="1:4" x14ac:dyDescent="0.25">
      <c r="A469">
        <v>468</v>
      </c>
      <c r="C469" s="4">
        <v>2</v>
      </c>
      <c r="D469" s="3">
        <v>3</v>
      </c>
    </row>
    <row r="470" spans="1:4" x14ac:dyDescent="0.25">
      <c r="A470">
        <v>469</v>
      </c>
      <c r="C470" s="4">
        <v>2</v>
      </c>
      <c r="D470" s="3">
        <v>3</v>
      </c>
    </row>
    <row r="471" spans="1:4" x14ac:dyDescent="0.25">
      <c r="A471">
        <v>470</v>
      </c>
      <c r="C471" s="4">
        <v>2</v>
      </c>
      <c r="D471" s="3">
        <v>3</v>
      </c>
    </row>
    <row r="472" spans="1:4" x14ac:dyDescent="0.25">
      <c r="A472">
        <v>471</v>
      </c>
      <c r="C472" s="4">
        <v>2</v>
      </c>
      <c r="D472" s="3">
        <v>3</v>
      </c>
    </row>
    <row r="473" spans="1:4" x14ac:dyDescent="0.25">
      <c r="A473">
        <v>472</v>
      </c>
      <c r="C473" s="4">
        <v>2</v>
      </c>
      <c r="D473" s="3">
        <v>3</v>
      </c>
    </row>
    <row r="474" spans="1:4" x14ac:dyDescent="0.25">
      <c r="A474">
        <v>473</v>
      </c>
      <c r="C474" s="4">
        <v>2</v>
      </c>
      <c r="D474" s="3">
        <v>3</v>
      </c>
    </row>
    <row r="475" spans="1:4" x14ac:dyDescent="0.25">
      <c r="A475">
        <v>474</v>
      </c>
      <c r="C475" s="4">
        <v>2</v>
      </c>
      <c r="D475" s="3">
        <v>3</v>
      </c>
    </row>
    <row r="476" spans="1:4" x14ac:dyDescent="0.25">
      <c r="A476">
        <v>475</v>
      </c>
      <c r="C476" s="4">
        <v>2</v>
      </c>
      <c r="D476" s="3">
        <v>3</v>
      </c>
    </row>
    <row r="477" spans="1:4" x14ac:dyDescent="0.25">
      <c r="A477">
        <v>476</v>
      </c>
      <c r="C477" s="4">
        <v>2</v>
      </c>
      <c r="D477" s="3">
        <v>3</v>
      </c>
    </row>
    <row r="478" spans="1:4" x14ac:dyDescent="0.25">
      <c r="A478">
        <v>477</v>
      </c>
      <c r="B478" s="2">
        <v>1</v>
      </c>
      <c r="C478" s="4">
        <v>2</v>
      </c>
      <c r="D478" s="3">
        <v>3</v>
      </c>
    </row>
    <row r="479" spans="1:4" x14ac:dyDescent="0.25">
      <c r="A479">
        <v>478</v>
      </c>
      <c r="B479" s="2">
        <v>1</v>
      </c>
      <c r="C479" s="4">
        <v>2</v>
      </c>
      <c r="D479" s="3">
        <v>3</v>
      </c>
    </row>
    <row r="480" spans="1:4" x14ac:dyDescent="0.25">
      <c r="A480">
        <v>479</v>
      </c>
      <c r="B480" s="2">
        <v>1</v>
      </c>
      <c r="C480" s="4">
        <v>2</v>
      </c>
      <c r="D480" s="3">
        <v>3</v>
      </c>
    </row>
    <row r="481" spans="1:5" x14ac:dyDescent="0.25">
      <c r="A481">
        <v>480</v>
      </c>
      <c r="B481" s="2">
        <v>1</v>
      </c>
      <c r="C481" s="4">
        <v>2</v>
      </c>
      <c r="D481" s="3">
        <v>3</v>
      </c>
    </row>
    <row r="482" spans="1:5" x14ac:dyDescent="0.25">
      <c r="A482">
        <v>481</v>
      </c>
      <c r="B482" s="2">
        <v>1</v>
      </c>
      <c r="C482" s="4">
        <v>2</v>
      </c>
      <c r="D482" s="3">
        <v>3</v>
      </c>
    </row>
    <row r="483" spans="1:5" x14ac:dyDescent="0.25">
      <c r="A483">
        <v>482</v>
      </c>
      <c r="B483" s="2">
        <v>1</v>
      </c>
      <c r="D483" s="3">
        <v>3</v>
      </c>
      <c r="E483" s="5">
        <v>4</v>
      </c>
    </row>
    <row r="484" spans="1:5" x14ac:dyDescent="0.25">
      <c r="A484">
        <v>483</v>
      </c>
      <c r="B484" s="2">
        <v>1</v>
      </c>
      <c r="D484" s="3">
        <v>3</v>
      </c>
      <c r="E484" s="5">
        <v>4</v>
      </c>
    </row>
    <row r="485" spans="1:5" x14ac:dyDescent="0.25">
      <c r="A485">
        <v>484</v>
      </c>
      <c r="B485" s="2">
        <v>1</v>
      </c>
      <c r="E485" s="5">
        <v>4</v>
      </c>
    </row>
    <row r="486" spans="1:5" x14ac:dyDescent="0.25">
      <c r="A486">
        <v>485</v>
      </c>
      <c r="B486" s="2">
        <v>1</v>
      </c>
      <c r="E486" s="5">
        <v>4</v>
      </c>
    </row>
    <row r="487" spans="1:5" x14ac:dyDescent="0.25">
      <c r="A487">
        <v>486</v>
      </c>
      <c r="B487" s="2">
        <v>1</v>
      </c>
      <c r="E487" s="5">
        <v>4</v>
      </c>
    </row>
    <row r="488" spans="1:5" x14ac:dyDescent="0.25">
      <c r="A488">
        <v>487</v>
      </c>
      <c r="B488" s="2">
        <v>1</v>
      </c>
      <c r="E488" s="5">
        <v>4</v>
      </c>
    </row>
    <row r="489" spans="1:5" x14ac:dyDescent="0.25">
      <c r="A489">
        <v>488</v>
      </c>
      <c r="B489" s="2">
        <v>1</v>
      </c>
      <c r="E489" s="5">
        <v>4</v>
      </c>
    </row>
    <row r="490" spans="1:5" x14ac:dyDescent="0.25">
      <c r="A490">
        <v>489</v>
      </c>
      <c r="B490" s="2">
        <v>1</v>
      </c>
      <c r="E490" s="5">
        <v>4</v>
      </c>
    </row>
    <row r="491" spans="1:5" x14ac:dyDescent="0.25">
      <c r="A491">
        <v>490</v>
      </c>
      <c r="B491" s="2">
        <v>1</v>
      </c>
      <c r="E491" s="5">
        <v>4</v>
      </c>
    </row>
    <row r="492" spans="1:5" x14ac:dyDescent="0.25">
      <c r="A492">
        <v>491</v>
      </c>
      <c r="B492" s="2">
        <v>1</v>
      </c>
      <c r="E492" s="5">
        <v>4</v>
      </c>
    </row>
    <row r="493" spans="1:5" x14ac:dyDescent="0.25">
      <c r="A493">
        <v>492</v>
      </c>
      <c r="B493" s="2">
        <v>1</v>
      </c>
      <c r="E493" s="5">
        <v>4</v>
      </c>
    </row>
    <row r="494" spans="1:5" x14ac:dyDescent="0.25">
      <c r="A494">
        <v>493</v>
      </c>
      <c r="B494" s="2">
        <v>1</v>
      </c>
      <c r="E494" s="5">
        <v>4</v>
      </c>
    </row>
    <row r="495" spans="1:5" x14ac:dyDescent="0.25">
      <c r="A495">
        <v>494</v>
      </c>
      <c r="B495" s="2">
        <v>1</v>
      </c>
      <c r="E495" s="5">
        <v>4</v>
      </c>
    </row>
    <row r="496" spans="1:5" x14ac:dyDescent="0.25">
      <c r="A496">
        <v>495</v>
      </c>
      <c r="B496" s="2">
        <v>1</v>
      </c>
      <c r="E496" s="5">
        <v>4</v>
      </c>
    </row>
    <row r="497" spans="1:6" x14ac:dyDescent="0.25">
      <c r="A497">
        <v>496</v>
      </c>
      <c r="B497" s="2">
        <v>1</v>
      </c>
      <c r="E497" s="5">
        <v>4</v>
      </c>
    </row>
    <row r="498" spans="1:6" x14ac:dyDescent="0.25">
      <c r="A498">
        <v>497</v>
      </c>
      <c r="B498" s="2">
        <v>1</v>
      </c>
      <c r="C498" s="4">
        <v>2</v>
      </c>
      <c r="E498" s="5">
        <v>4</v>
      </c>
    </row>
    <row r="499" spans="1:6" x14ac:dyDescent="0.25">
      <c r="A499">
        <v>498</v>
      </c>
      <c r="B499" s="2">
        <v>1</v>
      </c>
      <c r="C499" s="4">
        <v>2</v>
      </c>
      <c r="E499" s="5">
        <v>4</v>
      </c>
    </row>
    <row r="500" spans="1:6" x14ac:dyDescent="0.25">
      <c r="A500">
        <v>499</v>
      </c>
      <c r="C500" s="4">
        <v>2</v>
      </c>
      <c r="E500" s="5">
        <v>4</v>
      </c>
    </row>
    <row r="501" spans="1:6" x14ac:dyDescent="0.25">
      <c r="A501">
        <v>500</v>
      </c>
      <c r="C501" s="4">
        <v>2</v>
      </c>
      <c r="E501" s="5">
        <v>4</v>
      </c>
    </row>
    <row r="502" spans="1:6" x14ac:dyDescent="0.25">
      <c r="A502">
        <v>501</v>
      </c>
      <c r="C502" s="4">
        <v>2</v>
      </c>
    </row>
    <row r="503" spans="1:6" x14ac:dyDescent="0.25">
      <c r="A503">
        <v>502</v>
      </c>
      <c r="C503" s="4">
        <v>2</v>
      </c>
      <c r="D503" s="3">
        <v>3</v>
      </c>
    </row>
    <row r="504" spans="1:6" x14ac:dyDescent="0.25">
      <c r="A504">
        <v>503</v>
      </c>
      <c r="C504" s="4">
        <v>2</v>
      </c>
      <c r="D504" s="3">
        <v>3</v>
      </c>
    </row>
    <row r="505" spans="1:6" x14ac:dyDescent="0.25">
      <c r="A505">
        <v>504</v>
      </c>
      <c r="C505" s="4">
        <v>2</v>
      </c>
      <c r="D505" s="3">
        <v>3</v>
      </c>
      <c r="F505" t="s">
        <v>22</v>
      </c>
    </row>
    <row r="506" spans="1:6" x14ac:dyDescent="0.25">
      <c r="A506">
        <v>505</v>
      </c>
    </row>
    <row r="507" spans="1:6" x14ac:dyDescent="0.25">
      <c r="A507">
        <v>506</v>
      </c>
      <c r="F507" t="s">
        <v>22</v>
      </c>
    </row>
    <row r="508" spans="1:6" x14ac:dyDescent="0.25">
      <c r="A508">
        <v>507</v>
      </c>
      <c r="C508" s="4">
        <v>2</v>
      </c>
    </row>
    <row r="509" spans="1:6" x14ac:dyDescent="0.25">
      <c r="A509">
        <v>508</v>
      </c>
      <c r="C509" s="4">
        <v>2</v>
      </c>
    </row>
    <row r="510" spans="1:6" x14ac:dyDescent="0.25">
      <c r="A510">
        <v>509</v>
      </c>
      <c r="C510" s="4">
        <v>2</v>
      </c>
    </row>
    <row r="511" spans="1:6" x14ac:dyDescent="0.25">
      <c r="A511">
        <v>510</v>
      </c>
      <c r="C511" s="4">
        <v>2</v>
      </c>
    </row>
    <row r="512" spans="1:6" x14ac:dyDescent="0.25">
      <c r="A512">
        <v>511</v>
      </c>
      <c r="C512" s="4">
        <v>2</v>
      </c>
    </row>
    <row r="513" spans="1:4" x14ac:dyDescent="0.25">
      <c r="A513">
        <v>512</v>
      </c>
      <c r="C513" s="4">
        <v>2</v>
      </c>
    </row>
    <row r="514" spans="1:4" x14ac:dyDescent="0.25">
      <c r="A514">
        <v>513</v>
      </c>
      <c r="C514" s="4">
        <v>2</v>
      </c>
    </row>
    <row r="515" spans="1:4" x14ac:dyDescent="0.25">
      <c r="A515">
        <v>514</v>
      </c>
      <c r="C515" s="4">
        <v>2</v>
      </c>
      <c r="D515" s="3">
        <v>3</v>
      </c>
    </row>
    <row r="516" spans="1:4" x14ac:dyDescent="0.25">
      <c r="A516">
        <v>515</v>
      </c>
      <c r="C516" s="4">
        <v>2</v>
      </c>
      <c r="D516" s="3">
        <v>3</v>
      </c>
    </row>
    <row r="517" spans="1:4" x14ac:dyDescent="0.25">
      <c r="A517">
        <v>516</v>
      </c>
      <c r="C517" s="4">
        <v>2</v>
      </c>
      <c r="D517" s="3">
        <v>3</v>
      </c>
    </row>
    <row r="518" spans="1:4" x14ac:dyDescent="0.25">
      <c r="A518">
        <v>517</v>
      </c>
      <c r="C518" s="4">
        <v>2</v>
      </c>
      <c r="D518" s="3">
        <v>3</v>
      </c>
    </row>
    <row r="519" spans="1:4" x14ac:dyDescent="0.25">
      <c r="A519">
        <v>518</v>
      </c>
      <c r="C519" s="4">
        <v>2</v>
      </c>
      <c r="D519" s="3">
        <v>3</v>
      </c>
    </row>
    <row r="520" spans="1:4" x14ac:dyDescent="0.25">
      <c r="A520">
        <v>519</v>
      </c>
      <c r="C520" s="4">
        <v>2</v>
      </c>
      <c r="D520" s="3">
        <v>3</v>
      </c>
    </row>
    <row r="521" spans="1:4" x14ac:dyDescent="0.25">
      <c r="A521">
        <v>520</v>
      </c>
      <c r="C521" s="4">
        <v>2</v>
      </c>
      <c r="D521" s="3">
        <v>3</v>
      </c>
    </row>
    <row r="522" spans="1:4" x14ac:dyDescent="0.25">
      <c r="A522">
        <v>521</v>
      </c>
      <c r="C522" s="4">
        <v>2</v>
      </c>
      <c r="D522" s="3">
        <v>3</v>
      </c>
    </row>
    <row r="523" spans="1:4" x14ac:dyDescent="0.25">
      <c r="A523">
        <v>522</v>
      </c>
      <c r="C523" s="4">
        <v>2</v>
      </c>
      <c r="D523" s="3">
        <v>3</v>
      </c>
    </row>
    <row r="524" spans="1:4" x14ac:dyDescent="0.25">
      <c r="A524">
        <v>523</v>
      </c>
      <c r="C524" s="4">
        <v>2</v>
      </c>
      <c r="D524" s="3">
        <v>3</v>
      </c>
    </row>
    <row r="525" spans="1:4" x14ac:dyDescent="0.25">
      <c r="A525">
        <v>524</v>
      </c>
      <c r="C525" s="4">
        <v>2</v>
      </c>
      <c r="D525" s="3">
        <v>3</v>
      </c>
    </row>
    <row r="526" spans="1:4" x14ac:dyDescent="0.25">
      <c r="A526">
        <v>525</v>
      </c>
      <c r="C526" s="4">
        <v>2</v>
      </c>
      <c r="D526" s="3">
        <v>3</v>
      </c>
    </row>
    <row r="527" spans="1:4" x14ac:dyDescent="0.25">
      <c r="A527">
        <v>526</v>
      </c>
      <c r="C527" s="4">
        <v>2</v>
      </c>
      <c r="D527" s="3">
        <v>3</v>
      </c>
    </row>
    <row r="528" spans="1:4" x14ac:dyDescent="0.25">
      <c r="A528">
        <v>527</v>
      </c>
      <c r="C528" s="4">
        <v>2</v>
      </c>
      <c r="D528" s="3">
        <v>3</v>
      </c>
    </row>
    <row r="529" spans="1:8" x14ac:dyDescent="0.25">
      <c r="A529">
        <v>528</v>
      </c>
      <c r="C529" s="4">
        <v>2</v>
      </c>
      <c r="D529" s="3">
        <v>3</v>
      </c>
    </row>
    <row r="530" spans="1:8" x14ac:dyDescent="0.25">
      <c r="A530">
        <v>529</v>
      </c>
      <c r="C530" s="4">
        <v>2</v>
      </c>
      <c r="D530" s="3">
        <v>3</v>
      </c>
    </row>
    <row r="531" spans="1:8" x14ac:dyDescent="0.25">
      <c r="A531">
        <v>530</v>
      </c>
      <c r="B531" s="2">
        <v>1</v>
      </c>
      <c r="C531" s="4">
        <v>2</v>
      </c>
      <c r="D531" s="3">
        <v>3</v>
      </c>
    </row>
    <row r="532" spans="1:8" x14ac:dyDescent="0.25">
      <c r="A532">
        <v>531</v>
      </c>
      <c r="B532" s="2">
        <v>1</v>
      </c>
      <c r="C532" s="4">
        <v>2</v>
      </c>
      <c r="D532" s="3">
        <v>3</v>
      </c>
    </row>
    <row r="533" spans="1:8" x14ac:dyDescent="0.25">
      <c r="A533">
        <v>532</v>
      </c>
      <c r="B533" s="2">
        <v>1</v>
      </c>
      <c r="C533" s="4">
        <v>2</v>
      </c>
      <c r="D533" s="3">
        <v>3</v>
      </c>
    </row>
    <row r="534" spans="1:8" x14ac:dyDescent="0.25">
      <c r="A534">
        <v>533</v>
      </c>
      <c r="B534" s="2">
        <v>1</v>
      </c>
      <c r="C534" s="4">
        <v>2</v>
      </c>
      <c r="D534" s="3">
        <v>3</v>
      </c>
    </row>
    <row r="535" spans="1:8" x14ac:dyDescent="0.25">
      <c r="A535">
        <v>534</v>
      </c>
      <c r="B535" s="2">
        <v>1</v>
      </c>
      <c r="C535" s="4">
        <v>2</v>
      </c>
      <c r="D535" s="3">
        <v>3</v>
      </c>
    </row>
    <row r="536" spans="1:8" x14ac:dyDescent="0.25">
      <c r="A536">
        <v>535</v>
      </c>
      <c r="B536" s="2">
        <v>1</v>
      </c>
      <c r="C536" s="4">
        <v>2</v>
      </c>
      <c r="D536" s="3">
        <v>3</v>
      </c>
    </row>
    <row r="537" spans="1:8" x14ac:dyDescent="0.25">
      <c r="A537">
        <v>536</v>
      </c>
      <c r="B537" s="2">
        <v>1</v>
      </c>
      <c r="C537" s="4">
        <v>2</v>
      </c>
      <c r="D537" s="3">
        <v>3</v>
      </c>
    </row>
    <row r="538" spans="1:8" x14ac:dyDescent="0.25">
      <c r="A538">
        <v>537</v>
      </c>
      <c r="B538" s="2">
        <v>1</v>
      </c>
      <c r="C538" s="4">
        <v>2</v>
      </c>
      <c r="D538" s="3">
        <v>3</v>
      </c>
      <c r="H538" s="5" t="s">
        <v>233</v>
      </c>
    </row>
    <row r="539" spans="1:8" x14ac:dyDescent="0.25">
      <c r="A539">
        <v>538</v>
      </c>
      <c r="B539" s="2">
        <v>1</v>
      </c>
      <c r="C539" s="4">
        <v>2</v>
      </c>
      <c r="H539" s="5" t="s">
        <v>233</v>
      </c>
    </row>
    <row r="540" spans="1:8" x14ac:dyDescent="0.25">
      <c r="A540">
        <v>539</v>
      </c>
      <c r="B540" s="2">
        <v>1</v>
      </c>
      <c r="C540" s="4">
        <v>2</v>
      </c>
      <c r="H540" s="5" t="s">
        <v>233</v>
      </c>
    </row>
    <row r="541" spans="1:8" x14ac:dyDescent="0.25">
      <c r="A541">
        <v>540</v>
      </c>
      <c r="B541" s="2">
        <v>1</v>
      </c>
      <c r="H541" s="5" t="s">
        <v>233</v>
      </c>
    </row>
    <row r="542" spans="1:8" x14ac:dyDescent="0.25">
      <c r="A542">
        <v>541</v>
      </c>
      <c r="B542" s="2">
        <v>1</v>
      </c>
      <c r="H542" s="5" t="s">
        <v>233</v>
      </c>
    </row>
    <row r="543" spans="1:8" x14ac:dyDescent="0.25">
      <c r="A543">
        <v>542</v>
      </c>
      <c r="B543" s="2">
        <v>1</v>
      </c>
      <c r="H543" s="5" t="s">
        <v>233</v>
      </c>
    </row>
    <row r="544" spans="1:8" x14ac:dyDescent="0.25">
      <c r="A544">
        <v>543</v>
      </c>
      <c r="B544" s="2">
        <v>1</v>
      </c>
      <c r="H544" s="5" t="s">
        <v>233</v>
      </c>
    </row>
    <row r="545" spans="1:8" x14ac:dyDescent="0.25">
      <c r="A545">
        <v>544</v>
      </c>
      <c r="B545" s="2">
        <v>1</v>
      </c>
      <c r="H545" s="5" t="s">
        <v>233</v>
      </c>
    </row>
    <row r="546" spans="1:8" x14ac:dyDescent="0.25">
      <c r="A546">
        <v>545</v>
      </c>
      <c r="B546" s="2">
        <v>1</v>
      </c>
      <c r="H546" s="5" t="s">
        <v>233</v>
      </c>
    </row>
    <row r="547" spans="1:8" x14ac:dyDescent="0.25">
      <c r="A547">
        <v>546</v>
      </c>
      <c r="B547" s="2">
        <v>1</v>
      </c>
      <c r="H547" s="5" t="s">
        <v>233</v>
      </c>
    </row>
    <row r="548" spans="1:8" x14ac:dyDescent="0.25">
      <c r="A548">
        <v>547</v>
      </c>
      <c r="B548" s="2">
        <v>1</v>
      </c>
      <c r="H548" s="5" t="s">
        <v>233</v>
      </c>
    </row>
    <row r="549" spans="1:8" x14ac:dyDescent="0.25">
      <c r="A549">
        <v>548</v>
      </c>
      <c r="B549" s="2">
        <v>1</v>
      </c>
      <c r="H549" s="5" t="s">
        <v>233</v>
      </c>
    </row>
    <row r="550" spans="1:8" x14ac:dyDescent="0.25">
      <c r="A550">
        <v>549</v>
      </c>
      <c r="B550" s="2">
        <v>1</v>
      </c>
      <c r="C550" s="4">
        <v>2</v>
      </c>
      <c r="H550" s="5" t="s">
        <v>233</v>
      </c>
    </row>
    <row r="551" spans="1:8" x14ac:dyDescent="0.25">
      <c r="A551">
        <v>550</v>
      </c>
      <c r="B551" s="2">
        <v>1</v>
      </c>
      <c r="C551" s="4">
        <v>2</v>
      </c>
      <c r="H551" s="5" t="s">
        <v>233</v>
      </c>
    </row>
    <row r="552" spans="1:8" x14ac:dyDescent="0.25">
      <c r="A552">
        <v>551</v>
      </c>
      <c r="B552" s="2">
        <v>1</v>
      </c>
      <c r="C552" s="4">
        <v>2</v>
      </c>
      <c r="H552" s="5" t="s">
        <v>233</v>
      </c>
    </row>
    <row r="553" spans="1:8" x14ac:dyDescent="0.25">
      <c r="A553">
        <v>552</v>
      </c>
      <c r="B553" s="2">
        <v>1</v>
      </c>
      <c r="C553" s="4">
        <v>2</v>
      </c>
      <c r="H553" s="5" t="s">
        <v>233</v>
      </c>
    </row>
    <row r="554" spans="1:8" x14ac:dyDescent="0.25">
      <c r="A554">
        <v>553</v>
      </c>
      <c r="B554" s="2">
        <v>1</v>
      </c>
      <c r="C554" s="4">
        <v>2</v>
      </c>
      <c r="H554" s="5" t="s">
        <v>233</v>
      </c>
    </row>
    <row r="555" spans="1:8" x14ac:dyDescent="0.25">
      <c r="A555">
        <v>554</v>
      </c>
      <c r="B555" s="2">
        <v>1</v>
      </c>
      <c r="C555" s="4">
        <v>2</v>
      </c>
      <c r="H555" s="5" t="s">
        <v>233</v>
      </c>
    </row>
    <row r="556" spans="1:8" x14ac:dyDescent="0.25">
      <c r="A556">
        <v>555</v>
      </c>
      <c r="B556" s="2">
        <v>1</v>
      </c>
      <c r="C556" s="4">
        <v>2</v>
      </c>
      <c r="H556" s="5" t="s">
        <v>233</v>
      </c>
    </row>
    <row r="557" spans="1:8" x14ac:dyDescent="0.25">
      <c r="A557">
        <v>556</v>
      </c>
      <c r="B557" s="2">
        <v>1</v>
      </c>
      <c r="C557" s="4">
        <v>2</v>
      </c>
      <c r="D557" s="3">
        <v>3</v>
      </c>
      <c r="H557" s="5" t="s">
        <v>233</v>
      </c>
    </row>
    <row r="558" spans="1:8" x14ac:dyDescent="0.25">
      <c r="A558">
        <v>557</v>
      </c>
      <c r="B558" s="2">
        <v>1</v>
      </c>
      <c r="C558" s="4">
        <v>2</v>
      </c>
      <c r="D558" s="3">
        <v>3</v>
      </c>
      <c r="H558" s="5" t="s">
        <v>233</v>
      </c>
    </row>
    <row r="559" spans="1:8" x14ac:dyDescent="0.25">
      <c r="A559">
        <v>558</v>
      </c>
      <c r="B559" s="2">
        <v>1</v>
      </c>
      <c r="C559" s="4">
        <v>2</v>
      </c>
      <c r="D559" s="3">
        <v>3</v>
      </c>
      <c r="H559" s="5" t="s">
        <v>233</v>
      </c>
    </row>
    <row r="560" spans="1:8" x14ac:dyDescent="0.25">
      <c r="A560">
        <v>559</v>
      </c>
      <c r="B560" s="2">
        <v>1</v>
      </c>
      <c r="C560" s="4">
        <v>2</v>
      </c>
      <c r="D560" s="3">
        <v>3</v>
      </c>
      <c r="H560" s="5" t="s">
        <v>233</v>
      </c>
    </row>
    <row r="561" spans="1:8" x14ac:dyDescent="0.25">
      <c r="A561">
        <v>560</v>
      </c>
      <c r="C561" s="4">
        <v>2</v>
      </c>
      <c r="D561" s="3">
        <v>3</v>
      </c>
      <c r="H561" s="5" t="s">
        <v>233</v>
      </c>
    </row>
    <row r="562" spans="1:8" x14ac:dyDescent="0.25">
      <c r="A562">
        <v>561</v>
      </c>
      <c r="C562" s="4">
        <v>2</v>
      </c>
      <c r="D562" s="3">
        <v>3</v>
      </c>
      <c r="H562" s="5" t="s">
        <v>233</v>
      </c>
    </row>
    <row r="563" spans="1:8" x14ac:dyDescent="0.25">
      <c r="A563">
        <v>562</v>
      </c>
      <c r="C563" s="4">
        <v>2</v>
      </c>
      <c r="D563" s="3">
        <v>3</v>
      </c>
      <c r="H563" s="5" t="s">
        <v>233</v>
      </c>
    </row>
    <row r="564" spans="1:8" x14ac:dyDescent="0.25">
      <c r="A564">
        <v>563</v>
      </c>
      <c r="C564" s="4">
        <v>2</v>
      </c>
      <c r="D564" s="3">
        <v>3</v>
      </c>
      <c r="H564" s="5" t="s">
        <v>233</v>
      </c>
    </row>
    <row r="565" spans="1:8" x14ac:dyDescent="0.25">
      <c r="A565">
        <v>564</v>
      </c>
      <c r="C565" s="4">
        <v>2</v>
      </c>
      <c r="D565" s="3">
        <v>3</v>
      </c>
      <c r="H565" s="5" t="s">
        <v>233</v>
      </c>
    </row>
    <row r="566" spans="1:8" x14ac:dyDescent="0.25">
      <c r="A566">
        <v>565</v>
      </c>
      <c r="C566" s="4">
        <v>2</v>
      </c>
      <c r="D566" s="3">
        <v>3</v>
      </c>
      <c r="H566" s="5" t="s">
        <v>233</v>
      </c>
    </row>
    <row r="567" spans="1:8" x14ac:dyDescent="0.25">
      <c r="A567">
        <v>566</v>
      </c>
      <c r="C567" s="4">
        <v>2</v>
      </c>
      <c r="D567" s="3">
        <v>3</v>
      </c>
      <c r="H567" s="5" t="s">
        <v>233</v>
      </c>
    </row>
    <row r="568" spans="1:8" x14ac:dyDescent="0.25">
      <c r="A568">
        <v>567</v>
      </c>
      <c r="C568" s="4">
        <v>2</v>
      </c>
      <c r="D568" s="3">
        <v>3</v>
      </c>
      <c r="H568" s="5" t="s">
        <v>233</v>
      </c>
    </row>
    <row r="569" spans="1:8" x14ac:dyDescent="0.25">
      <c r="A569">
        <v>568</v>
      </c>
      <c r="C569" s="4">
        <v>2</v>
      </c>
      <c r="D569" s="3">
        <v>3</v>
      </c>
    </row>
    <row r="570" spans="1:8" x14ac:dyDescent="0.25">
      <c r="A570">
        <v>569</v>
      </c>
      <c r="C570" s="4">
        <v>2</v>
      </c>
      <c r="D570" s="3">
        <v>3</v>
      </c>
    </row>
    <row r="571" spans="1:8" x14ac:dyDescent="0.25">
      <c r="A571">
        <v>570</v>
      </c>
      <c r="C571" s="4">
        <v>2</v>
      </c>
      <c r="D571" s="3">
        <v>3</v>
      </c>
    </row>
    <row r="572" spans="1:8" x14ac:dyDescent="0.25">
      <c r="A572">
        <v>571</v>
      </c>
      <c r="C572" s="4">
        <v>2</v>
      </c>
      <c r="D572" s="3">
        <v>3</v>
      </c>
    </row>
    <row r="573" spans="1:8" x14ac:dyDescent="0.25">
      <c r="A573">
        <v>572</v>
      </c>
      <c r="C573" s="4">
        <v>2</v>
      </c>
      <c r="D573" s="3">
        <v>3</v>
      </c>
    </row>
    <row r="574" spans="1:8" x14ac:dyDescent="0.25">
      <c r="A574">
        <v>573</v>
      </c>
      <c r="B574" s="2">
        <v>1</v>
      </c>
      <c r="C574" s="4">
        <v>2</v>
      </c>
      <c r="D574" s="3">
        <v>3</v>
      </c>
    </row>
    <row r="575" spans="1:8" x14ac:dyDescent="0.25">
      <c r="A575">
        <v>574</v>
      </c>
      <c r="B575" s="2">
        <v>1</v>
      </c>
      <c r="C575" s="4">
        <v>2</v>
      </c>
      <c r="D575" s="3">
        <v>3</v>
      </c>
    </row>
    <row r="576" spans="1:8" x14ac:dyDescent="0.25">
      <c r="A576">
        <v>575</v>
      </c>
      <c r="B576" s="2">
        <v>1</v>
      </c>
      <c r="C576" s="4">
        <v>2</v>
      </c>
      <c r="D576" s="3">
        <v>3</v>
      </c>
    </row>
    <row r="577" spans="1:8" x14ac:dyDescent="0.25">
      <c r="A577">
        <v>576</v>
      </c>
      <c r="B577" s="2">
        <v>1</v>
      </c>
      <c r="C577" s="4">
        <v>2</v>
      </c>
      <c r="D577" s="3">
        <v>3</v>
      </c>
    </row>
    <row r="578" spans="1:8" x14ac:dyDescent="0.25">
      <c r="A578">
        <v>577</v>
      </c>
      <c r="B578" s="2">
        <v>1</v>
      </c>
      <c r="C578" s="4">
        <v>2</v>
      </c>
      <c r="D578" s="3">
        <v>3</v>
      </c>
    </row>
    <row r="579" spans="1:8" x14ac:dyDescent="0.25">
      <c r="A579">
        <v>578</v>
      </c>
      <c r="B579" s="2">
        <v>1</v>
      </c>
      <c r="C579" s="4">
        <v>2</v>
      </c>
      <c r="D579" s="3">
        <v>3</v>
      </c>
    </row>
    <row r="580" spans="1:8" x14ac:dyDescent="0.25">
      <c r="A580">
        <v>579</v>
      </c>
      <c r="B580" s="2">
        <v>1</v>
      </c>
      <c r="C580" s="4">
        <v>2</v>
      </c>
      <c r="D580" s="3">
        <v>3</v>
      </c>
    </row>
    <row r="581" spans="1:8" x14ac:dyDescent="0.25">
      <c r="A581">
        <v>580</v>
      </c>
      <c r="B581" s="2">
        <v>1</v>
      </c>
      <c r="C581" s="4">
        <v>2</v>
      </c>
      <c r="D581" s="3">
        <v>3</v>
      </c>
    </row>
    <row r="582" spans="1:8" x14ac:dyDescent="0.25">
      <c r="A582">
        <v>581</v>
      </c>
      <c r="B582" s="2">
        <v>1</v>
      </c>
      <c r="C582" s="4">
        <v>2</v>
      </c>
      <c r="D582" s="3">
        <v>3</v>
      </c>
    </row>
    <row r="583" spans="1:8" x14ac:dyDescent="0.25">
      <c r="A583">
        <v>582</v>
      </c>
      <c r="B583" s="2">
        <v>1</v>
      </c>
      <c r="C583" s="4">
        <v>2</v>
      </c>
      <c r="D583" s="3">
        <v>3</v>
      </c>
    </row>
    <row r="584" spans="1:8" x14ac:dyDescent="0.25">
      <c r="A584">
        <v>583</v>
      </c>
      <c r="B584" s="2">
        <v>1</v>
      </c>
      <c r="D584" s="3">
        <v>3</v>
      </c>
    </row>
    <row r="585" spans="1:8" x14ac:dyDescent="0.25">
      <c r="A585">
        <v>584</v>
      </c>
      <c r="B585" s="2">
        <v>1</v>
      </c>
      <c r="D585" s="3">
        <v>3</v>
      </c>
    </row>
    <row r="586" spans="1:8" x14ac:dyDescent="0.25">
      <c r="A586">
        <v>585</v>
      </c>
      <c r="B586" s="2">
        <v>1</v>
      </c>
      <c r="D586" s="3">
        <v>3</v>
      </c>
    </row>
    <row r="587" spans="1:8" x14ac:dyDescent="0.25">
      <c r="A587">
        <v>586</v>
      </c>
      <c r="B587" s="2">
        <v>1</v>
      </c>
      <c r="D587" s="3">
        <v>3</v>
      </c>
    </row>
    <row r="588" spans="1:8" x14ac:dyDescent="0.25">
      <c r="A588">
        <v>587</v>
      </c>
      <c r="B588" s="2">
        <v>1</v>
      </c>
      <c r="D588" s="3">
        <v>3</v>
      </c>
      <c r="H588" s="5" t="s">
        <v>233</v>
      </c>
    </row>
    <row r="589" spans="1:8" x14ac:dyDescent="0.25">
      <c r="A589">
        <v>588</v>
      </c>
      <c r="B589" s="2">
        <v>1</v>
      </c>
      <c r="D589" s="3">
        <v>3</v>
      </c>
      <c r="H589" s="5" t="s">
        <v>233</v>
      </c>
    </row>
    <row r="590" spans="1:8" x14ac:dyDescent="0.25">
      <c r="A590">
        <v>589</v>
      </c>
      <c r="B590" s="2">
        <v>1</v>
      </c>
      <c r="H590" s="5" t="s">
        <v>233</v>
      </c>
    </row>
    <row r="591" spans="1:8" x14ac:dyDescent="0.25">
      <c r="A591">
        <v>590</v>
      </c>
      <c r="B591" s="2">
        <v>1</v>
      </c>
      <c r="H591" s="5" t="s">
        <v>233</v>
      </c>
    </row>
    <row r="592" spans="1:8" x14ac:dyDescent="0.25">
      <c r="A592">
        <v>591</v>
      </c>
      <c r="B592" s="2">
        <v>1</v>
      </c>
      <c r="H592" s="5" t="s">
        <v>233</v>
      </c>
    </row>
    <row r="593" spans="1:8" x14ac:dyDescent="0.25">
      <c r="A593">
        <v>592</v>
      </c>
      <c r="B593" s="2">
        <v>1</v>
      </c>
      <c r="C593" s="4">
        <v>2</v>
      </c>
      <c r="H593" s="5" t="s">
        <v>233</v>
      </c>
    </row>
    <row r="594" spans="1:8" x14ac:dyDescent="0.25">
      <c r="A594">
        <v>593</v>
      </c>
      <c r="B594" s="2">
        <v>1</v>
      </c>
      <c r="C594" s="4">
        <v>2</v>
      </c>
      <c r="H594" s="5" t="s">
        <v>233</v>
      </c>
    </row>
    <row r="595" spans="1:8" x14ac:dyDescent="0.25">
      <c r="A595">
        <v>594</v>
      </c>
      <c r="B595" s="2">
        <v>1</v>
      </c>
      <c r="C595" s="4">
        <v>2</v>
      </c>
      <c r="H595" s="5" t="s">
        <v>233</v>
      </c>
    </row>
    <row r="596" spans="1:8" x14ac:dyDescent="0.25">
      <c r="A596">
        <v>595</v>
      </c>
      <c r="B596" s="2">
        <v>1</v>
      </c>
      <c r="C596" s="4">
        <v>2</v>
      </c>
      <c r="H596" s="5" t="s">
        <v>233</v>
      </c>
    </row>
    <row r="597" spans="1:8" x14ac:dyDescent="0.25">
      <c r="A597">
        <v>596</v>
      </c>
      <c r="B597" s="2">
        <v>1</v>
      </c>
      <c r="C597" s="4">
        <v>2</v>
      </c>
      <c r="H597" s="5" t="s">
        <v>233</v>
      </c>
    </row>
    <row r="598" spans="1:8" x14ac:dyDescent="0.25">
      <c r="A598">
        <v>597</v>
      </c>
      <c r="B598" s="2">
        <v>1</v>
      </c>
      <c r="C598" s="4">
        <v>2</v>
      </c>
      <c r="H598" s="5" t="s">
        <v>233</v>
      </c>
    </row>
    <row r="599" spans="1:8" x14ac:dyDescent="0.25">
      <c r="A599">
        <v>598</v>
      </c>
      <c r="B599" s="2">
        <v>1</v>
      </c>
      <c r="C599" s="4">
        <v>2</v>
      </c>
      <c r="H599" s="5" t="s">
        <v>233</v>
      </c>
    </row>
    <row r="600" spans="1:8" x14ac:dyDescent="0.25">
      <c r="A600">
        <v>599</v>
      </c>
      <c r="B600" s="2">
        <v>1</v>
      </c>
      <c r="C600" s="4">
        <v>2</v>
      </c>
      <c r="H600" s="5" t="s">
        <v>233</v>
      </c>
    </row>
    <row r="601" spans="1:8" x14ac:dyDescent="0.25">
      <c r="A601">
        <v>600</v>
      </c>
      <c r="B601" s="2">
        <v>1</v>
      </c>
      <c r="C601" s="4">
        <v>2</v>
      </c>
      <c r="H601" s="5" t="s">
        <v>233</v>
      </c>
    </row>
    <row r="602" spans="1:8" x14ac:dyDescent="0.25">
      <c r="A602">
        <v>601</v>
      </c>
      <c r="B602" s="2">
        <v>1</v>
      </c>
      <c r="C602" s="4">
        <v>2</v>
      </c>
      <c r="H602" s="5" t="s">
        <v>233</v>
      </c>
    </row>
    <row r="603" spans="1:8" x14ac:dyDescent="0.25">
      <c r="A603">
        <v>602</v>
      </c>
      <c r="B603" s="2">
        <v>1</v>
      </c>
      <c r="C603" s="4">
        <v>2</v>
      </c>
      <c r="H603" s="5" t="s">
        <v>233</v>
      </c>
    </row>
    <row r="604" spans="1:8" x14ac:dyDescent="0.25">
      <c r="A604">
        <v>603</v>
      </c>
      <c r="B604" s="2">
        <v>1</v>
      </c>
      <c r="C604" s="4">
        <v>2</v>
      </c>
      <c r="H604" s="5" t="s">
        <v>233</v>
      </c>
    </row>
    <row r="605" spans="1:8" x14ac:dyDescent="0.25">
      <c r="A605">
        <v>604</v>
      </c>
      <c r="B605" s="2">
        <v>1</v>
      </c>
      <c r="C605" s="4">
        <v>2</v>
      </c>
      <c r="H605" s="5" t="s">
        <v>233</v>
      </c>
    </row>
    <row r="606" spans="1:8" x14ac:dyDescent="0.25">
      <c r="A606">
        <v>605</v>
      </c>
      <c r="B606" s="2">
        <v>1</v>
      </c>
      <c r="C606" s="4">
        <v>2</v>
      </c>
      <c r="H606" s="5" t="s">
        <v>233</v>
      </c>
    </row>
    <row r="607" spans="1:8" x14ac:dyDescent="0.25">
      <c r="A607">
        <v>606</v>
      </c>
      <c r="B607" s="2">
        <v>1</v>
      </c>
      <c r="C607" s="4">
        <v>2</v>
      </c>
      <c r="H607" s="5" t="s">
        <v>233</v>
      </c>
    </row>
    <row r="608" spans="1:8" x14ac:dyDescent="0.25">
      <c r="A608">
        <v>607</v>
      </c>
      <c r="C608" s="4">
        <v>2</v>
      </c>
      <c r="H608" s="5" t="s">
        <v>233</v>
      </c>
    </row>
    <row r="609" spans="1:8" x14ac:dyDescent="0.25">
      <c r="A609">
        <v>608</v>
      </c>
      <c r="C609" s="4">
        <v>2</v>
      </c>
      <c r="H609" s="5" t="s">
        <v>233</v>
      </c>
    </row>
    <row r="610" spans="1:8" x14ac:dyDescent="0.25">
      <c r="A610">
        <v>609</v>
      </c>
      <c r="C610" s="4">
        <v>2</v>
      </c>
      <c r="D610" s="3">
        <v>3</v>
      </c>
      <c r="H610" s="5" t="s">
        <v>233</v>
      </c>
    </row>
    <row r="611" spans="1:8" x14ac:dyDescent="0.25">
      <c r="A611">
        <v>610</v>
      </c>
      <c r="C611" s="4">
        <v>2</v>
      </c>
      <c r="D611" s="3">
        <v>3</v>
      </c>
      <c r="H611" s="5" t="s">
        <v>233</v>
      </c>
    </row>
    <row r="612" spans="1:8" x14ac:dyDescent="0.25">
      <c r="A612">
        <v>611</v>
      </c>
      <c r="C612" s="4">
        <v>2</v>
      </c>
      <c r="D612" s="3">
        <v>3</v>
      </c>
      <c r="H612" s="5" t="s">
        <v>233</v>
      </c>
    </row>
    <row r="613" spans="1:8" x14ac:dyDescent="0.25">
      <c r="A613">
        <v>612</v>
      </c>
      <c r="C613" s="4">
        <v>2</v>
      </c>
      <c r="D613" s="3">
        <v>3</v>
      </c>
      <c r="H613" s="5" t="s">
        <v>233</v>
      </c>
    </row>
    <row r="614" spans="1:8" x14ac:dyDescent="0.25">
      <c r="A614">
        <v>613</v>
      </c>
      <c r="C614" s="4">
        <v>2</v>
      </c>
      <c r="D614" s="3">
        <v>3</v>
      </c>
      <c r="H614" s="5" t="s">
        <v>233</v>
      </c>
    </row>
    <row r="615" spans="1:8" x14ac:dyDescent="0.25">
      <c r="A615">
        <v>614</v>
      </c>
      <c r="C615" s="4">
        <v>2</v>
      </c>
      <c r="D615" s="3">
        <v>3</v>
      </c>
      <c r="H615" s="5" t="s">
        <v>233</v>
      </c>
    </row>
    <row r="616" spans="1:8" x14ac:dyDescent="0.25">
      <c r="A616">
        <v>615</v>
      </c>
      <c r="C616" s="4">
        <v>2</v>
      </c>
      <c r="D616" s="3">
        <v>3</v>
      </c>
      <c r="H616" s="5" t="s">
        <v>233</v>
      </c>
    </row>
    <row r="617" spans="1:8" x14ac:dyDescent="0.25">
      <c r="A617">
        <v>616</v>
      </c>
      <c r="C617" s="4">
        <v>2</v>
      </c>
      <c r="D617" s="3">
        <v>3</v>
      </c>
    </row>
    <row r="618" spans="1:8" x14ac:dyDescent="0.25">
      <c r="A618">
        <v>617</v>
      </c>
      <c r="C618" s="4">
        <v>2</v>
      </c>
      <c r="D618" s="3">
        <v>3</v>
      </c>
    </row>
    <row r="619" spans="1:8" x14ac:dyDescent="0.25">
      <c r="A619">
        <v>618</v>
      </c>
      <c r="B619" s="2">
        <v>1</v>
      </c>
      <c r="C619" s="4">
        <v>2</v>
      </c>
      <c r="D619" s="3">
        <v>3</v>
      </c>
    </row>
    <row r="620" spans="1:8" x14ac:dyDescent="0.25">
      <c r="A620">
        <v>619</v>
      </c>
      <c r="B620" s="2">
        <v>1</v>
      </c>
      <c r="C620" s="4">
        <v>2</v>
      </c>
      <c r="D620" s="3">
        <v>3</v>
      </c>
    </row>
    <row r="621" spans="1:8" x14ac:dyDescent="0.25">
      <c r="A621">
        <v>620</v>
      </c>
      <c r="B621" s="2">
        <v>1</v>
      </c>
      <c r="C621" s="4">
        <v>2</v>
      </c>
      <c r="D621" s="3">
        <v>3</v>
      </c>
    </row>
    <row r="622" spans="1:8" x14ac:dyDescent="0.25">
      <c r="A622">
        <v>621</v>
      </c>
      <c r="B622" s="2">
        <v>1</v>
      </c>
      <c r="C622" s="4">
        <v>2</v>
      </c>
      <c r="D622" s="3">
        <v>3</v>
      </c>
    </row>
    <row r="623" spans="1:8" x14ac:dyDescent="0.25">
      <c r="A623">
        <v>622</v>
      </c>
      <c r="B623" s="2">
        <v>1</v>
      </c>
      <c r="C623" s="4">
        <v>2</v>
      </c>
      <c r="D623" s="3">
        <v>3</v>
      </c>
    </row>
    <row r="624" spans="1:8" x14ac:dyDescent="0.25">
      <c r="A624">
        <v>623</v>
      </c>
      <c r="B624" s="2">
        <v>1</v>
      </c>
      <c r="C624" s="4">
        <v>2</v>
      </c>
      <c r="D624" s="3">
        <v>3</v>
      </c>
    </row>
    <row r="625" spans="1:8" x14ac:dyDescent="0.25">
      <c r="A625">
        <v>624</v>
      </c>
      <c r="B625" s="2">
        <v>1</v>
      </c>
      <c r="C625" s="4">
        <v>2</v>
      </c>
      <c r="D625" s="3">
        <v>3</v>
      </c>
    </row>
    <row r="626" spans="1:8" x14ac:dyDescent="0.25">
      <c r="A626">
        <v>625</v>
      </c>
      <c r="B626" s="2">
        <v>1</v>
      </c>
      <c r="C626" s="4">
        <v>2</v>
      </c>
      <c r="D626" s="3">
        <v>3</v>
      </c>
    </row>
    <row r="627" spans="1:8" x14ac:dyDescent="0.25">
      <c r="A627">
        <v>626</v>
      </c>
      <c r="B627" s="2">
        <v>1</v>
      </c>
      <c r="C627" s="4">
        <v>2</v>
      </c>
      <c r="D627" s="3">
        <v>3</v>
      </c>
    </row>
    <row r="628" spans="1:8" x14ac:dyDescent="0.25">
      <c r="A628">
        <v>627</v>
      </c>
      <c r="B628" s="2">
        <v>1</v>
      </c>
      <c r="C628" s="4">
        <v>2</v>
      </c>
      <c r="D628" s="3">
        <v>3</v>
      </c>
    </row>
    <row r="629" spans="1:8" x14ac:dyDescent="0.25">
      <c r="A629">
        <v>628</v>
      </c>
      <c r="B629" s="2">
        <v>1</v>
      </c>
      <c r="D629" s="3">
        <v>3</v>
      </c>
    </row>
    <row r="630" spans="1:8" x14ac:dyDescent="0.25">
      <c r="A630">
        <v>629</v>
      </c>
      <c r="B630" s="2">
        <v>1</v>
      </c>
      <c r="D630" s="3">
        <v>3</v>
      </c>
    </row>
    <row r="631" spans="1:8" x14ac:dyDescent="0.25">
      <c r="A631">
        <v>630</v>
      </c>
      <c r="B631" s="2">
        <v>1</v>
      </c>
      <c r="D631" s="3">
        <v>3</v>
      </c>
    </row>
    <row r="632" spans="1:8" x14ac:dyDescent="0.25">
      <c r="A632">
        <v>631</v>
      </c>
      <c r="B632" s="2">
        <v>1</v>
      </c>
      <c r="D632" s="3">
        <v>3</v>
      </c>
    </row>
    <row r="633" spans="1:8" x14ac:dyDescent="0.25">
      <c r="A633">
        <v>632</v>
      </c>
      <c r="B633" s="2">
        <v>1</v>
      </c>
      <c r="D633" s="3">
        <v>3</v>
      </c>
    </row>
    <row r="634" spans="1:8" x14ac:dyDescent="0.25">
      <c r="A634">
        <v>633</v>
      </c>
      <c r="B634" s="2">
        <v>1</v>
      </c>
      <c r="D634" s="3">
        <v>3</v>
      </c>
    </row>
    <row r="635" spans="1:8" x14ac:dyDescent="0.25">
      <c r="A635">
        <v>634</v>
      </c>
      <c r="B635" s="2">
        <v>1</v>
      </c>
      <c r="D635" s="3">
        <v>3</v>
      </c>
    </row>
    <row r="636" spans="1:8" x14ac:dyDescent="0.25">
      <c r="A636">
        <v>635</v>
      </c>
      <c r="B636" s="2">
        <v>1</v>
      </c>
      <c r="D636" s="3">
        <v>3</v>
      </c>
    </row>
    <row r="637" spans="1:8" x14ac:dyDescent="0.25">
      <c r="A637">
        <v>636</v>
      </c>
      <c r="B637" s="2">
        <v>1</v>
      </c>
      <c r="D637" s="3">
        <v>3</v>
      </c>
    </row>
    <row r="638" spans="1:8" x14ac:dyDescent="0.25">
      <c r="A638">
        <v>637</v>
      </c>
      <c r="B638" s="2">
        <v>1</v>
      </c>
      <c r="C638" s="4">
        <v>2</v>
      </c>
      <c r="D638" s="3">
        <v>3</v>
      </c>
    </row>
    <row r="639" spans="1:8" x14ac:dyDescent="0.25">
      <c r="A639">
        <v>638</v>
      </c>
      <c r="B639" s="2">
        <v>1</v>
      </c>
      <c r="C639" s="4">
        <v>2</v>
      </c>
      <c r="D639" s="3">
        <v>3</v>
      </c>
    </row>
    <row r="640" spans="1:8" x14ac:dyDescent="0.25">
      <c r="A640">
        <v>639</v>
      </c>
      <c r="B640" s="2">
        <v>1</v>
      </c>
      <c r="C640" s="4">
        <v>2</v>
      </c>
      <c r="H640" s="5" t="s">
        <v>233</v>
      </c>
    </row>
    <row r="641" spans="1:8" x14ac:dyDescent="0.25">
      <c r="A641">
        <v>640</v>
      </c>
      <c r="B641" s="2">
        <v>1</v>
      </c>
      <c r="C641" s="4">
        <v>2</v>
      </c>
      <c r="H641" s="5" t="s">
        <v>233</v>
      </c>
    </row>
    <row r="642" spans="1:8" x14ac:dyDescent="0.25">
      <c r="A642">
        <v>641</v>
      </c>
      <c r="B642" s="2">
        <v>1</v>
      </c>
      <c r="C642" s="4">
        <v>2</v>
      </c>
      <c r="H642" s="5" t="s">
        <v>233</v>
      </c>
    </row>
    <row r="643" spans="1:8" x14ac:dyDescent="0.25">
      <c r="A643">
        <v>642</v>
      </c>
      <c r="B643" s="2">
        <v>1</v>
      </c>
      <c r="C643" s="4">
        <v>2</v>
      </c>
      <c r="H643" s="5" t="s">
        <v>233</v>
      </c>
    </row>
    <row r="644" spans="1:8" x14ac:dyDescent="0.25">
      <c r="A644">
        <v>643</v>
      </c>
      <c r="B644" s="2">
        <v>1</v>
      </c>
      <c r="C644" s="4">
        <v>2</v>
      </c>
      <c r="H644" s="5" t="s">
        <v>233</v>
      </c>
    </row>
    <row r="645" spans="1:8" x14ac:dyDescent="0.25">
      <c r="A645">
        <v>644</v>
      </c>
      <c r="B645" s="2">
        <v>1</v>
      </c>
      <c r="C645" s="4">
        <v>2</v>
      </c>
      <c r="H645" s="5" t="s">
        <v>233</v>
      </c>
    </row>
    <row r="646" spans="1:8" x14ac:dyDescent="0.25">
      <c r="A646">
        <v>645</v>
      </c>
      <c r="B646" s="2">
        <v>1</v>
      </c>
      <c r="C646" s="4">
        <v>2</v>
      </c>
      <c r="H646" s="5" t="s">
        <v>233</v>
      </c>
    </row>
    <row r="647" spans="1:8" x14ac:dyDescent="0.25">
      <c r="A647">
        <v>646</v>
      </c>
      <c r="B647" s="2">
        <v>1</v>
      </c>
      <c r="C647" s="4">
        <v>2</v>
      </c>
      <c r="H647" s="5" t="s">
        <v>233</v>
      </c>
    </row>
    <row r="648" spans="1:8" x14ac:dyDescent="0.25">
      <c r="A648">
        <v>647</v>
      </c>
      <c r="C648" s="4">
        <v>2</v>
      </c>
      <c r="H648" s="5" t="s">
        <v>233</v>
      </c>
    </row>
    <row r="649" spans="1:8" x14ac:dyDescent="0.25">
      <c r="A649">
        <v>648</v>
      </c>
      <c r="C649" s="4">
        <v>2</v>
      </c>
      <c r="H649" s="5" t="s">
        <v>233</v>
      </c>
    </row>
    <row r="650" spans="1:8" x14ac:dyDescent="0.25">
      <c r="A650">
        <v>649</v>
      </c>
      <c r="C650" s="4">
        <v>2</v>
      </c>
      <c r="H650" s="5" t="s">
        <v>233</v>
      </c>
    </row>
    <row r="651" spans="1:8" x14ac:dyDescent="0.25">
      <c r="A651">
        <v>650</v>
      </c>
      <c r="C651" s="4">
        <v>2</v>
      </c>
      <c r="H651" s="5" t="s">
        <v>233</v>
      </c>
    </row>
    <row r="652" spans="1:8" x14ac:dyDescent="0.25">
      <c r="A652">
        <v>651</v>
      </c>
      <c r="C652" s="4">
        <v>2</v>
      </c>
      <c r="H652" s="5" t="s">
        <v>233</v>
      </c>
    </row>
    <row r="653" spans="1:8" x14ac:dyDescent="0.25">
      <c r="A653">
        <v>652</v>
      </c>
      <c r="C653" s="4">
        <v>2</v>
      </c>
      <c r="H653" s="5" t="s">
        <v>233</v>
      </c>
    </row>
    <row r="654" spans="1:8" x14ac:dyDescent="0.25">
      <c r="A654">
        <v>653</v>
      </c>
      <c r="C654" s="4">
        <v>2</v>
      </c>
      <c r="H654" s="5" t="s">
        <v>233</v>
      </c>
    </row>
    <row r="655" spans="1:8" x14ac:dyDescent="0.25">
      <c r="A655">
        <v>654</v>
      </c>
      <c r="C655" s="4">
        <v>2</v>
      </c>
      <c r="H655" s="5" t="s">
        <v>233</v>
      </c>
    </row>
    <row r="656" spans="1:8" x14ac:dyDescent="0.25">
      <c r="A656">
        <v>655</v>
      </c>
      <c r="C656" s="4">
        <v>2</v>
      </c>
      <c r="H656" s="5" t="s">
        <v>233</v>
      </c>
    </row>
    <row r="657" spans="1:8" x14ac:dyDescent="0.25">
      <c r="A657">
        <v>656</v>
      </c>
      <c r="C657" s="4">
        <v>2</v>
      </c>
      <c r="H657" s="5" t="s">
        <v>233</v>
      </c>
    </row>
    <row r="658" spans="1:8" x14ac:dyDescent="0.25">
      <c r="A658">
        <v>657</v>
      </c>
      <c r="B658" s="2">
        <v>1</v>
      </c>
      <c r="C658" s="4">
        <v>2</v>
      </c>
      <c r="H658" s="5" t="s">
        <v>233</v>
      </c>
    </row>
    <row r="659" spans="1:8" x14ac:dyDescent="0.25">
      <c r="A659">
        <v>658</v>
      </c>
      <c r="B659" s="2">
        <v>1</v>
      </c>
      <c r="C659" s="4">
        <v>2</v>
      </c>
      <c r="D659" s="3">
        <v>3</v>
      </c>
      <c r="H659" s="5" t="s">
        <v>233</v>
      </c>
    </row>
    <row r="660" spans="1:8" x14ac:dyDescent="0.25">
      <c r="A660">
        <v>659</v>
      </c>
      <c r="B660" s="2">
        <v>1</v>
      </c>
      <c r="C660" s="4">
        <v>2</v>
      </c>
      <c r="D660" s="3">
        <v>3</v>
      </c>
      <c r="H660" s="5" t="s">
        <v>233</v>
      </c>
    </row>
    <row r="661" spans="1:8" x14ac:dyDescent="0.25">
      <c r="A661">
        <v>660</v>
      </c>
      <c r="B661" s="2">
        <v>1</v>
      </c>
      <c r="C661" s="4">
        <v>2</v>
      </c>
      <c r="D661" s="3">
        <v>3</v>
      </c>
      <c r="H661" s="5" t="s">
        <v>233</v>
      </c>
    </row>
    <row r="662" spans="1:8" x14ac:dyDescent="0.25">
      <c r="A662">
        <v>661</v>
      </c>
      <c r="B662" s="2">
        <v>1</v>
      </c>
      <c r="C662" s="4">
        <v>2</v>
      </c>
      <c r="D662" s="3">
        <v>3</v>
      </c>
      <c r="H662" s="5" t="s">
        <v>233</v>
      </c>
    </row>
    <row r="663" spans="1:8" x14ac:dyDescent="0.25">
      <c r="A663">
        <v>662</v>
      </c>
      <c r="B663" s="2">
        <v>1</v>
      </c>
      <c r="C663" s="4">
        <v>2</v>
      </c>
      <c r="D663" s="3">
        <v>3</v>
      </c>
      <c r="H663" s="5" t="s">
        <v>233</v>
      </c>
    </row>
    <row r="664" spans="1:8" x14ac:dyDescent="0.25">
      <c r="A664">
        <v>663</v>
      </c>
      <c r="B664" s="2">
        <v>1</v>
      </c>
      <c r="C664" s="4">
        <v>2</v>
      </c>
      <c r="D664" s="3">
        <v>3</v>
      </c>
      <c r="H664" s="5" t="s">
        <v>233</v>
      </c>
    </row>
    <row r="665" spans="1:8" x14ac:dyDescent="0.25">
      <c r="A665">
        <v>664</v>
      </c>
      <c r="B665" s="2">
        <v>1</v>
      </c>
      <c r="C665" s="4">
        <v>2</v>
      </c>
      <c r="D665" s="3">
        <v>3</v>
      </c>
      <c r="H665" s="5" t="s">
        <v>233</v>
      </c>
    </row>
    <row r="666" spans="1:8" x14ac:dyDescent="0.25">
      <c r="A666">
        <v>665</v>
      </c>
      <c r="B666" s="2">
        <v>1</v>
      </c>
      <c r="C666" s="4">
        <v>2</v>
      </c>
      <c r="D666" s="3">
        <v>3</v>
      </c>
      <c r="H666" s="5" t="s">
        <v>233</v>
      </c>
    </row>
    <row r="667" spans="1:8" x14ac:dyDescent="0.25">
      <c r="A667">
        <v>666</v>
      </c>
      <c r="B667" s="2">
        <v>1</v>
      </c>
      <c r="C667" s="4">
        <v>2</v>
      </c>
      <c r="D667" s="3">
        <v>3</v>
      </c>
    </row>
    <row r="668" spans="1:8" x14ac:dyDescent="0.25">
      <c r="A668">
        <v>667</v>
      </c>
      <c r="B668" s="2">
        <v>1</v>
      </c>
      <c r="C668" s="4">
        <v>2</v>
      </c>
      <c r="D668" s="3">
        <v>3</v>
      </c>
    </row>
    <row r="669" spans="1:8" x14ac:dyDescent="0.25">
      <c r="A669">
        <v>668</v>
      </c>
      <c r="B669" s="2">
        <v>1</v>
      </c>
      <c r="C669" s="4">
        <v>2</v>
      </c>
      <c r="D669" s="3">
        <v>3</v>
      </c>
    </row>
    <row r="670" spans="1:8" x14ac:dyDescent="0.25">
      <c r="A670">
        <v>669</v>
      </c>
      <c r="B670" s="2">
        <v>1</v>
      </c>
      <c r="D670" s="3">
        <v>3</v>
      </c>
    </row>
    <row r="671" spans="1:8" x14ac:dyDescent="0.25">
      <c r="A671">
        <v>670</v>
      </c>
      <c r="B671" s="2">
        <v>1</v>
      </c>
      <c r="D671" s="3">
        <v>3</v>
      </c>
    </row>
    <row r="672" spans="1:8" x14ac:dyDescent="0.25">
      <c r="A672">
        <v>671</v>
      </c>
      <c r="B672" s="2">
        <v>1</v>
      </c>
      <c r="D672" s="3">
        <v>3</v>
      </c>
    </row>
    <row r="673" spans="1:8" x14ac:dyDescent="0.25">
      <c r="A673">
        <v>672</v>
      </c>
      <c r="B673" s="2">
        <v>1</v>
      </c>
      <c r="D673" s="3">
        <v>3</v>
      </c>
    </row>
    <row r="674" spans="1:8" x14ac:dyDescent="0.25">
      <c r="A674">
        <v>673</v>
      </c>
      <c r="B674" s="2">
        <v>1</v>
      </c>
      <c r="D674" s="3">
        <v>3</v>
      </c>
    </row>
    <row r="675" spans="1:8" x14ac:dyDescent="0.25">
      <c r="A675">
        <v>674</v>
      </c>
      <c r="B675" s="2">
        <v>1</v>
      </c>
      <c r="D675" s="3">
        <v>3</v>
      </c>
    </row>
    <row r="676" spans="1:8" x14ac:dyDescent="0.25">
      <c r="A676">
        <v>675</v>
      </c>
      <c r="B676" s="2">
        <v>1</v>
      </c>
      <c r="D676" s="3">
        <v>3</v>
      </c>
    </row>
    <row r="677" spans="1:8" x14ac:dyDescent="0.25">
      <c r="A677">
        <v>676</v>
      </c>
      <c r="B677" s="2">
        <v>1</v>
      </c>
      <c r="D677" s="3">
        <v>3</v>
      </c>
    </row>
    <row r="678" spans="1:8" x14ac:dyDescent="0.25">
      <c r="A678">
        <v>677</v>
      </c>
      <c r="B678" s="2">
        <v>1</v>
      </c>
      <c r="D678" s="3">
        <v>3</v>
      </c>
    </row>
    <row r="679" spans="1:8" x14ac:dyDescent="0.25">
      <c r="A679">
        <v>678</v>
      </c>
      <c r="B679" s="2">
        <v>1</v>
      </c>
      <c r="C679" s="4">
        <v>2</v>
      </c>
      <c r="D679" s="3">
        <v>3</v>
      </c>
    </row>
    <row r="680" spans="1:8" x14ac:dyDescent="0.25">
      <c r="A680">
        <v>679</v>
      </c>
      <c r="B680" s="2">
        <v>1</v>
      </c>
      <c r="C680" s="4">
        <v>2</v>
      </c>
      <c r="D680" s="3">
        <v>3</v>
      </c>
    </row>
    <row r="681" spans="1:8" x14ac:dyDescent="0.25">
      <c r="A681">
        <v>680</v>
      </c>
      <c r="B681" s="2">
        <v>1</v>
      </c>
      <c r="C681" s="4">
        <v>2</v>
      </c>
      <c r="D681" s="3">
        <v>3</v>
      </c>
    </row>
    <row r="682" spans="1:8" x14ac:dyDescent="0.25">
      <c r="A682">
        <v>681</v>
      </c>
      <c r="B682" s="2">
        <v>1</v>
      </c>
      <c r="C682" s="4">
        <v>2</v>
      </c>
      <c r="D682" s="3">
        <v>3</v>
      </c>
    </row>
    <row r="683" spans="1:8" x14ac:dyDescent="0.25">
      <c r="A683">
        <v>682</v>
      </c>
      <c r="B683" s="2">
        <v>1</v>
      </c>
      <c r="C683" s="4">
        <v>2</v>
      </c>
      <c r="D683" s="3">
        <v>3</v>
      </c>
    </row>
    <row r="684" spans="1:8" x14ac:dyDescent="0.25">
      <c r="A684">
        <v>683</v>
      </c>
      <c r="B684" s="2">
        <v>1</v>
      </c>
      <c r="C684" s="4">
        <v>2</v>
      </c>
      <c r="D684" s="3">
        <v>3</v>
      </c>
    </row>
    <row r="685" spans="1:8" x14ac:dyDescent="0.25">
      <c r="A685">
        <v>684</v>
      </c>
      <c r="B685" s="2">
        <v>1</v>
      </c>
      <c r="C685" s="4">
        <v>2</v>
      </c>
      <c r="D685" s="3">
        <v>3</v>
      </c>
      <c r="H685" s="5" t="s">
        <v>233</v>
      </c>
    </row>
    <row r="686" spans="1:8" x14ac:dyDescent="0.25">
      <c r="A686">
        <v>685</v>
      </c>
      <c r="B686" s="2">
        <v>1</v>
      </c>
      <c r="C686" s="4">
        <v>2</v>
      </c>
      <c r="D686" s="3">
        <v>3</v>
      </c>
      <c r="H686" s="5" t="s">
        <v>233</v>
      </c>
    </row>
    <row r="687" spans="1:8" x14ac:dyDescent="0.25">
      <c r="A687">
        <v>686</v>
      </c>
      <c r="B687" s="2">
        <v>1</v>
      </c>
      <c r="C687" s="4">
        <v>2</v>
      </c>
      <c r="D687" s="3">
        <v>3</v>
      </c>
      <c r="H687" s="5" t="s">
        <v>233</v>
      </c>
    </row>
    <row r="688" spans="1:8" x14ac:dyDescent="0.25">
      <c r="A688">
        <v>687</v>
      </c>
      <c r="B688" s="2">
        <v>1</v>
      </c>
      <c r="C688" s="4">
        <v>2</v>
      </c>
      <c r="D688" s="3">
        <v>3</v>
      </c>
      <c r="H688" s="5" t="s">
        <v>233</v>
      </c>
    </row>
    <row r="689" spans="1:8" x14ac:dyDescent="0.25">
      <c r="A689">
        <v>688</v>
      </c>
      <c r="B689" s="2">
        <v>1</v>
      </c>
      <c r="C689" s="4">
        <v>2</v>
      </c>
      <c r="D689" s="3">
        <v>3</v>
      </c>
      <c r="H689" s="5" t="s">
        <v>233</v>
      </c>
    </row>
    <row r="690" spans="1:8" x14ac:dyDescent="0.25">
      <c r="A690">
        <v>689</v>
      </c>
      <c r="C690" s="4">
        <v>2</v>
      </c>
      <c r="D690" s="3">
        <v>3</v>
      </c>
      <c r="H690" s="5" t="s">
        <v>233</v>
      </c>
    </row>
    <row r="691" spans="1:8" x14ac:dyDescent="0.25">
      <c r="A691">
        <v>690</v>
      </c>
      <c r="C691" s="4">
        <v>2</v>
      </c>
      <c r="D691" s="3">
        <v>3</v>
      </c>
      <c r="H691" s="5" t="s">
        <v>233</v>
      </c>
    </row>
    <row r="692" spans="1:8" x14ac:dyDescent="0.25">
      <c r="A692">
        <v>691</v>
      </c>
      <c r="C692" s="4">
        <v>2</v>
      </c>
      <c r="H692" s="5" t="s">
        <v>233</v>
      </c>
    </row>
    <row r="693" spans="1:8" x14ac:dyDescent="0.25">
      <c r="A693">
        <v>692</v>
      </c>
      <c r="C693" s="4">
        <v>2</v>
      </c>
      <c r="H693" s="5" t="s">
        <v>233</v>
      </c>
    </row>
    <row r="694" spans="1:8" x14ac:dyDescent="0.25">
      <c r="A694">
        <v>693</v>
      </c>
      <c r="C694" s="4">
        <v>2</v>
      </c>
      <c r="H694" s="5" t="s">
        <v>233</v>
      </c>
    </row>
    <row r="695" spans="1:8" x14ac:dyDescent="0.25">
      <c r="A695">
        <v>694</v>
      </c>
      <c r="C695" s="4">
        <v>2</v>
      </c>
      <c r="H695" s="5" t="s">
        <v>233</v>
      </c>
    </row>
    <row r="696" spans="1:8" x14ac:dyDescent="0.25">
      <c r="A696">
        <v>695</v>
      </c>
      <c r="C696" s="4">
        <v>2</v>
      </c>
      <c r="H696" s="5" t="s">
        <v>233</v>
      </c>
    </row>
    <row r="697" spans="1:8" x14ac:dyDescent="0.25">
      <c r="A697">
        <v>696</v>
      </c>
      <c r="C697" s="4">
        <v>2</v>
      </c>
      <c r="H697" s="5" t="s">
        <v>233</v>
      </c>
    </row>
    <row r="698" spans="1:8" x14ac:dyDescent="0.25">
      <c r="A698">
        <v>697</v>
      </c>
      <c r="C698" s="4">
        <v>2</v>
      </c>
      <c r="H698" s="5" t="s">
        <v>233</v>
      </c>
    </row>
    <row r="699" spans="1:8" x14ac:dyDescent="0.25">
      <c r="A699">
        <v>698</v>
      </c>
      <c r="C699" s="4">
        <v>2</v>
      </c>
      <c r="H699" s="5" t="s">
        <v>233</v>
      </c>
    </row>
    <row r="700" spans="1:8" x14ac:dyDescent="0.25">
      <c r="A700">
        <v>699</v>
      </c>
      <c r="C700" s="4">
        <v>2</v>
      </c>
      <c r="H700" s="5" t="s">
        <v>233</v>
      </c>
    </row>
    <row r="701" spans="1:8" x14ac:dyDescent="0.25">
      <c r="A701">
        <v>700</v>
      </c>
      <c r="C701" s="4">
        <v>2</v>
      </c>
      <c r="H701" s="5" t="s">
        <v>233</v>
      </c>
    </row>
    <row r="702" spans="1:8" x14ac:dyDescent="0.25">
      <c r="A702">
        <v>701</v>
      </c>
      <c r="C702" s="4">
        <v>2</v>
      </c>
      <c r="H702" s="5" t="s">
        <v>233</v>
      </c>
    </row>
    <row r="703" spans="1:8" x14ac:dyDescent="0.25">
      <c r="A703">
        <v>702</v>
      </c>
      <c r="B703" s="2">
        <v>1</v>
      </c>
      <c r="C703" s="4">
        <v>2</v>
      </c>
      <c r="H703" s="5" t="s">
        <v>233</v>
      </c>
    </row>
    <row r="704" spans="1:8" x14ac:dyDescent="0.25">
      <c r="A704">
        <v>703</v>
      </c>
      <c r="B704" s="2">
        <v>1</v>
      </c>
      <c r="C704" s="4">
        <v>2</v>
      </c>
      <c r="H704" s="5" t="s">
        <v>233</v>
      </c>
    </row>
    <row r="705" spans="1:8" x14ac:dyDescent="0.25">
      <c r="A705">
        <v>704</v>
      </c>
      <c r="B705" s="2">
        <v>1</v>
      </c>
      <c r="C705" s="4">
        <v>2</v>
      </c>
      <c r="H705" s="5" t="s">
        <v>233</v>
      </c>
    </row>
    <row r="706" spans="1:8" x14ac:dyDescent="0.25">
      <c r="A706">
        <v>705</v>
      </c>
      <c r="B706" s="2">
        <v>1</v>
      </c>
      <c r="C706" s="4">
        <v>2</v>
      </c>
      <c r="H706" s="5" t="s">
        <v>233</v>
      </c>
    </row>
    <row r="707" spans="1:8" x14ac:dyDescent="0.25">
      <c r="A707">
        <v>706</v>
      </c>
      <c r="B707" s="2">
        <v>1</v>
      </c>
      <c r="C707" s="4">
        <v>2</v>
      </c>
      <c r="H707" s="5" t="s">
        <v>233</v>
      </c>
    </row>
    <row r="708" spans="1:8" x14ac:dyDescent="0.25">
      <c r="A708">
        <v>707</v>
      </c>
      <c r="B708" s="2">
        <v>1</v>
      </c>
      <c r="C708" s="4">
        <v>2</v>
      </c>
      <c r="H708" s="5" t="s">
        <v>233</v>
      </c>
    </row>
    <row r="709" spans="1:8" x14ac:dyDescent="0.25">
      <c r="A709">
        <v>708</v>
      </c>
      <c r="B709" s="2">
        <v>1</v>
      </c>
      <c r="C709" s="4">
        <v>2</v>
      </c>
      <c r="D709" s="3">
        <v>3</v>
      </c>
      <c r="H709" s="5" t="s">
        <v>233</v>
      </c>
    </row>
    <row r="710" spans="1:8" x14ac:dyDescent="0.25">
      <c r="A710">
        <v>709</v>
      </c>
      <c r="B710" s="2">
        <v>1</v>
      </c>
      <c r="D710" s="3">
        <v>3</v>
      </c>
      <c r="H710" s="5" t="s">
        <v>233</v>
      </c>
    </row>
    <row r="711" spans="1:8" x14ac:dyDescent="0.25">
      <c r="A711">
        <v>710</v>
      </c>
      <c r="B711" s="2">
        <v>1</v>
      </c>
      <c r="D711" s="3">
        <v>3</v>
      </c>
      <c r="H711" s="5" t="s">
        <v>233</v>
      </c>
    </row>
    <row r="712" spans="1:8" x14ac:dyDescent="0.25">
      <c r="A712">
        <v>711</v>
      </c>
      <c r="B712" s="2">
        <v>1</v>
      </c>
      <c r="D712" s="3">
        <v>3</v>
      </c>
      <c r="H712" s="5" t="s">
        <v>233</v>
      </c>
    </row>
    <row r="713" spans="1:8" x14ac:dyDescent="0.25">
      <c r="A713">
        <v>712</v>
      </c>
      <c r="B713" s="2">
        <v>1</v>
      </c>
      <c r="D713" s="3">
        <v>3</v>
      </c>
      <c r="H713" s="5" t="s">
        <v>233</v>
      </c>
    </row>
    <row r="714" spans="1:8" x14ac:dyDescent="0.25">
      <c r="A714">
        <v>713</v>
      </c>
      <c r="B714" s="2">
        <v>1</v>
      </c>
      <c r="D714" s="3">
        <v>3</v>
      </c>
      <c r="H714" s="5" t="s">
        <v>233</v>
      </c>
    </row>
    <row r="715" spans="1:8" x14ac:dyDescent="0.25">
      <c r="A715">
        <v>714</v>
      </c>
      <c r="B715" s="2">
        <v>1</v>
      </c>
      <c r="D715" s="3">
        <v>3</v>
      </c>
      <c r="H715" s="5" t="s">
        <v>233</v>
      </c>
    </row>
    <row r="716" spans="1:8" x14ac:dyDescent="0.25">
      <c r="A716">
        <v>715</v>
      </c>
      <c r="B716" s="2">
        <v>1</v>
      </c>
      <c r="D716" s="3">
        <v>3</v>
      </c>
      <c r="H716" s="5" t="s">
        <v>233</v>
      </c>
    </row>
    <row r="717" spans="1:8" x14ac:dyDescent="0.25">
      <c r="A717">
        <v>716</v>
      </c>
      <c r="B717" s="2">
        <v>1</v>
      </c>
      <c r="D717" s="3">
        <v>3</v>
      </c>
      <c r="H717" s="5" t="s">
        <v>233</v>
      </c>
    </row>
    <row r="718" spans="1:8" x14ac:dyDescent="0.25">
      <c r="A718">
        <v>717</v>
      </c>
      <c r="B718" s="2">
        <v>1</v>
      </c>
      <c r="D718" s="3">
        <v>3</v>
      </c>
      <c r="H718" s="5" t="s">
        <v>233</v>
      </c>
    </row>
    <row r="719" spans="1:8" x14ac:dyDescent="0.25">
      <c r="A719">
        <v>718</v>
      </c>
      <c r="B719" s="2">
        <v>1</v>
      </c>
      <c r="D719" s="3">
        <v>3</v>
      </c>
      <c r="H719" s="5" t="s">
        <v>233</v>
      </c>
    </row>
    <row r="720" spans="1:8" x14ac:dyDescent="0.25">
      <c r="A720">
        <v>719</v>
      </c>
      <c r="B720" s="2">
        <v>1</v>
      </c>
      <c r="D720" s="3">
        <v>3</v>
      </c>
    </row>
    <row r="721" spans="1:4" x14ac:dyDescent="0.25">
      <c r="A721">
        <v>720</v>
      </c>
      <c r="B721" s="2">
        <v>1</v>
      </c>
      <c r="D721" s="3">
        <v>3</v>
      </c>
    </row>
    <row r="722" spans="1:4" x14ac:dyDescent="0.25">
      <c r="A722">
        <v>721</v>
      </c>
      <c r="B722" s="2">
        <v>1</v>
      </c>
      <c r="D722" s="3">
        <v>3</v>
      </c>
    </row>
    <row r="723" spans="1:4" x14ac:dyDescent="0.25">
      <c r="A723">
        <v>722</v>
      </c>
      <c r="B723" s="2">
        <v>1</v>
      </c>
      <c r="C723" s="4">
        <v>2</v>
      </c>
      <c r="D723" s="3">
        <v>3</v>
      </c>
    </row>
    <row r="724" spans="1:4" x14ac:dyDescent="0.25">
      <c r="A724">
        <v>723</v>
      </c>
      <c r="B724" s="2">
        <v>1</v>
      </c>
      <c r="C724" s="4">
        <v>2</v>
      </c>
      <c r="D724" s="3">
        <v>3</v>
      </c>
    </row>
    <row r="725" spans="1:4" x14ac:dyDescent="0.25">
      <c r="A725">
        <v>724</v>
      </c>
      <c r="B725" s="2">
        <v>1</v>
      </c>
      <c r="C725" s="4">
        <v>2</v>
      </c>
      <c r="D725" s="3">
        <v>3</v>
      </c>
    </row>
    <row r="726" spans="1:4" x14ac:dyDescent="0.25">
      <c r="A726">
        <v>725</v>
      </c>
      <c r="B726" s="2">
        <v>1</v>
      </c>
      <c r="C726" s="4">
        <v>2</v>
      </c>
      <c r="D726" s="3">
        <v>3</v>
      </c>
    </row>
    <row r="727" spans="1:4" x14ac:dyDescent="0.25">
      <c r="A727">
        <v>726</v>
      </c>
      <c r="B727" s="2">
        <v>1</v>
      </c>
      <c r="C727" s="4">
        <v>2</v>
      </c>
      <c r="D727" s="3">
        <v>3</v>
      </c>
    </row>
    <row r="728" spans="1:4" x14ac:dyDescent="0.25">
      <c r="A728">
        <v>727</v>
      </c>
      <c r="B728" s="2">
        <v>1</v>
      </c>
      <c r="C728" s="4">
        <v>2</v>
      </c>
      <c r="D728" s="3">
        <v>3</v>
      </c>
    </row>
    <row r="729" spans="1:4" x14ac:dyDescent="0.25">
      <c r="A729">
        <v>728</v>
      </c>
      <c r="B729" s="2">
        <v>1</v>
      </c>
      <c r="C729" s="4">
        <v>2</v>
      </c>
      <c r="D729" s="3">
        <v>3</v>
      </c>
    </row>
    <row r="730" spans="1:4" x14ac:dyDescent="0.25">
      <c r="A730">
        <v>729</v>
      </c>
      <c r="B730" s="2">
        <v>1</v>
      </c>
      <c r="C730" s="4">
        <v>2</v>
      </c>
      <c r="D730" s="3">
        <v>3</v>
      </c>
    </row>
    <row r="731" spans="1:4" x14ac:dyDescent="0.25">
      <c r="A731">
        <v>730</v>
      </c>
      <c r="C731" s="4">
        <v>2</v>
      </c>
      <c r="D731" s="3">
        <v>3</v>
      </c>
    </row>
    <row r="732" spans="1:4" x14ac:dyDescent="0.25">
      <c r="A732">
        <v>731</v>
      </c>
      <c r="C732" s="4">
        <v>2</v>
      </c>
      <c r="D732" s="3">
        <v>3</v>
      </c>
    </row>
    <row r="733" spans="1:4" x14ac:dyDescent="0.25">
      <c r="A733">
        <v>732</v>
      </c>
      <c r="C733" s="4">
        <v>2</v>
      </c>
      <c r="D733" s="3">
        <v>3</v>
      </c>
    </row>
    <row r="734" spans="1:4" x14ac:dyDescent="0.25">
      <c r="A734">
        <v>733</v>
      </c>
      <c r="C734" s="4">
        <v>2</v>
      </c>
      <c r="D734" s="3">
        <v>3</v>
      </c>
    </row>
    <row r="735" spans="1:4" x14ac:dyDescent="0.25">
      <c r="A735">
        <v>734</v>
      </c>
      <c r="C735" s="4">
        <v>2</v>
      </c>
      <c r="D735" s="3">
        <v>3</v>
      </c>
    </row>
    <row r="736" spans="1:4" x14ac:dyDescent="0.25">
      <c r="A736">
        <v>735</v>
      </c>
      <c r="C736" s="4">
        <v>2</v>
      </c>
      <c r="D736" s="3">
        <v>3</v>
      </c>
    </row>
    <row r="737" spans="1:8" x14ac:dyDescent="0.25">
      <c r="A737">
        <v>736</v>
      </c>
      <c r="C737" s="4">
        <v>2</v>
      </c>
      <c r="D737" s="3">
        <v>3</v>
      </c>
      <c r="H737" s="5" t="s">
        <v>233</v>
      </c>
    </row>
    <row r="738" spans="1:8" x14ac:dyDescent="0.25">
      <c r="A738">
        <v>737</v>
      </c>
      <c r="C738" s="4">
        <v>2</v>
      </c>
      <c r="D738" s="3">
        <v>3</v>
      </c>
      <c r="H738" s="5" t="s">
        <v>233</v>
      </c>
    </row>
    <row r="739" spans="1:8" x14ac:dyDescent="0.25">
      <c r="A739">
        <v>738</v>
      </c>
      <c r="C739" s="4">
        <v>2</v>
      </c>
      <c r="H739" s="5" t="s">
        <v>233</v>
      </c>
    </row>
    <row r="740" spans="1:8" x14ac:dyDescent="0.25">
      <c r="A740">
        <v>739</v>
      </c>
      <c r="B740" s="2">
        <v>1</v>
      </c>
      <c r="C740" s="4">
        <v>2</v>
      </c>
      <c r="H740" s="5" t="s">
        <v>233</v>
      </c>
    </row>
    <row r="741" spans="1:8" x14ac:dyDescent="0.25">
      <c r="A741">
        <v>740</v>
      </c>
      <c r="B741" s="2">
        <v>1</v>
      </c>
      <c r="C741" s="4">
        <v>2</v>
      </c>
      <c r="H741" s="5" t="s">
        <v>233</v>
      </c>
    </row>
    <row r="742" spans="1:8" x14ac:dyDescent="0.25">
      <c r="A742">
        <v>741</v>
      </c>
      <c r="B742" s="2">
        <v>1</v>
      </c>
      <c r="C742" s="4">
        <v>2</v>
      </c>
      <c r="H742" s="5" t="s">
        <v>233</v>
      </c>
    </row>
    <row r="743" spans="1:8" x14ac:dyDescent="0.25">
      <c r="A743">
        <v>742</v>
      </c>
      <c r="B743" s="2">
        <v>1</v>
      </c>
      <c r="C743" s="4">
        <v>2</v>
      </c>
      <c r="H743" s="5" t="s">
        <v>233</v>
      </c>
    </row>
    <row r="744" spans="1:8" x14ac:dyDescent="0.25">
      <c r="A744">
        <v>743</v>
      </c>
      <c r="B744" s="2">
        <v>1</v>
      </c>
      <c r="C744" s="4">
        <v>2</v>
      </c>
      <c r="H744" s="5" t="s">
        <v>233</v>
      </c>
    </row>
    <row r="745" spans="1:8" x14ac:dyDescent="0.25">
      <c r="A745">
        <v>744</v>
      </c>
      <c r="B745" s="2">
        <v>1</v>
      </c>
      <c r="C745" s="4">
        <v>2</v>
      </c>
      <c r="H745" s="5" t="s">
        <v>233</v>
      </c>
    </row>
    <row r="746" spans="1:8" x14ac:dyDescent="0.25">
      <c r="A746">
        <v>745</v>
      </c>
      <c r="B746" s="2">
        <v>1</v>
      </c>
      <c r="C746" s="4">
        <v>2</v>
      </c>
      <c r="H746" s="5" t="s">
        <v>233</v>
      </c>
    </row>
    <row r="747" spans="1:8" x14ac:dyDescent="0.25">
      <c r="A747">
        <v>746</v>
      </c>
      <c r="B747" s="2">
        <v>1</v>
      </c>
      <c r="C747" s="4">
        <v>2</v>
      </c>
      <c r="H747" s="5" t="s">
        <v>233</v>
      </c>
    </row>
    <row r="748" spans="1:8" x14ac:dyDescent="0.25">
      <c r="A748">
        <v>747</v>
      </c>
      <c r="B748" s="2">
        <v>1</v>
      </c>
      <c r="C748" s="4">
        <v>2</v>
      </c>
    </row>
    <row r="749" spans="1:8" x14ac:dyDescent="0.25">
      <c r="A749">
        <v>748</v>
      </c>
      <c r="B749" s="2">
        <v>1</v>
      </c>
      <c r="C749" s="4">
        <v>2</v>
      </c>
      <c r="G749" s="3" t="s">
        <v>234</v>
      </c>
    </row>
    <row r="750" spans="1:8" x14ac:dyDescent="0.25">
      <c r="A750">
        <v>749</v>
      </c>
      <c r="B750" s="2">
        <v>1</v>
      </c>
      <c r="C750" s="4">
        <v>2</v>
      </c>
      <c r="G750" s="3" t="s">
        <v>234</v>
      </c>
    </row>
    <row r="751" spans="1:8" x14ac:dyDescent="0.25">
      <c r="A751">
        <v>750</v>
      </c>
      <c r="B751" s="2">
        <v>1</v>
      </c>
      <c r="G751" s="3" t="s">
        <v>234</v>
      </c>
    </row>
    <row r="752" spans="1:8" x14ac:dyDescent="0.25">
      <c r="A752">
        <v>751</v>
      </c>
      <c r="B752" s="2">
        <v>1</v>
      </c>
      <c r="G752" s="3" t="s">
        <v>234</v>
      </c>
    </row>
    <row r="753" spans="1:7" x14ac:dyDescent="0.25">
      <c r="A753">
        <v>752</v>
      </c>
      <c r="B753" s="2">
        <v>1</v>
      </c>
      <c r="G753" s="3" t="s">
        <v>234</v>
      </c>
    </row>
    <row r="754" spans="1:7" x14ac:dyDescent="0.25">
      <c r="A754">
        <v>753</v>
      </c>
      <c r="B754" s="2">
        <v>1</v>
      </c>
      <c r="G754" s="3" t="s">
        <v>234</v>
      </c>
    </row>
    <row r="755" spans="1:7" x14ac:dyDescent="0.25">
      <c r="A755">
        <v>754</v>
      </c>
      <c r="B755" s="2">
        <v>1</v>
      </c>
      <c r="G755" s="3" t="s">
        <v>234</v>
      </c>
    </row>
    <row r="756" spans="1:7" x14ac:dyDescent="0.25">
      <c r="A756">
        <v>755</v>
      </c>
      <c r="B756" s="2">
        <v>1</v>
      </c>
      <c r="G756" s="3" t="s">
        <v>234</v>
      </c>
    </row>
    <row r="757" spans="1:7" x14ac:dyDescent="0.25">
      <c r="A757">
        <v>756</v>
      </c>
      <c r="B757" s="2">
        <v>1</v>
      </c>
      <c r="G757" s="3" t="s">
        <v>234</v>
      </c>
    </row>
    <row r="758" spans="1:7" x14ac:dyDescent="0.25">
      <c r="A758">
        <v>757</v>
      </c>
      <c r="B758" s="2">
        <v>1</v>
      </c>
      <c r="G758" s="3" t="s">
        <v>234</v>
      </c>
    </row>
    <row r="759" spans="1:7" x14ac:dyDescent="0.25">
      <c r="A759">
        <v>758</v>
      </c>
      <c r="B759" s="2">
        <v>1</v>
      </c>
      <c r="C759" s="4">
        <v>2</v>
      </c>
      <c r="G759" s="3" t="s">
        <v>234</v>
      </c>
    </row>
    <row r="760" spans="1:7" x14ac:dyDescent="0.25">
      <c r="A760">
        <v>759</v>
      </c>
      <c r="B760" s="2">
        <v>1</v>
      </c>
      <c r="C760" s="4">
        <v>2</v>
      </c>
      <c r="G760" s="3" t="s">
        <v>234</v>
      </c>
    </row>
    <row r="761" spans="1:7" x14ac:dyDescent="0.25">
      <c r="A761">
        <v>760</v>
      </c>
      <c r="B761" s="2">
        <v>1</v>
      </c>
      <c r="C761" s="4">
        <v>2</v>
      </c>
      <c r="G761" s="3" t="s">
        <v>234</v>
      </c>
    </row>
    <row r="762" spans="1:7" x14ac:dyDescent="0.25">
      <c r="A762">
        <v>761</v>
      </c>
      <c r="B762" s="2">
        <v>1</v>
      </c>
      <c r="C762" s="4">
        <v>2</v>
      </c>
      <c r="G762" s="3" t="s">
        <v>234</v>
      </c>
    </row>
    <row r="763" spans="1:7" x14ac:dyDescent="0.25">
      <c r="A763">
        <v>762</v>
      </c>
      <c r="B763" s="2">
        <v>1</v>
      </c>
      <c r="C763" s="4">
        <v>2</v>
      </c>
      <c r="G763" s="3" t="s">
        <v>234</v>
      </c>
    </row>
    <row r="764" spans="1:7" x14ac:dyDescent="0.25">
      <c r="A764">
        <v>763</v>
      </c>
      <c r="B764" s="2">
        <v>1</v>
      </c>
      <c r="C764" s="4">
        <v>2</v>
      </c>
      <c r="G764" s="3" t="s">
        <v>234</v>
      </c>
    </row>
    <row r="765" spans="1:7" x14ac:dyDescent="0.25">
      <c r="A765">
        <v>764</v>
      </c>
      <c r="B765" s="2">
        <v>1</v>
      </c>
      <c r="C765" s="4">
        <v>2</v>
      </c>
      <c r="G765" s="3" t="s">
        <v>234</v>
      </c>
    </row>
    <row r="766" spans="1:7" x14ac:dyDescent="0.25">
      <c r="A766">
        <v>765</v>
      </c>
      <c r="B766" s="2">
        <v>1</v>
      </c>
      <c r="C766" s="4">
        <v>2</v>
      </c>
      <c r="G766" s="3" t="s">
        <v>234</v>
      </c>
    </row>
    <row r="767" spans="1:7" x14ac:dyDescent="0.25">
      <c r="A767">
        <v>766</v>
      </c>
      <c r="B767" s="2">
        <v>1</v>
      </c>
      <c r="C767" s="4">
        <v>2</v>
      </c>
      <c r="G767" s="3" t="s">
        <v>234</v>
      </c>
    </row>
    <row r="768" spans="1:7" x14ac:dyDescent="0.25">
      <c r="A768">
        <v>767</v>
      </c>
      <c r="B768" s="2">
        <v>1</v>
      </c>
      <c r="C768" s="4">
        <v>2</v>
      </c>
      <c r="G768" s="3" t="s">
        <v>234</v>
      </c>
    </row>
    <row r="769" spans="1:8" x14ac:dyDescent="0.25">
      <c r="A769">
        <v>768</v>
      </c>
      <c r="B769" s="2">
        <v>1</v>
      </c>
      <c r="C769" s="4">
        <v>2</v>
      </c>
      <c r="G769" s="3" t="s">
        <v>234</v>
      </c>
    </row>
    <row r="770" spans="1:8" x14ac:dyDescent="0.25">
      <c r="A770">
        <v>769</v>
      </c>
      <c r="B770" s="2">
        <v>1</v>
      </c>
      <c r="C770" s="4">
        <v>2</v>
      </c>
      <c r="G770" s="3" t="s">
        <v>234</v>
      </c>
    </row>
    <row r="771" spans="1:8" x14ac:dyDescent="0.25">
      <c r="A771">
        <v>770</v>
      </c>
      <c r="B771" s="2">
        <v>1</v>
      </c>
      <c r="C771" s="4">
        <v>2</v>
      </c>
      <c r="G771" s="3" t="s">
        <v>234</v>
      </c>
    </row>
    <row r="772" spans="1:8" x14ac:dyDescent="0.25">
      <c r="A772">
        <v>771</v>
      </c>
      <c r="B772" s="2">
        <v>1</v>
      </c>
      <c r="C772" s="4">
        <v>2</v>
      </c>
      <c r="G772" s="3" t="s">
        <v>234</v>
      </c>
    </row>
    <row r="773" spans="1:8" x14ac:dyDescent="0.25">
      <c r="A773">
        <v>772</v>
      </c>
      <c r="B773" s="2">
        <v>1</v>
      </c>
      <c r="C773" s="4">
        <v>2</v>
      </c>
      <c r="G773" s="3" t="s">
        <v>234</v>
      </c>
    </row>
    <row r="774" spans="1:8" x14ac:dyDescent="0.25">
      <c r="A774">
        <v>773</v>
      </c>
      <c r="C774" s="4">
        <v>2</v>
      </c>
      <c r="G774" s="3" t="s">
        <v>234</v>
      </c>
    </row>
    <row r="775" spans="1:8" x14ac:dyDescent="0.25">
      <c r="A775">
        <v>774</v>
      </c>
      <c r="C775" s="4">
        <v>2</v>
      </c>
      <c r="G775" s="3" t="s">
        <v>234</v>
      </c>
    </row>
    <row r="776" spans="1:8" x14ac:dyDescent="0.25">
      <c r="A776">
        <v>775</v>
      </c>
      <c r="C776" s="4">
        <v>2</v>
      </c>
    </row>
    <row r="777" spans="1:8" x14ac:dyDescent="0.25">
      <c r="A777">
        <v>776</v>
      </c>
      <c r="C777" s="4">
        <v>2</v>
      </c>
      <c r="H777" s="5" t="s">
        <v>233</v>
      </c>
    </row>
    <row r="778" spans="1:8" x14ac:dyDescent="0.25">
      <c r="A778">
        <v>777</v>
      </c>
      <c r="C778" s="4">
        <v>2</v>
      </c>
      <c r="H778" s="5" t="s">
        <v>233</v>
      </c>
    </row>
    <row r="779" spans="1:8" x14ac:dyDescent="0.25">
      <c r="A779">
        <v>778</v>
      </c>
      <c r="C779" s="4">
        <v>2</v>
      </c>
      <c r="H779" s="5" t="s">
        <v>233</v>
      </c>
    </row>
    <row r="780" spans="1:8" x14ac:dyDescent="0.25">
      <c r="A780">
        <v>779</v>
      </c>
      <c r="C780" s="4">
        <v>2</v>
      </c>
      <c r="H780" s="5" t="s">
        <v>233</v>
      </c>
    </row>
    <row r="781" spans="1:8" x14ac:dyDescent="0.25">
      <c r="A781">
        <v>780</v>
      </c>
      <c r="C781" s="4">
        <v>2</v>
      </c>
      <c r="H781" s="5" t="s">
        <v>233</v>
      </c>
    </row>
    <row r="782" spans="1:8" x14ac:dyDescent="0.25">
      <c r="A782">
        <v>781</v>
      </c>
      <c r="B782" s="2">
        <v>1</v>
      </c>
      <c r="C782" s="4">
        <v>2</v>
      </c>
      <c r="H782" s="5" t="s">
        <v>233</v>
      </c>
    </row>
    <row r="783" spans="1:8" x14ac:dyDescent="0.25">
      <c r="A783">
        <v>782</v>
      </c>
      <c r="B783" s="2">
        <v>1</v>
      </c>
      <c r="C783" s="4">
        <v>2</v>
      </c>
      <c r="H783" s="5" t="s">
        <v>233</v>
      </c>
    </row>
    <row r="784" spans="1:8" x14ac:dyDescent="0.25">
      <c r="A784">
        <v>783</v>
      </c>
      <c r="B784" s="2">
        <v>1</v>
      </c>
      <c r="C784" s="4">
        <v>2</v>
      </c>
      <c r="H784" s="5" t="s">
        <v>233</v>
      </c>
    </row>
    <row r="785" spans="1:8" x14ac:dyDescent="0.25">
      <c r="A785">
        <v>784</v>
      </c>
      <c r="B785" s="2">
        <v>1</v>
      </c>
      <c r="C785" s="4">
        <v>2</v>
      </c>
      <c r="H785" s="5" t="s">
        <v>233</v>
      </c>
    </row>
    <row r="786" spans="1:8" x14ac:dyDescent="0.25">
      <c r="A786">
        <v>785</v>
      </c>
      <c r="B786" s="2">
        <v>1</v>
      </c>
      <c r="C786" s="4">
        <v>2</v>
      </c>
      <c r="H786" s="5" t="s">
        <v>233</v>
      </c>
    </row>
    <row r="787" spans="1:8" x14ac:dyDescent="0.25">
      <c r="A787">
        <v>786</v>
      </c>
      <c r="B787" s="2">
        <v>1</v>
      </c>
      <c r="C787" s="4">
        <v>2</v>
      </c>
      <c r="H787" s="5" t="s">
        <v>233</v>
      </c>
    </row>
    <row r="788" spans="1:8" x14ac:dyDescent="0.25">
      <c r="A788">
        <v>787</v>
      </c>
      <c r="B788" s="2">
        <v>1</v>
      </c>
      <c r="C788" s="4">
        <v>2</v>
      </c>
      <c r="H788" s="5" t="s">
        <v>233</v>
      </c>
    </row>
    <row r="789" spans="1:8" x14ac:dyDescent="0.25">
      <c r="A789">
        <v>788</v>
      </c>
      <c r="B789" s="2">
        <v>1</v>
      </c>
      <c r="C789" s="4">
        <v>2</v>
      </c>
      <c r="H789" s="5" t="s">
        <v>233</v>
      </c>
    </row>
    <row r="790" spans="1:8" x14ac:dyDescent="0.25">
      <c r="A790">
        <v>789</v>
      </c>
      <c r="B790" s="2">
        <v>1</v>
      </c>
      <c r="C790" s="4">
        <v>2</v>
      </c>
      <c r="H790" s="5" t="s">
        <v>233</v>
      </c>
    </row>
    <row r="791" spans="1:8" x14ac:dyDescent="0.25">
      <c r="A791">
        <v>790</v>
      </c>
      <c r="B791" s="2">
        <v>1</v>
      </c>
      <c r="C791" s="4">
        <v>2</v>
      </c>
      <c r="H791" s="5" t="s">
        <v>233</v>
      </c>
    </row>
    <row r="792" spans="1:8" x14ac:dyDescent="0.25">
      <c r="A792">
        <v>791</v>
      </c>
      <c r="B792" s="2">
        <v>1</v>
      </c>
      <c r="C792" s="4">
        <v>2</v>
      </c>
      <c r="D792" s="3">
        <v>3</v>
      </c>
      <c r="H792" s="5" t="s">
        <v>233</v>
      </c>
    </row>
    <row r="793" spans="1:8" x14ac:dyDescent="0.25">
      <c r="A793">
        <v>792</v>
      </c>
      <c r="B793" s="2">
        <v>1</v>
      </c>
      <c r="C793" s="4">
        <v>2</v>
      </c>
      <c r="D793" s="3">
        <v>3</v>
      </c>
      <c r="H793" s="5" t="s">
        <v>233</v>
      </c>
    </row>
    <row r="794" spans="1:8" x14ac:dyDescent="0.25">
      <c r="A794">
        <v>793</v>
      </c>
      <c r="B794" s="2">
        <v>1</v>
      </c>
      <c r="D794" s="3">
        <v>3</v>
      </c>
      <c r="H794" s="5" t="s">
        <v>233</v>
      </c>
    </row>
    <row r="795" spans="1:8" x14ac:dyDescent="0.25">
      <c r="A795">
        <v>794</v>
      </c>
      <c r="B795" s="2">
        <v>1</v>
      </c>
      <c r="D795" s="3">
        <v>3</v>
      </c>
      <c r="H795" s="5" t="s">
        <v>233</v>
      </c>
    </row>
    <row r="796" spans="1:8" x14ac:dyDescent="0.25">
      <c r="A796">
        <v>795</v>
      </c>
      <c r="B796" s="2">
        <v>1</v>
      </c>
      <c r="D796" s="3">
        <v>3</v>
      </c>
      <c r="H796" s="5" t="s">
        <v>233</v>
      </c>
    </row>
    <row r="797" spans="1:8" x14ac:dyDescent="0.25">
      <c r="A797">
        <v>796</v>
      </c>
      <c r="B797" s="2">
        <v>1</v>
      </c>
      <c r="D797" s="3">
        <v>3</v>
      </c>
      <c r="H797" s="5" t="s">
        <v>233</v>
      </c>
    </row>
    <row r="798" spans="1:8" x14ac:dyDescent="0.25">
      <c r="A798">
        <v>797</v>
      </c>
      <c r="B798" s="2">
        <v>1</v>
      </c>
      <c r="D798" s="3">
        <v>3</v>
      </c>
      <c r="H798" s="5" t="s">
        <v>233</v>
      </c>
    </row>
    <row r="799" spans="1:8" x14ac:dyDescent="0.25">
      <c r="A799">
        <v>798</v>
      </c>
      <c r="B799" s="2">
        <v>1</v>
      </c>
      <c r="D799" s="3">
        <v>3</v>
      </c>
      <c r="H799" s="5" t="s">
        <v>233</v>
      </c>
    </row>
    <row r="800" spans="1:8" x14ac:dyDescent="0.25">
      <c r="A800">
        <v>799</v>
      </c>
      <c r="B800" s="2">
        <v>1</v>
      </c>
      <c r="D800" s="3">
        <v>3</v>
      </c>
      <c r="H800" s="5" t="s">
        <v>233</v>
      </c>
    </row>
    <row r="801" spans="1:8" x14ac:dyDescent="0.25">
      <c r="A801">
        <v>800</v>
      </c>
      <c r="B801" s="2">
        <v>1</v>
      </c>
      <c r="D801" s="3">
        <v>3</v>
      </c>
      <c r="H801" s="5" t="s">
        <v>233</v>
      </c>
    </row>
    <row r="802" spans="1:8" x14ac:dyDescent="0.25">
      <c r="A802">
        <v>801</v>
      </c>
      <c r="B802" s="2">
        <v>1</v>
      </c>
      <c r="C802" s="4">
        <v>2</v>
      </c>
      <c r="D802" s="3">
        <v>3</v>
      </c>
      <c r="H802" s="5" t="s">
        <v>233</v>
      </c>
    </row>
    <row r="803" spans="1:8" x14ac:dyDescent="0.25">
      <c r="A803">
        <v>802</v>
      </c>
      <c r="B803" s="2">
        <v>1</v>
      </c>
      <c r="C803" s="4">
        <v>2</v>
      </c>
      <c r="D803" s="3">
        <v>3</v>
      </c>
      <c r="H803" s="5" t="s">
        <v>233</v>
      </c>
    </row>
    <row r="804" spans="1:8" x14ac:dyDescent="0.25">
      <c r="A804">
        <v>803</v>
      </c>
      <c r="B804" s="2">
        <v>1</v>
      </c>
      <c r="C804" s="4">
        <v>2</v>
      </c>
      <c r="D804" s="3">
        <v>3</v>
      </c>
    </row>
    <row r="805" spans="1:8" x14ac:dyDescent="0.25">
      <c r="A805">
        <v>804</v>
      </c>
      <c r="B805" s="2">
        <v>1</v>
      </c>
      <c r="C805" s="4">
        <v>2</v>
      </c>
      <c r="D805" s="3">
        <v>3</v>
      </c>
    </row>
    <row r="806" spans="1:8" x14ac:dyDescent="0.25">
      <c r="A806">
        <v>805</v>
      </c>
      <c r="B806" s="2">
        <v>1</v>
      </c>
      <c r="C806" s="4">
        <v>2</v>
      </c>
      <c r="D806" s="3">
        <v>3</v>
      </c>
    </row>
    <row r="807" spans="1:8" x14ac:dyDescent="0.25">
      <c r="A807">
        <v>806</v>
      </c>
      <c r="B807" s="2">
        <v>1</v>
      </c>
      <c r="C807" s="4">
        <v>2</v>
      </c>
      <c r="D807" s="3">
        <v>3</v>
      </c>
    </row>
    <row r="808" spans="1:8" x14ac:dyDescent="0.25">
      <c r="A808">
        <v>807</v>
      </c>
      <c r="B808" s="2">
        <v>1</v>
      </c>
      <c r="C808" s="4">
        <v>2</v>
      </c>
      <c r="D808" s="3">
        <v>3</v>
      </c>
    </row>
    <row r="809" spans="1:8" x14ac:dyDescent="0.25">
      <c r="A809">
        <v>808</v>
      </c>
      <c r="C809" s="4">
        <v>2</v>
      </c>
      <c r="D809" s="3">
        <v>3</v>
      </c>
    </row>
    <row r="810" spans="1:8" x14ac:dyDescent="0.25">
      <c r="A810">
        <v>809</v>
      </c>
      <c r="C810" s="4">
        <v>2</v>
      </c>
      <c r="D810" s="3">
        <v>3</v>
      </c>
    </row>
    <row r="811" spans="1:8" x14ac:dyDescent="0.25">
      <c r="A811">
        <v>810</v>
      </c>
      <c r="C811" s="4">
        <v>2</v>
      </c>
      <c r="D811" s="3">
        <v>3</v>
      </c>
    </row>
    <row r="812" spans="1:8" x14ac:dyDescent="0.25">
      <c r="A812">
        <v>811</v>
      </c>
      <c r="C812" s="4">
        <v>2</v>
      </c>
      <c r="D812" s="3">
        <v>3</v>
      </c>
    </row>
    <row r="813" spans="1:8" x14ac:dyDescent="0.25">
      <c r="A813">
        <v>812</v>
      </c>
      <c r="C813" s="4">
        <v>2</v>
      </c>
      <c r="D813" s="3">
        <v>3</v>
      </c>
    </row>
    <row r="814" spans="1:8" x14ac:dyDescent="0.25">
      <c r="A814">
        <v>813</v>
      </c>
      <c r="C814" s="4">
        <v>2</v>
      </c>
      <c r="D814" s="3">
        <v>3</v>
      </c>
    </row>
    <row r="815" spans="1:8" x14ac:dyDescent="0.25">
      <c r="A815">
        <v>814</v>
      </c>
      <c r="C815" s="4">
        <v>2</v>
      </c>
      <c r="D815" s="3">
        <v>3</v>
      </c>
    </row>
    <row r="816" spans="1:8" x14ac:dyDescent="0.25">
      <c r="A816">
        <v>815</v>
      </c>
      <c r="C816" s="4">
        <v>2</v>
      </c>
      <c r="D816" s="3">
        <v>3</v>
      </c>
    </row>
    <row r="817" spans="1:8" x14ac:dyDescent="0.25">
      <c r="A817">
        <v>816</v>
      </c>
      <c r="C817" s="4">
        <v>2</v>
      </c>
      <c r="D817" s="3">
        <v>3</v>
      </c>
    </row>
    <row r="818" spans="1:8" x14ac:dyDescent="0.25">
      <c r="A818">
        <v>817</v>
      </c>
      <c r="C818" s="4">
        <v>2</v>
      </c>
      <c r="D818" s="3">
        <v>3</v>
      </c>
    </row>
    <row r="819" spans="1:8" x14ac:dyDescent="0.25">
      <c r="A819">
        <v>818</v>
      </c>
      <c r="B819" s="2">
        <v>1</v>
      </c>
      <c r="C819" s="4">
        <v>2</v>
      </c>
      <c r="D819" s="3">
        <v>3</v>
      </c>
    </row>
    <row r="820" spans="1:8" x14ac:dyDescent="0.25">
      <c r="A820">
        <v>819</v>
      </c>
      <c r="B820" s="2">
        <v>1</v>
      </c>
      <c r="C820" s="4">
        <v>2</v>
      </c>
      <c r="D820" s="3">
        <v>3</v>
      </c>
      <c r="H820" s="5" t="s">
        <v>233</v>
      </c>
    </row>
    <row r="821" spans="1:8" x14ac:dyDescent="0.25">
      <c r="A821">
        <v>820</v>
      </c>
      <c r="B821" s="2">
        <v>1</v>
      </c>
      <c r="C821" s="4">
        <v>2</v>
      </c>
      <c r="D821" s="3">
        <v>3</v>
      </c>
      <c r="H821" s="5" t="s">
        <v>233</v>
      </c>
    </row>
    <row r="822" spans="1:8" x14ac:dyDescent="0.25">
      <c r="A822">
        <v>821</v>
      </c>
      <c r="B822" s="2">
        <v>1</v>
      </c>
      <c r="C822" s="4">
        <v>2</v>
      </c>
      <c r="H822" s="5" t="s">
        <v>233</v>
      </c>
    </row>
    <row r="823" spans="1:8" x14ac:dyDescent="0.25">
      <c r="A823">
        <v>822</v>
      </c>
      <c r="B823" s="2">
        <v>1</v>
      </c>
      <c r="C823" s="4">
        <v>2</v>
      </c>
      <c r="H823" s="5" t="s">
        <v>233</v>
      </c>
    </row>
    <row r="824" spans="1:8" x14ac:dyDescent="0.25">
      <c r="A824">
        <v>823</v>
      </c>
      <c r="B824" s="2">
        <v>1</v>
      </c>
      <c r="C824" s="4">
        <v>2</v>
      </c>
      <c r="H824" s="5" t="s">
        <v>233</v>
      </c>
    </row>
    <row r="825" spans="1:8" x14ac:dyDescent="0.25">
      <c r="A825">
        <v>824</v>
      </c>
      <c r="B825" s="2">
        <v>1</v>
      </c>
      <c r="C825" s="4">
        <v>2</v>
      </c>
      <c r="H825" s="5" t="s">
        <v>233</v>
      </c>
    </row>
    <row r="826" spans="1:8" x14ac:dyDescent="0.25">
      <c r="A826">
        <v>825</v>
      </c>
      <c r="B826" s="2">
        <v>1</v>
      </c>
      <c r="C826" s="4">
        <v>2</v>
      </c>
      <c r="H826" s="5" t="s">
        <v>233</v>
      </c>
    </row>
    <row r="827" spans="1:8" x14ac:dyDescent="0.25">
      <c r="A827">
        <v>826</v>
      </c>
      <c r="B827" s="2">
        <v>1</v>
      </c>
      <c r="C827" s="4">
        <v>2</v>
      </c>
    </row>
    <row r="828" spans="1:8" x14ac:dyDescent="0.25">
      <c r="A828">
        <v>827</v>
      </c>
      <c r="B828" s="2">
        <v>1</v>
      </c>
      <c r="C828" s="4">
        <v>2</v>
      </c>
    </row>
    <row r="829" spans="1:8" x14ac:dyDescent="0.25">
      <c r="A829">
        <v>828</v>
      </c>
      <c r="B829" s="2">
        <v>1</v>
      </c>
    </row>
    <row r="830" spans="1:8" x14ac:dyDescent="0.25">
      <c r="A830">
        <v>829</v>
      </c>
      <c r="B830" s="2">
        <v>1</v>
      </c>
      <c r="H830" s="5" t="s">
        <v>233</v>
      </c>
    </row>
    <row r="831" spans="1:8" x14ac:dyDescent="0.25">
      <c r="A831">
        <v>830</v>
      </c>
      <c r="B831" s="2">
        <v>1</v>
      </c>
      <c r="H831" s="5" t="s">
        <v>233</v>
      </c>
    </row>
    <row r="832" spans="1:8" x14ac:dyDescent="0.25">
      <c r="A832">
        <v>831</v>
      </c>
      <c r="B832" s="2">
        <v>1</v>
      </c>
      <c r="G832" s="3" t="s">
        <v>234</v>
      </c>
      <c r="H832" s="5" t="s">
        <v>233</v>
      </c>
    </row>
    <row r="833" spans="1:8" x14ac:dyDescent="0.25">
      <c r="A833">
        <v>832</v>
      </c>
      <c r="B833" s="2">
        <v>1</v>
      </c>
      <c r="G833" s="3" t="s">
        <v>234</v>
      </c>
      <c r="H833" s="5" t="s">
        <v>233</v>
      </c>
    </row>
    <row r="834" spans="1:8" x14ac:dyDescent="0.25">
      <c r="A834">
        <v>833</v>
      </c>
      <c r="B834" s="2">
        <v>1</v>
      </c>
      <c r="G834" s="3" t="s">
        <v>234</v>
      </c>
      <c r="H834" s="5" t="s">
        <v>233</v>
      </c>
    </row>
    <row r="835" spans="1:8" x14ac:dyDescent="0.25">
      <c r="A835">
        <v>834</v>
      </c>
      <c r="B835" s="2">
        <v>1</v>
      </c>
      <c r="G835" s="3" t="s">
        <v>234</v>
      </c>
      <c r="H835" s="5" t="s">
        <v>233</v>
      </c>
    </row>
    <row r="836" spans="1:8" x14ac:dyDescent="0.25">
      <c r="A836">
        <v>835</v>
      </c>
      <c r="B836" s="2">
        <v>1</v>
      </c>
      <c r="G836" s="3" t="s">
        <v>234</v>
      </c>
      <c r="H836" s="5" t="s">
        <v>233</v>
      </c>
    </row>
    <row r="837" spans="1:8" x14ac:dyDescent="0.25">
      <c r="A837">
        <v>836</v>
      </c>
      <c r="B837" s="2">
        <v>1</v>
      </c>
      <c r="G837" s="3" t="s">
        <v>234</v>
      </c>
      <c r="H837" s="5" t="s">
        <v>233</v>
      </c>
    </row>
    <row r="838" spans="1:8" x14ac:dyDescent="0.25">
      <c r="A838">
        <v>837</v>
      </c>
      <c r="B838" s="2">
        <v>1</v>
      </c>
      <c r="C838" s="4">
        <v>2</v>
      </c>
      <c r="G838" s="3" t="s">
        <v>234</v>
      </c>
      <c r="H838" s="5" t="s">
        <v>233</v>
      </c>
    </row>
    <row r="839" spans="1:8" x14ac:dyDescent="0.25">
      <c r="A839">
        <v>838</v>
      </c>
      <c r="B839" s="2">
        <v>1</v>
      </c>
      <c r="C839" s="4">
        <v>2</v>
      </c>
      <c r="G839" s="3" t="s">
        <v>234</v>
      </c>
      <c r="H839" s="5" t="s">
        <v>233</v>
      </c>
    </row>
    <row r="840" spans="1:8" x14ac:dyDescent="0.25">
      <c r="A840">
        <v>839</v>
      </c>
      <c r="B840" s="2">
        <v>1</v>
      </c>
      <c r="C840" s="4">
        <v>2</v>
      </c>
      <c r="G840" s="3" t="s">
        <v>234</v>
      </c>
      <c r="H840" s="5" t="s">
        <v>233</v>
      </c>
    </row>
    <row r="841" spans="1:8" x14ac:dyDescent="0.25">
      <c r="A841">
        <v>840</v>
      </c>
      <c r="B841" s="2">
        <v>1</v>
      </c>
      <c r="C841" s="4">
        <v>2</v>
      </c>
      <c r="G841" s="3" t="s">
        <v>234</v>
      </c>
      <c r="H841" s="5" t="s">
        <v>233</v>
      </c>
    </row>
    <row r="842" spans="1:8" x14ac:dyDescent="0.25">
      <c r="A842">
        <v>841</v>
      </c>
      <c r="B842" s="2">
        <v>1</v>
      </c>
      <c r="C842" s="4">
        <v>2</v>
      </c>
      <c r="G842" s="3" t="s">
        <v>234</v>
      </c>
      <c r="H842" s="5" t="s">
        <v>233</v>
      </c>
    </row>
    <row r="843" spans="1:8" x14ac:dyDescent="0.25">
      <c r="A843">
        <v>842</v>
      </c>
      <c r="B843" s="2">
        <v>1</v>
      </c>
      <c r="C843" s="4">
        <v>2</v>
      </c>
      <c r="G843" s="3" t="s">
        <v>234</v>
      </c>
      <c r="H843" s="5" t="s">
        <v>233</v>
      </c>
    </row>
    <row r="844" spans="1:8" x14ac:dyDescent="0.25">
      <c r="A844">
        <v>843</v>
      </c>
      <c r="B844" s="2">
        <v>1</v>
      </c>
      <c r="C844" s="4">
        <v>2</v>
      </c>
      <c r="G844" s="3" t="s">
        <v>234</v>
      </c>
      <c r="H844" s="5" t="s">
        <v>233</v>
      </c>
    </row>
    <row r="845" spans="1:8" x14ac:dyDescent="0.25">
      <c r="A845">
        <v>844</v>
      </c>
      <c r="B845" s="2">
        <v>1</v>
      </c>
      <c r="C845" s="4">
        <v>2</v>
      </c>
      <c r="G845" s="3" t="s">
        <v>234</v>
      </c>
      <c r="H845" s="5" t="s">
        <v>233</v>
      </c>
    </row>
    <row r="846" spans="1:8" x14ac:dyDescent="0.25">
      <c r="A846">
        <v>845</v>
      </c>
      <c r="B846" s="2">
        <v>1</v>
      </c>
      <c r="C846" s="4">
        <v>2</v>
      </c>
      <c r="G846" s="3" t="s">
        <v>234</v>
      </c>
      <c r="H846" s="5" t="s">
        <v>233</v>
      </c>
    </row>
    <row r="847" spans="1:8" x14ac:dyDescent="0.25">
      <c r="A847">
        <v>846</v>
      </c>
      <c r="B847" s="2">
        <v>1</v>
      </c>
      <c r="C847" s="4">
        <v>2</v>
      </c>
      <c r="G847" s="3" t="s">
        <v>234</v>
      </c>
      <c r="H847" s="5" t="s">
        <v>233</v>
      </c>
    </row>
    <row r="848" spans="1:8" x14ac:dyDescent="0.25">
      <c r="A848">
        <v>847</v>
      </c>
      <c r="B848" s="2">
        <v>1</v>
      </c>
      <c r="C848" s="4">
        <v>2</v>
      </c>
      <c r="G848" s="3" t="s">
        <v>234</v>
      </c>
      <c r="H848" s="5" t="s">
        <v>233</v>
      </c>
    </row>
    <row r="849" spans="1:8" x14ac:dyDescent="0.25">
      <c r="A849">
        <v>848</v>
      </c>
      <c r="B849" s="2">
        <v>1</v>
      </c>
      <c r="C849" s="4">
        <v>2</v>
      </c>
      <c r="G849" s="3" t="s">
        <v>234</v>
      </c>
      <c r="H849" s="5" t="s">
        <v>233</v>
      </c>
    </row>
    <row r="850" spans="1:8" x14ac:dyDescent="0.25">
      <c r="A850">
        <v>849</v>
      </c>
      <c r="B850" s="2">
        <v>1</v>
      </c>
      <c r="C850" s="4">
        <v>2</v>
      </c>
      <c r="G850" s="3" t="s">
        <v>234</v>
      </c>
      <c r="H850" s="5" t="s">
        <v>233</v>
      </c>
    </row>
    <row r="851" spans="1:8" x14ac:dyDescent="0.25">
      <c r="A851">
        <v>850</v>
      </c>
      <c r="B851" s="2">
        <v>1</v>
      </c>
      <c r="C851" s="4">
        <v>2</v>
      </c>
      <c r="G851" s="3" t="s">
        <v>234</v>
      </c>
      <c r="H851" s="5" t="s">
        <v>233</v>
      </c>
    </row>
    <row r="852" spans="1:8" x14ac:dyDescent="0.25">
      <c r="A852">
        <v>851</v>
      </c>
      <c r="B852" s="2">
        <v>1</v>
      </c>
      <c r="C852" s="4">
        <v>2</v>
      </c>
      <c r="G852" s="3" t="s">
        <v>234</v>
      </c>
    </row>
    <row r="853" spans="1:8" x14ac:dyDescent="0.25">
      <c r="A853">
        <v>852</v>
      </c>
      <c r="B853" s="2">
        <v>1</v>
      </c>
      <c r="C853" s="4">
        <v>2</v>
      </c>
      <c r="G853" s="3" t="s">
        <v>234</v>
      </c>
    </row>
    <row r="854" spans="1:8" x14ac:dyDescent="0.25">
      <c r="A854">
        <v>853</v>
      </c>
      <c r="C854" s="4">
        <v>2</v>
      </c>
      <c r="G854" s="3" t="s">
        <v>234</v>
      </c>
    </row>
    <row r="855" spans="1:8" x14ac:dyDescent="0.25">
      <c r="A855">
        <v>854</v>
      </c>
      <c r="C855" s="4">
        <v>2</v>
      </c>
      <c r="G855" s="3" t="s">
        <v>234</v>
      </c>
    </row>
    <row r="856" spans="1:8" x14ac:dyDescent="0.25">
      <c r="A856">
        <v>855</v>
      </c>
      <c r="C856" s="4">
        <v>2</v>
      </c>
      <c r="G856" s="3" t="s">
        <v>234</v>
      </c>
    </row>
    <row r="857" spans="1:8" x14ac:dyDescent="0.25">
      <c r="A857">
        <v>856</v>
      </c>
      <c r="C857" s="4">
        <v>2</v>
      </c>
      <c r="G857" s="3" t="s">
        <v>234</v>
      </c>
    </row>
    <row r="858" spans="1:8" x14ac:dyDescent="0.25">
      <c r="A858">
        <v>857</v>
      </c>
      <c r="C858" s="4">
        <v>2</v>
      </c>
    </row>
    <row r="859" spans="1:8" x14ac:dyDescent="0.25">
      <c r="A859">
        <v>858</v>
      </c>
      <c r="C859" s="4">
        <v>2</v>
      </c>
    </row>
    <row r="860" spans="1:8" x14ac:dyDescent="0.25">
      <c r="A860">
        <v>859</v>
      </c>
      <c r="C860" s="4">
        <v>2</v>
      </c>
    </row>
    <row r="861" spans="1:8" x14ac:dyDescent="0.25">
      <c r="A861">
        <v>860</v>
      </c>
      <c r="B861" s="2">
        <v>1</v>
      </c>
      <c r="C861" s="4">
        <v>2</v>
      </c>
    </row>
    <row r="862" spans="1:8" x14ac:dyDescent="0.25">
      <c r="A862">
        <v>861</v>
      </c>
      <c r="B862" s="2">
        <v>1</v>
      </c>
      <c r="C862" s="4">
        <v>2</v>
      </c>
    </row>
    <row r="863" spans="1:8" x14ac:dyDescent="0.25">
      <c r="A863">
        <v>862</v>
      </c>
      <c r="B863" s="2">
        <v>1</v>
      </c>
      <c r="C863" s="4">
        <v>2</v>
      </c>
    </row>
    <row r="864" spans="1:8" x14ac:dyDescent="0.25">
      <c r="A864">
        <v>863</v>
      </c>
      <c r="B864" s="2">
        <v>1</v>
      </c>
      <c r="C864" s="4">
        <v>2</v>
      </c>
    </row>
    <row r="865" spans="1:8" x14ac:dyDescent="0.25">
      <c r="A865">
        <v>864</v>
      </c>
      <c r="B865" s="2">
        <v>1</v>
      </c>
      <c r="C865" s="4">
        <v>2</v>
      </c>
    </row>
    <row r="866" spans="1:8" x14ac:dyDescent="0.25">
      <c r="A866">
        <v>865</v>
      </c>
      <c r="B866" s="2">
        <v>1</v>
      </c>
      <c r="C866" s="4">
        <v>2</v>
      </c>
    </row>
    <row r="867" spans="1:8" x14ac:dyDescent="0.25">
      <c r="A867">
        <v>866</v>
      </c>
      <c r="B867" s="2">
        <v>1</v>
      </c>
      <c r="C867" s="4">
        <v>2</v>
      </c>
      <c r="H867" s="5" t="s">
        <v>233</v>
      </c>
    </row>
    <row r="868" spans="1:8" x14ac:dyDescent="0.25">
      <c r="A868">
        <v>867</v>
      </c>
      <c r="B868" s="2">
        <v>1</v>
      </c>
      <c r="C868" s="4">
        <v>2</v>
      </c>
      <c r="H868" s="5" t="s">
        <v>233</v>
      </c>
    </row>
    <row r="869" spans="1:8" x14ac:dyDescent="0.25">
      <c r="A869">
        <v>868</v>
      </c>
      <c r="B869" s="2">
        <v>1</v>
      </c>
      <c r="C869" s="4">
        <v>2</v>
      </c>
      <c r="H869" s="5" t="s">
        <v>233</v>
      </c>
    </row>
    <row r="870" spans="1:8" x14ac:dyDescent="0.25">
      <c r="A870">
        <v>869</v>
      </c>
      <c r="B870" s="2">
        <v>1</v>
      </c>
      <c r="C870" s="4">
        <v>2</v>
      </c>
      <c r="H870" s="5" t="s">
        <v>233</v>
      </c>
    </row>
    <row r="871" spans="1:8" x14ac:dyDescent="0.25">
      <c r="A871">
        <v>870</v>
      </c>
      <c r="B871" s="2">
        <v>1</v>
      </c>
      <c r="C871" s="4">
        <v>2</v>
      </c>
      <c r="H871" s="5" t="s">
        <v>233</v>
      </c>
    </row>
    <row r="872" spans="1:8" x14ac:dyDescent="0.25">
      <c r="A872">
        <v>871</v>
      </c>
      <c r="B872" s="2">
        <v>1</v>
      </c>
      <c r="C872" s="4">
        <v>2</v>
      </c>
      <c r="H872" s="5" t="s">
        <v>233</v>
      </c>
    </row>
    <row r="873" spans="1:8" x14ac:dyDescent="0.25">
      <c r="A873">
        <v>872</v>
      </c>
      <c r="B873" s="2">
        <v>1</v>
      </c>
      <c r="C873" s="4">
        <v>2</v>
      </c>
      <c r="G873" s="3" t="s">
        <v>234</v>
      </c>
      <c r="H873" s="5" t="s">
        <v>233</v>
      </c>
    </row>
    <row r="874" spans="1:8" x14ac:dyDescent="0.25">
      <c r="A874">
        <v>873</v>
      </c>
      <c r="B874" s="2">
        <v>1</v>
      </c>
      <c r="C874" s="4">
        <v>2</v>
      </c>
      <c r="G874" s="3" t="s">
        <v>234</v>
      </c>
      <c r="H874" s="5" t="s">
        <v>233</v>
      </c>
    </row>
    <row r="875" spans="1:8" x14ac:dyDescent="0.25">
      <c r="A875">
        <v>874</v>
      </c>
      <c r="B875" s="2">
        <v>1</v>
      </c>
      <c r="C875" s="4">
        <v>2</v>
      </c>
      <c r="G875" s="3" t="s">
        <v>234</v>
      </c>
      <c r="H875" s="5" t="s">
        <v>233</v>
      </c>
    </row>
    <row r="876" spans="1:8" x14ac:dyDescent="0.25">
      <c r="A876">
        <v>875</v>
      </c>
      <c r="B876" s="2">
        <v>1</v>
      </c>
      <c r="C876" s="4">
        <v>2</v>
      </c>
      <c r="G876" s="3" t="s">
        <v>234</v>
      </c>
      <c r="H876" s="5" t="s">
        <v>233</v>
      </c>
    </row>
    <row r="877" spans="1:8" x14ac:dyDescent="0.25">
      <c r="A877">
        <v>876</v>
      </c>
      <c r="B877" s="2">
        <v>1</v>
      </c>
      <c r="C877" s="4">
        <v>2</v>
      </c>
      <c r="G877" s="3" t="s">
        <v>234</v>
      </c>
      <c r="H877" s="5" t="s">
        <v>233</v>
      </c>
    </row>
    <row r="878" spans="1:8" x14ac:dyDescent="0.25">
      <c r="A878">
        <v>877</v>
      </c>
      <c r="B878" s="2">
        <v>1</v>
      </c>
      <c r="G878" s="3" t="s">
        <v>234</v>
      </c>
      <c r="H878" s="5" t="s">
        <v>233</v>
      </c>
    </row>
    <row r="879" spans="1:8" x14ac:dyDescent="0.25">
      <c r="A879">
        <v>878</v>
      </c>
      <c r="B879" s="2">
        <v>1</v>
      </c>
      <c r="G879" s="3" t="s">
        <v>234</v>
      </c>
      <c r="H879" s="5" t="s">
        <v>233</v>
      </c>
    </row>
    <row r="880" spans="1:8" x14ac:dyDescent="0.25">
      <c r="A880">
        <v>879</v>
      </c>
      <c r="B880" s="2">
        <v>1</v>
      </c>
      <c r="G880" s="3" t="s">
        <v>234</v>
      </c>
      <c r="H880" s="5" t="s">
        <v>233</v>
      </c>
    </row>
    <row r="881" spans="1:8" x14ac:dyDescent="0.25">
      <c r="A881">
        <v>880</v>
      </c>
      <c r="B881" s="2">
        <v>1</v>
      </c>
      <c r="G881" s="3" t="s">
        <v>234</v>
      </c>
      <c r="H881" s="5" t="s">
        <v>233</v>
      </c>
    </row>
    <row r="882" spans="1:8" x14ac:dyDescent="0.25">
      <c r="A882">
        <v>881</v>
      </c>
      <c r="B882" s="2">
        <v>1</v>
      </c>
      <c r="G882" s="3" t="s">
        <v>234</v>
      </c>
      <c r="H882" s="5" t="s">
        <v>233</v>
      </c>
    </row>
    <row r="883" spans="1:8" x14ac:dyDescent="0.25">
      <c r="A883">
        <v>882</v>
      </c>
      <c r="B883" s="2">
        <v>1</v>
      </c>
      <c r="G883" s="3" t="s">
        <v>234</v>
      </c>
      <c r="H883" s="5" t="s">
        <v>233</v>
      </c>
    </row>
    <row r="884" spans="1:8" x14ac:dyDescent="0.25">
      <c r="A884">
        <v>883</v>
      </c>
      <c r="B884" s="2">
        <v>1</v>
      </c>
      <c r="G884" s="3" t="s">
        <v>234</v>
      </c>
      <c r="H884" s="5" t="s">
        <v>233</v>
      </c>
    </row>
    <row r="885" spans="1:8" x14ac:dyDescent="0.25">
      <c r="A885">
        <v>884</v>
      </c>
      <c r="B885" s="2">
        <v>1</v>
      </c>
      <c r="G885" s="3" t="s">
        <v>234</v>
      </c>
      <c r="H885" s="5" t="s">
        <v>233</v>
      </c>
    </row>
    <row r="886" spans="1:8" x14ac:dyDescent="0.25">
      <c r="A886">
        <v>885</v>
      </c>
      <c r="B886" s="2">
        <v>1</v>
      </c>
      <c r="G886" s="3" t="s">
        <v>234</v>
      </c>
      <c r="H886" s="5" t="s">
        <v>233</v>
      </c>
    </row>
    <row r="887" spans="1:8" x14ac:dyDescent="0.25">
      <c r="A887">
        <v>886</v>
      </c>
      <c r="B887" s="2">
        <v>1</v>
      </c>
      <c r="G887" s="3" t="s">
        <v>234</v>
      </c>
      <c r="H887" s="5" t="s">
        <v>233</v>
      </c>
    </row>
    <row r="888" spans="1:8" x14ac:dyDescent="0.25">
      <c r="A888">
        <v>887</v>
      </c>
      <c r="B888" s="2">
        <v>1</v>
      </c>
      <c r="G888" s="3" t="s">
        <v>234</v>
      </c>
      <c r="H888" s="5" t="s">
        <v>233</v>
      </c>
    </row>
    <row r="889" spans="1:8" x14ac:dyDescent="0.25">
      <c r="A889">
        <v>888</v>
      </c>
      <c r="B889" s="2">
        <v>1</v>
      </c>
      <c r="C889" s="4">
        <v>2</v>
      </c>
      <c r="G889" s="3" t="s">
        <v>234</v>
      </c>
      <c r="H889" s="5" t="s">
        <v>233</v>
      </c>
    </row>
    <row r="890" spans="1:8" x14ac:dyDescent="0.25">
      <c r="A890">
        <v>889</v>
      </c>
      <c r="B890" s="2">
        <v>1</v>
      </c>
      <c r="C890" s="4">
        <v>2</v>
      </c>
      <c r="G890" s="3" t="s">
        <v>234</v>
      </c>
      <c r="H890" s="5" t="s">
        <v>233</v>
      </c>
    </row>
    <row r="891" spans="1:8" x14ac:dyDescent="0.25">
      <c r="A891">
        <v>890</v>
      </c>
      <c r="B891" s="2">
        <v>1</v>
      </c>
      <c r="C891" s="4">
        <v>2</v>
      </c>
      <c r="G891" s="3" t="s">
        <v>234</v>
      </c>
      <c r="H891" s="5" t="s">
        <v>233</v>
      </c>
    </row>
    <row r="892" spans="1:8" x14ac:dyDescent="0.25">
      <c r="A892">
        <v>891</v>
      </c>
      <c r="B892" s="2">
        <v>1</v>
      </c>
      <c r="C892" s="4">
        <v>2</v>
      </c>
      <c r="G892" s="3" t="s">
        <v>234</v>
      </c>
      <c r="H892" s="5" t="s">
        <v>233</v>
      </c>
    </row>
    <row r="893" spans="1:8" x14ac:dyDescent="0.25">
      <c r="A893">
        <v>892</v>
      </c>
      <c r="B893" s="2">
        <v>1</v>
      </c>
      <c r="C893" s="4">
        <v>2</v>
      </c>
      <c r="G893" s="3" t="s">
        <v>234</v>
      </c>
      <c r="H893" s="5" t="s">
        <v>233</v>
      </c>
    </row>
    <row r="894" spans="1:8" x14ac:dyDescent="0.25">
      <c r="A894">
        <v>893</v>
      </c>
      <c r="B894" s="2">
        <v>1</v>
      </c>
      <c r="C894" s="4">
        <v>2</v>
      </c>
      <c r="G894" s="3" t="s">
        <v>234</v>
      </c>
      <c r="H894" s="5" t="s">
        <v>233</v>
      </c>
    </row>
    <row r="895" spans="1:8" x14ac:dyDescent="0.25">
      <c r="A895">
        <v>894</v>
      </c>
      <c r="B895" s="2">
        <v>1</v>
      </c>
      <c r="C895" s="4">
        <v>2</v>
      </c>
      <c r="H895" s="5" t="s">
        <v>233</v>
      </c>
    </row>
    <row r="896" spans="1:8" x14ac:dyDescent="0.25">
      <c r="A896">
        <v>895</v>
      </c>
      <c r="C896" s="4">
        <v>2</v>
      </c>
      <c r="H896" s="5" t="s">
        <v>233</v>
      </c>
    </row>
    <row r="897" spans="1:8" x14ac:dyDescent="0.25">
      <c r="A897">
        <v>896</v>
      </c>
      <c r="C897" s="4">
        <v>2</v>
      </c>
      <c r="H897" s="5" t="s">
        <v>233</v>
      </c>
    </row>
    <row r="898" spans="1:8" x14ac:dyDescent="0.25">
      <c r="A898">
        <v>897</v>
      </c>
      <c r="C898" s="4">
        <v>2</v>
      </c>
      <c r="H898" s="5" t="s">
        <v>233</v>
      </c>
    </row>
    <row r="899" spans="1:8" x14ac:dyDescent="0.25">
      <c r="A899">
        <v>898</v>
      </c>
      <c r="C899" s="4">
        <v>2</v>
      </c>
      <c r="H899" s="5" t="s">
        <v>233</v>
      </c>
    </row>
    <row r="900" spans="1:8" x14ac:dyDescent="0.25">
      <c r="A900">
        <v>899</v>
      </c>
      <c r="C900" s="4">
        <v>2</v>
      </c>
      <c r="H900" s="5" t="s">
        <v>233</v>
      </c>
    </row>
    <row r="901" spans="1:8" x14ac:dyDescent="0.25">
      <c r="A901">
        <v>900</v>
      </c>
      <c r="C901" s="4">
        <v>2</v>
      </c>
      <c r="H901" s="5" t="s">
        <v>233</v>
      </c>
    </row>
    <row r="902" spans="1:8" x14ac:dyDescent="0.25">
      <c r="A902">
        <v>901</v>
      </c>
      <c r="C902" s="4">
        <v>2</v>
      </c>
      <c r="H902" s="5" t="s">
        <v>233</v>
      </c>
    </row>
    <row r="903" spans="1:8" x14ac:dyDescent="0.25">
      <c r="A903">
        <v>902</v>
      </c>
      <c r="C903" s="4">
        <v>2</v>
      </c>
    </row>
    <row r="904" spans="1:8" x14ac:dyDescent="0.25">
      <c r="A904">
        <v>903</v>
      </c>
      <c r="C904" s="4">
        <v>2</v>
      </c>
      <c r="G904" s="3" t="s">
        <v>234</v>
      </c>
    </row>
    <row r="905" spans="1:8" x14ac:dyDescent="0.25">
      <c r="A905">
        <v>904</v>
      </c>
      <c r="C905" s="4">
        <v>2</v>
      </c>
      <c r="G905" s="3" t="s">
        <v>234</v>
      </c>
    </row>
    <row r="906" spans="1:8" x14ac:dyDescent="0.25">
      <c r="A906">
        <v>905</v>
      </c>
      <c r="C906" s="4">
        <v>2</v>
      </c>
      <c r="G906" s="3" t="s">
        <v>234</v>
      </c>
    </row>
    <row r="907" spans="1:8" x14ac:dyDescent="0.25">
      <c r="A907">
        <v>906</v>
      </c>
      <c r="B907" s="2">
        <v>1</v>
      </c>
      <c r="C907" s="4">
        <v>2</v>
      </c>
      <c r="G907" s="3" t="s">
        <v>234</v>
      </c>
    </row>
    <row r="908" spans="1:8" x14ac:dyDescent="0.25">
      <c r="A908">
        <v>907</v>
      </c>
      <c r="B908" s="2">
        <v>1</v>
      </c>
      <c r="C908" s="4">
        <v>2</v>
      </c>
      <c r="G908" s="3" t="s">
        <v>234</v>
      </c>
    </row>
    <row r="909" spans="1:8" x14ac:dyDescent="0.25">
      <c r="A909">
        <v>908</v>
      </c>
      <c r="B909" s="2">
        <v>1</v>
      </c>
      <c r="C909" s="4">
        <v>2</v>
      </c>
      <c r="G909" s="3" t="s">
        <v>234</v>
      </c>
    </row>
    <row r="910" spans="1:8" x14ac:dyDescent="0.25">
      <c r="A910">
        <v>909</v>
      </c>
      <c r="B910" s="2">
        <v>1</v>
      </c>
      <c r="C910" s="4">
        <v>2</v>
      </c>
      <c r="G910" s="3" t="s">
        <v>234</v>
      </c>
    </row>
    <row r="911" spans="1:8" x14ac:dyDescent="0.25">
      <c r="A911">
        <v>910</v>
      </c>
      <c r="B911" s="2">
        <v>1</v>
      </c>
      <c r="C911" s="4">
        <v>2</v>
      </c>
      <c r="G911" s="3" t="s">
        <v>234</v>
      </c>
    </row>
    <row r="912" spans="1:8" x14ac:dyDescent="0.25">
      <c r="A912">
        <v>911</v>
      </c>
      <c r="B912" s="2">
        <v>1</v>
      </c>
      <c r="C912" s="4">
        <v>2</v>
      </c>
      <c r="G912" s="3" t="s">
        <v>234</v>
      </c>
    </row>
    <row r="913" spans="1:7" x14ac:dyDescent="0.25">
      <c r="A913">
        <v>912</v>
      </c>
      <c r="B913" s="2">
        <v>1</v>
      </c>
      <c r="C913" s="4">
        <v>2</v>
      </c>
      <c r="G913" s="3" t="s">
        <v>234</v>
      </c>
    </row>
    <row r="914" spans="1:7" x14ac:dyDescent="0.25">
      <c r="A914">
        <v>913</v>
      </c>
      <c r="B914" s="2">
        <v>1</v>
      </c>
      <c r="C914" s="4">
        <v>2</v>
      </c>
      <c r="G914" s="3" t="s">
        <v>234</v>
      </c>
    </row>
    <row r="915" spans="1:7" x14ac:dyDescent="0.25">
      <c r="A915">
        <v>914</v>
      </c>
      <c r="B915" s="2">
        <v>1</v>
      </c>
      <c r="C915" s="4">
        <v>2</v>
      </c>
      <c r="G915" s="3" t="s">
        <v>234</v>
      </c>
    </row>
    <row r="916" spans="1:7" x14ac:dyDescent="0.25">
      <c r="A916">
        <v>915</v>
      </c>
      <c r="B916" s="2">
        <v>1</v>
      </c>
      <c r="C916" s="4">
        <v>2</v>
      </c>
      <c r="G916" s="3" t="s">
        <v>234</v>
      </c>
    </row>
    <row r="917" spans="1:7" x14ac:dyDescent="0.25">
      <c r="A917">
        <v>916</v>
      </c>
      <c r="B917" s="2">
        <v>1</v>
      </c>
      <c r="C917" s="4">
        <v>2</v>
      </c>
      <c r="G917" s="3" t="s">
        <v>234</v>
      </c>
    </row>
    <row r="918" spans="1:7" x14ac:dyDescent="0.25">
      <c r="A918">
        <v>917</v>
      </c>
      <c r="B918" s="2">
        <v>1</v>
      </c>
      <c r="C918" s="4">
        <v>2</v>
      </c>
      <c r="G918" s="3" t="s">
        <v>234</v>
      </c>
    </row>
    <row r="919" spans="1:7" x14ac:dyDescent="0.25">
      <c r="A919">
        <v>918</v>
      </c>
      <c r="B919" s="2">
        <v>1</v>
      </c>
      <c r="C919" s="4">
        <v>2</v>
      </c>
      <c r="G919" s="3" t="s">
        <v>234</v>
      </c>
    </row>
    <row r="920" spans="1:7" x14ac:dyDescent="0.25">
      <c r="A920">
        <v>919</v>
      </c>
      <c r="B920" s="2">
        <v>1</v>
      </c>
      <c r="G920" s="3" t="s">
        <v>234</v>
      </c>
    </row>
    <row r="921" spans="1:7" x14ac:dyDescent="0.25">
      <c r="A921">
        <v>920</v>
      </c>
      <c r="B921" s="2">
        <v>1</v>
      </c>
      <c r="G921" s="3" t="s">
        <v>234</v>
      </c>
    </row>
    <row r="922" spans="1:7" x14ac:dyDescent="0.25">
      <c r="A922">
        <v>921</v>
      </c>
      <c r="B922" s="2">
        <v>1</v>
      </c>
      <c r="G922" s="3" t="s">
        <v>234</v>
      </c>
    </row>
    <row r="923" spans="1:7" x14ac:dyDescent="0.25">
      <c r="A923">
        <v>922</v>
      </c>
      <c r="B923" s="2">
        <v>1</v>
      </c>
      <c r="G923" s="3" t="s">
        <v>234</v>
      </c>
    </row>
    <row r="924" spans="1:7" x14ac:dyDescent="0.25">
      <c r="A924">
        <v>923</v>
      </c>
      <c r="B924" s="2">
        <v>1</v>
      </c>
      <c r="E924" s="5">
        <v>4</v>
      </c>
      <c r="G924" s="3" t="s">
        <v>234</v>
      </c>
    </row>
    <row r="925" spans="1:7" x14ac:dyDescent="0.25">
      <c r="A925">
        <v>924</v>
      </c>
      <c r="B925" s="2">
        <v>1</v>
      </c>
      <c r="E925" s="5">
        <v>4</v>
      </c>
      <c r="G925" s="3" t="s">
        <v>234</v>
      </c>
    </row>
    <row r="926" spans="1:7" x14ac:dyDescent="0.25">
      <c r="A926">
        <v>925</v>
      </c>
      <c r="B926" s="2">
        <v>1</v>
      </c>
      <c r="E926" s="5">
        <v>4</v>
      </c>
      <c r="G926" s="3" t="s">
        <v>234</v>
      </c>
    </row>
    <row r="927" spans="1:7" x14ac:dyDescent="0.25">
      <c r="A927">
        <v>926</v>
      </c>
      <c r="B927" s="2">
        <v>1</v>
      </c>
      <c r="E927" s="5">
        <v>4</v>
      </c>
      <c r="G927" s="3" t="s">
        <v>234</v>
      </c>
    </row>
    <row r="928" spans="1:7" x14ac:dyDescent="0.25">
      <c r="A928">
        <v>927</v>
      </c>
      <c r="B928" s="2">
        <v>1</v>
      </c>
      <c r="E928" s="5">
        <v>4</v>
      </c>
      <c r="G928" s="3" t="s">
        <v>234</v>
      </c>
    </row>
    <row r="929" spans="1:7" x14ac:dyDescent="0.25">
      <c r="A929">
        <v>928</v>
      </c>
      <c r="B929" s="2">
        <v>1</v>
      </c>
      <c r="E929" s="5">
        <v>4</v>
      </c>
      <c r="G929" s="3" t="s">
        <v>234</v>
      </c>
    </row>
    <row r="930" spans="1:7" x14ac:dyDescent="0.25">
      <c r="A930">
        <v>929</v>
      </c>
      <c r="B930" s="2">
        <v>1</v>
      </c>
      <c r="E930" s="5">
        <v>4</v>
      </c>
    </row>
    <row r="931" spans="1:7" x14ac:dyDescent="0.25">
      <c r="A931">
        <v>930</v>
      </c>
      <c r="B931" s="2">
        <v>1</v>
      </c>
      <c r="C931" s="4">
        <v>2</v>
      </c>
      <c r="E931" s="5">
        <v>4</v>
      </c>
    </row>
    <row r="932" spans="1:7" x14ac:dyDescent="0.25">
      <c r="A932">
        <v>931</v>
      </c>
      <c r="B932" s="2">
        <v>1</v>
      </c>
      <c r="C932" s="4">
        <v>2</v>
      </c>
      <c r="E932" s="5">
        <v>4</v>
      </c>
    </row>
    <row r="933" spans="1:7" x14ac:dyDescent="0.25">
      <c r="A933">
        <v>932</v>
      </c>
      <c r="B933" s="2">
        <v>1</v>
      </c>
      <c r="C933" s="4">
        <v>2</v>
      </c>
      <c r="E933" s="5">
        <v>4</v>
      </c>
    </row>
    <row r="934" spans="1:7" x14ac:dyDescent="0.25">
      <c r="A934">
        <v>933</v>
      </c>
      <c r="B934" s="2">
        <v>1</v>
      </c>
      <c r="C934" s="4">
        <v>2</v>
      </c>
      <c r="E934" s="5">
        <v>4</v>
      </c>
    </row>
    <row r="935" spans="1:7" x14ac:dyDescent="0.25">
      <c r="A935">
        <v>934</v>
      </c>
      <c r="C935" s="4">
        <v>2</v>
      </c>
      <c r="E935" s="5">
        <v>4</v>
      </c>
    </row>
    <row r="936" spans="1:7" x14ac:dyDescent="0.25">
      <c r="A936">
        <v>935</v>
      </c>
      <c r="C936" s="4">
        <v>2</v>
      </c>
      <c r="E936" s="5">
        <v>4</v>
      </c>
    </row>
    <row r="937" spans="1:7" x14ac:dyDescent="0.25">
      <c r="A937">
        <v>936</v>
      </c>
      <c r="C937" s="4">
        <v>2</v>
      </c>
      <c r="E937" s="5">
        <v>4</v>
      </c>
    </row>
    <row r="938" spans="1:7" x14ac:dyDescent="0.25">
      <c r="A938">
        <v>937</v>
      </c>
      <c r="C938" s="4">
        <v>2</v>
      </c>
      <c r="E938" s="5">
        <v>4</v>
      </c>
    </row>
    <row r="939" spans="1:7" x14ac:dyDescent="0.25">
      <c r="A939">
        <v>938</v>
      </c>
      <c r="C939" s="4">
        <v>2</v>
      </c>
      <c r="E939" s="5">
        <v>4</v>
      </c>
    </row>
    <row r="940" spans="1:7" x14ac:dyDescent="0.25">
      <c r="A940">
        <v>939</v>
      </c>
      <c r="C940" s="4">
        <v>2</v>
      </c>
      <c r="E940" s="5">
        <v>4</v>
      </c>
    </row>
    <row r="941" spans="1:7" x14ac:dyDescent="0.25">
      <c r="A941">
        <v>940</v>
      </c>
      <c r="C941" s="4">
        <v>2</v>
      </c>
      <c r="E941" s="5">
        <v>4</v>
      </c>
    </row>
    <row r="942" spans="1:7" x14ac:dyDescent="0.25">
      <c r="A942">
        <v>941</v>
      </c>
      <c r="C942" s="4">
        <v>2</v>
      </c>
      <c r="E942" s="5">
        <v>4</v>
      </c>
    </row>
    <row r="943" spans="1:7" x14ac:dyDescent="0.25">
      <c r="A943">
        <v>942</v>
      </c>
      <c r="C943" s="4">
        <v>2</v>
      </c>
      <c r="E943" s="5">
        <v>4</v>
      </c>
    </row>
    <row r="944" spans="1:7" x14ac:dyDescent="0.25">
      <c r="A944">
        <v>943</v>
      </c>
      <c r="C944" s="4">
        <v>2</v>
      </c>
      <c r="E944" s="5">
        <v>4</v>
      </c>
    </row>
    <row r="945" spans="1:5" x14ac:dyDescent="0.25">
      <c r="A945">
        <v>944</v>
      </c>
      <c r="C945" s="4">
        <v>2</v>
      </c>
      <c r="E945" s="5">
        <v>4</v>
      </c>
    </row>
    <row r="946" spans="1:5" x14ac:dyDescent="0.25">
      <c r="A946">
        <v>945</v>
      </c>
      <c r="C946" s="4">
        <v>2</v>
      </c>
      <c r="D946" s="3">
        <v>3</v>
      </c>
      <c r="E946" s="5">
        <v>4</v>
      </c>
    </row>
    <row r="947" spans="1:5" x14ac:dyDescent="0.25">
      <c r="A947">
        <v>946</v>
      </c>
      <c r="B947" s="2">
        <v>1</v>
      </c>
      <c r="C947" s="4">
        <v>2</v>
      </c>
      <c r="D947" s="3">
        <v>3</v>
      </c>
      <c r="E947" s="5">
        <v>4</v>
      </c>
    </row>
    <row r="948" spans="1:5" x14ac:dyDescent="0.25">
      <c r="A948">
        <v>947</v>
      </c>
      <c r="B948" s="2">
        <v>1</v>
      </c>
      <c r="C948" s="4">
        <v>2</v>
      </c>
      <c r="D948" s="3">
        <v>3</v>
      </c>
    </row>
    <row r="949" spans="1:5" x14ac:dyDescent="0.25">
      <c r="A949">
        <v>948</v>
      </c>
      <c r="B949" s="2">
        <v>1</v>
      </c>
      <c r="C949" s="4">
        <v>2</v>
      </c>
      <c r="D949" s="3">
        <v>3</v>
      </c>
    </row>
    <row r="950" spans="1:5" x14ac:dyDescent="0.25">
      <c r="A950">
        <v>949</v>
      </c>
      <c r="B950" s="2">
        <v>1</v>
      </c>
      <c r="C950" s="4">
        <v>2</v>
      </c>
      <c r="D950" s="3">
        <v>3</v>
      </c>
    </row>
    <row r="951" spans="1:5" x14ac:dyDescent="0.25">
      <c r="A951">
        <v>950</v>
      </c>
      <c r="B951" s="2">
        <v>1</v>
      </c>
      <c r="C951" s="4">
        <v>2</v>
      </c>
      <c r="D951" s="3">
        <v>3</v>
      </c>
    </row>
    <row r="952" spans="1:5" x14ac:dyDescent="0.25">
      <c r="A952">
        <v>951</v>
      </c>
      <c r="B952" s="2">
        <v>1</v>
      </c>
      <c r="C952" s="4">
        <v>2</v>
      </c>
      <c r="D952" s="3">
        <v>3</v>
      </c>
    </row>
    <row r="953" spans="1:5" x14ac:dyDescent="0.25">
      <c r="A953">
        <v>952</v>
      </c>
      <c r="B953" s="2">
        <v>1</v>
      </c>
      <c r="D953" s="3">
        <v>3</v>
      </c>
    </row>
    <row r="954" spans="1:5" x14ac:dyDescent="0.25">
      <c r="A954">
        <v>953</v>
      </c>
      <c r="B954" s="2">
        <v>1</v>
      </c>
      <c r="D954" s="3">
        <v>3</v>
      </c>
    </row>
    <row r="955" spans="1:5" x14ac:dyDescent="0.25">
      <c r="A955">
        <v>954</v>
      </c>
      <c r="B955" s="2">
        <v>1</v>
      </c>
      <c r="D955" s="3">
        <v>3</v>
      </c>
    </row>
    <row r="956" spans="1:5" x14ac:dyDescent="0.25">
      <c r="A956">
        <v>955</v>
      </c>
      <c r="B956" s="2">
        <v>1</v>
      </c>
      <c r="D956" s="3">
        <v>3</v>
      </c>
    </row>
    <row r="957" spans="1:5" x14ac:dyDescent="0.25">
      <c r="A957">
        <v>956</v>
      </c>
      <c r="B957" s="2">
        <v>1</v>
      </c>
      <c r="D957" s="3">
        <v>3</v>
      </c>
    </row>
    <row r="958" spans="1:5" x14ac:dyDescent="0.25">
      <c r="A958">
        <v>957</v>
      </c>
      <c r="B958" s="2">
        <v>1</v>
      </c>
      <c r="D958" s="3">
        <v>3</v>
      </c>
    </row>
    <row r="959" spans="1:5" x14ac:dyDescent="0.25">
      <c r="A959">
        <v>958</v>
      </c>
      <c r="B959" s="2">
        <v>1</v>
      </c>
      <c r="D959" s="3">
        <v>3</v>
      </c>
    </row>
    <row r="960" spans="1:5" x14ac:dyDescent="0.25">
      <c r="A960">
        <v>959</v>
      </c>
      <c r="B960" s="2">
        <v>1</v>
      </c>
      <c r="D960" s="3">
        <v>3</v>
      </c>
    </row>
    <row r="961" spans="1:5" x14ac:dyDescent="0.25">
      <c r="A961">
        <v>960</v>
      </c>
      <c r="B961" s="2">
        <v>1</v>
      </c>
      <c r="D961" s="3">
        <v>3</v>
      </c>
    </row>
    <row r="962" spans="1:5" x14ac:dyDescent="0.25">
      <c r="A962">
        <v>961</v>
      </c>
      <c r="B962" s="2">
        <v>1</v>
      </c>
      <c r="D962" s="3">
        <v>3</v>
      </c>
    </row>
    <row r="963" spans="1:5" x14ac:dyDescent="0.25">
      <c r="A963">
        <v>962</v>
      </c>
      <c r="B963" s="2">
        <v>1</v>
      </c>
      <c r="D963" s="3">
        <v>3</v>
      </c>
    </row>
    <row r="964" spans="1:5" x14ac:dyDescent="0.25">
      <c r="A964">
        <v>963</v>
      </c>
      <c r="B964" s="2">
        <v>1</v>
      </c>
      <c r="C964" s="4">
        <v>2</v>
      </c>
      <c r="D964" s="3">
        <v>3</v>
      </c>
      <c r="E964" s="5">
        <v>4</v>
      </c>
    </row>
    <row r="965" spans="1:5" x14ac:dyDescent="0.25">
      <c r="A965">
        <v>964</v>
      </c>
      <c r="B965" s="2">
        <v>1</v>
      </c>
      <c r="C965" s="4">
        <v>2</v>
      </c>
      <c r="D965" s="3">
        <v>3</v>
      </c>
      <c r="E965" s="5">
        <v>4</v>
      </c>
    </row>
    <row r="966" spans="1:5" x14ac:dyDescent="0.25">
      <c r="A966">
        <v>965</v>
      </c>
      <c r="B966" s="2">
        <v>1</v>
      </c>
      <c r="C966" s="4">
        <v>2</v>
      </c>
      <c r="E966" s="5">
        <v>4</v>
      </c>
    </row>
    <row r="967" spans="1:5" x14ac:dyDescent="0.25">
      <c r="A967">
        <v>966</v>
      </c>
      <c r="B967" s="2">
        <v>1</v>
      </c>
      <c r="C967" s="4">
        <v>2</v>
      </c>
      <c r="E967" s="5">
        <v>4</v>
      </c>
    </row>
    <row r="968" spans="1:5" x14ac:dyDescent="0.25">
      <c r="A968">
        <v>967</v>
      </c>
      <c r="C968" s="4">
        <v>2</v>
      </c>
      <c r="E968" s="5">
        <v>4</v>
      </c>
    </row>
    <row r="969" spans="1:5" x14ac:dyDescent="0.25">
      <c r="A969">
        <v>968</v>
      </c>
      <c r="C969" s="4">
        <v>2</v>
      </c>
      <c r="E969" s="5">
        <v>4</v>
      </c>
    </row>
    <row r="970" spans="1:5" x14ac:dyDescent="0.25">
      <c r="A970">
        <v>969</v>
      </c>
      <c r="C970" s="4">
        <v>2</v>
      </c>
      <c r="E970" s="5">
        <v>4</v>
      </c>
    </row>
    <row r="971" spans="1:5" x14ac:dyDescent="0.25">
      <c r="A971">
        <v>970</v>
      </c>
      <c r="C971" s="4">
        <v>2</v>
      </c>
      <c r="E971" s="5">
        <v>4</v>
      </c>
    </row>
    <row r="972" spans="1:5" x14ac:dyDescent="0.25">
      <c r="A972">
        <v>971</v>
      </c>
      <c r="C972" s="4">
        <v>2</v>
      </c>
      <c r="E972" s="5">
        <v>4</v>
      </c>
    </row>
    <row r="973" spans="1:5" x14ac:dyDescent="0.25">
      <c r="A973">
        <v>972</v>
      </c>
      <c r="C973" s="4">
        <v>2</v>
      </c>
      <c r="E973" s="5">
        <v>4</v>
      </c>
    </row>
    <row r="974" spans="1:5" x14ac:dyDescent="0.25">
      <c r="A974">
        <v>973</v>
      </c>
      <c r="C974" s="4">
        <v>2</v>
      </c>
      <c r="E974" s="5">
        <v>4</v>
      </c>
    </row>
    <row r="975" spans="1:5" x14ac:dyDescent="0.25">
      <c r="A975">
        <v>974</v>
      </c>
      <c r="C975" s="4">
        <v>2</v>
      </c>
      <c r="E975" s="5">
        <v>4</v>
      </c>
    </row>
    <row r="976" spans="1:5" x14ac:dyDescent="0.25">
      <c r="A976">
        <v>975</v>
      </c>
      <c r="C976" s="4">
        <v>2</v>
      </c>
      <c r="E976" s="5">
        <v>4</v>
      </c>
    </row>
    <row r="977" spans="1:5" x14ac:dyDescent="0.25">
      <c r="A977">
        <v>976</v>
      </c>
      <c r="B977" s="2">
        <v>1</v>
      </c>
      <c r="C977" s="4">
        <v>2</v>
      </c>
      <c r="E977" s="5">
        <v>4</v>
      </c>
    </row>
    <row r="978" spans="1:5" x14ac:dyDescent="0.25">
      <c r="A978">
        <v>977</v>
      </c>
      <c r="B978" s="2">
        <v>1</v>
      </c>
      <c r="C978" s="4">
        <v>2</v>
      </c>
      <c r="E978" s="5">
        <v>4</v>
      </c>
    </row>
    <row r="979" spans="1:5" x14ac:dyDescent="0.25">
      <c r="A979">
        <v>978</v>
      </c>
      <c r="B979" s="2">
        <v>1</v>
      </c>
      <c r="C979" s="4">
        <v>2</v>
      </c>
      <c r="E979" s="5">
        <v>4</v>
      </c>
    </row>
    <row r="980" spans="1:5" x14ac:dyDescent="0.25">
      <c r="A980">
        <v>979</v>
      </c>
      <c r="B980" s="2">
        <v>1</v>
      </c>
      <c r="C980" s="4">
        <v>2</v>
      </c>
      <c r="E980" s="5">
        <v>4</v>
      </c>
    </row>
    <row r="981" spans="1:5" x14ac:dyDescent="0.25">
      <c r="A981">
        <v>980</v>
      </c>
      <c r="B981" s="2">
        <v>1</v>
      </c>
      <c r="C981" s="4">
        <v>2</v>
      </c>
      <c r="E981" s="5">
        <v>4</v>
      </c>
    </row>
    <row r="982" spans="1:5" x14ac:dyDescent="0.25">
      <c r="A982">
        <v>981</v>
      </c>
      <c r="B982" s="2">
        <v>1</v>
      </c>
      <c r="C982" s="4">
        <v>2</v>
      </c>
      <c r="E982" s="5">
        <v>4</v>
      </c>
    </row>
    <row r="983" spans="1:5" x14ac:dyDescent="0.25">
      <c r="A983">
        <v>982</v>
      </c>
      <c r="B983" s="2">
        <v>1</v>
      </c>
      <c r="E983" s="5">
        <v>4</v>
      </c>
    </row>
    <row r="984" spans="1:5" x14ac:dyDescent="0.25">
      <c r="A984">
        <v>983</v>
      </c>
      <c r="B984" s="2">
        <v>1</v>
      </c>
      <c r="E984" s="5">
        <v>4</v>
      </c>
    </row>
    <row r="985" spans="1:5" x14ac:dyDescent="0.25">
      <c r="A985">
        <v>984</v>
      </c>
      <c r="B985" s="2">
        <v>1</v>
      </c>
      <c r="D985" s="3">
        <v>3</v>
      </c>
      <c r="E985" s="5">
        <v>4</v>
      </c>
    </row>
    <row r="986" spans="1:5" x14ac:dyDescent="0.25">
      <c r="A986">
        <v>985</v>
      </c>
      <c r="B986" s="2">
        <v>1</v>
      </c>
      <c r="D986" s="3">
        <v>3</v>
      </c>
    </row>
    <row r="987" spans="1:5" x14ac:dyDescent="0.25">
      <c r="A987">
        <v>986</v>
      </c>
      <c r="B987" s="2">
        <v>1</v>
      </c>
      <c r="D987" s="3">
        <v>3</v>
      </c>
    </row>
    <row r="988" spans="1:5" x14ac:dyDescent="0.25">
      <c r="A988">
        <v>987</v>
      </c>
      <c r="B988" s="2">
        <v>1</v>
      </c>
      <c r="D988" s="3">
        <v>3</v>
      </c>
    </row>
    <row r="989" spans="1:5" x14ac:dyDescent="0.25">
      <c r="A989">
        <v>988</v>
      </c>
      <c r="B989" s="2">
        <v>1</v>
      </c>
      <c r="D989" s="3">
        <v>3</v>
      </c>
    </row>
    <row r="990" spans="1:5" x14ac:dyDescent="0.25">
      <c r="A990">
        <v>989</v>
      </c>
      <c r="B990" s="2">
        <v>1</v>
      </c>
      <c r="D990" s="3">
        <v>3</v>
      </c>
    </row>
    <row r="991" spans="1:5" x14ac:dyDescent="0.25">
      <c r="A991">
        <v>990</v>
      </c>
      <c r="B991" s="2">
        <v>1</v>
      </c>
      <c r="D991" s="3">
        <v>3</v>
      </c>
    </row>
    <row r="992" spans="1:5" x14ac:dyDescent="0.25">
      <c r="A992">
        <v>991</v>
      </c>
      <c r="B992" s="2">
        <v>1</v>
      </c>
      <c r="D992" s="3">
        <v>3</v>
      </c>
    </row>
    <row r="993" spans="1:8" x14ac:dyDescent="0.25">
      <c r="A993">
        <v>992</v>
      </c>
      <c r="B993" s="2">
        <v>1</v>
      </c>
      <c r="C993" s="4">
        <v>2</v>
      </c>
      <c r="D993" s="3">
        <v>3</v>
      </c>
    </row>
    <row r="994" spans="1:8" x14ac:dyDescent="0.25">
      <c r="A994">
        <v>993</v>
      </c>
      <c r="B994" s="2">
        <v>1</v>
      </c>
      <c r="C994" s="4">
        <v>2</v>
      </c>
      <c r="D994" s="3">
        <v>3</v>
      </c>
    </row>
    <row r="995" spans="1:8" x14ac:dyDescent="0.25">
      <c r="A995">
        <v>994</v>
      </c>
      <c r="B995" s="2">
        <v>1</v>
      </c>
      <c r="C995" s="4">
        <v>2</v>
      </c>
      <c r="D995" s="3">
        <v>3</v>
      </c>
    </row>
    <row r="996" spans="1:8" x14ac:dyDescent="0.25">
      <c r="A996">
        <v>995</v>
      </c>
      <c r="B996" s="2">
        <v>1</v>
      </c>
      <c r="C996" s="4">
        <v>2</v>
      </c>
      <c r="D996" s="3">
        <v>3</v>
      </c>
    </row>
    <row r="997" spans="1:8" x14ac:dyDescent="0.25">
      <c r="A997">
        <v>996</v>
      </c>
      <c r="B997" s="2">
        <v>1</v>
      </c>
      <c r="C997" s="4">
        <v>2</v>
      </c>
      <c r="D997" s="3">
        <v>3</v>
      </c>
    </row>
    <row r="998" spans="1:8" x14ac:dyDescent="0.25">
      <c r="A998">
        <v>997</v>
      </c>
      <c r="C998" s="4">
        <v>2</v>
      </c>
      <c r="D998" s="3">
        <v>3</v>
      </c>
    </row>
    <row r="999" spans="1:8" x14ac:dyDescent="0.25">
      <c r="A999">
        <v>998</v>
      </c>
      <c r="C999" s="4">
        <v>2</v>
      </c>
      <c r="D999" s="3">
        <v>3</v>
      </c>
    </row>
    <row r="1000" spans="1:8" x14ac:dyDescent="0.25">
      <c r="A1000">
        <v>999</v>
      </c>
      <c r="C1000" s="4">
        <v>2</v>
      </c>
      <c r="D1000" s="3">
        <v>3</v>
      </c>
    </row>
    <row r="1001" spans="1:8" x14ac:dyDescent="0.25">
      <c r="A1001">
        <v>1000</v>
      </c>
      <c r="C1001" s="4">
        <v>2</v>
      </c>
      <c r="D1001" s="3">
        <v>3</v>
      </c>
    </row>
    <row r="1002" spans="1:8" x14ac:dyDescent="0.25">
      <c r="A1002">
        <v>1001</v>
      </c>
      <c r="C1002" s="4">
        <v>2</v>
      </c>
      <c r="D1002" s="3">
        <v>3</v>
      </c>
    </row>
    <row r="1003" spans="1:8" x14ac:dyDescent="0.25">
      <c r="A1003">
        <v>1002</v>
      </c>
      <c r="C1003" s="4">
        <v>2</v>
      </c>
      <c r="D1003" s="3">
        <v>3</v>
      </c>
    </row>
    <row r="1004" spans="1:8" x14ac:dyDescent="0.25">
      <c r="A1004">
        <v>1003</v>
      </c>
      <c r="C1004" s="4">
        <v>2</v>
      </c>
    </row>
    <row r="1005" spans="1:8" x14ac:dyDescent="0.25">
      <c r="A1005">
        <v>1004</v>
      </c>
      <c r="C1005" s="4">
        <v>2</v>
      </c>
    </row>
    <row r="1006" spans="1:8" x14ac:dyDescent="0.25">
      <c r="A1006">
        <v>1005</v>
      </c>
      <c r="C1006" s="4">
        <v>2</v>
      </c>
      <c r="H1006" s="5" t="s">
        <v>233</v>
      </c>
    </row>
    <row r="1007" spans="1:8" x14ac:dyDescent="0.25">
      <c r="A1007">
        <v>1006</v>
      </c>
      <c r="C1007" s="4">
        <v>2</v>
      </c>
      <c r="H1007" s="5" t="s">
        <v>233</v>
      </c>
    </row>
    <row r="1008" spans="1:8" x14ac:dyDescent="0.25">
      <c r="A1008">
        <v>1007</v>
      </c>
      <c r="C1008" s="4">
        <v>2</v>
      </c>
      <c r="H1008" s="5" t="s">
        <v>233</v>
      </c>
    </row>
    <row r="1009" spans="1:8" x14ac:dyDescent="0.25">
      <c r="A1009">
        <v>1008</v>
      </c>
      <c r="C1009" s="4">
        <v>2</v>
      </c>
      <c r="H1009" s="5" t="s">
        <v>233</v>
      </c>
    </row>
    <row r="1010" spans="1:8" x14ac:dyDescent="0.25">
      <c r="A1010">
        <v>1009</v>
      </c>
      <c r="C1010" s="4">
        <v>2</v>
      </c>
      <c r="H1010" s="5" t="s">
        <v>233</v>
      </c>
    </row>
    <row r="1011" spans="1:8" x14ac:dyDescent="0.25">
      <c r="A1011">
        <v>1010</v>
      </c>
      <c r="C1011" s="4">
        <v>2</v>
      </c>
      <c r="H1011" s="5" t="s">
        <v>233</v>
      </c>
    </row>
    <row r="1012" spans="1:8" x14ac:dyDescent="0.25">
      <c r="A1012">
        <v>1011</v>
      </c>
      <c r="B1012" s="2">
        <v>1</v>
      </c>
      <c r="C1012" s="4">
        <v>2</v>
      </c>
      <c r="H1012" s="5" t="s">
        <v>233</v>
      </c>
    </row>
    <row r="1013" spans="1:8" x14ac:dyDescent="0.25">
      <c r="A1013">
        <v>1012</v>
      </c>
      <c r="B1013" s="2">
        <v>1</v>
      </c>
      <c r="C1013" s="4">
        <v>2</v>
      </c>
      <c r="H1013" s="5" t="s">
        <v>233</v>
      </c>
    </row>
    <row r="1014" spans="1:8" x14ac:dyDescent="0.25">
      <c r="A1014">
        <v>1013</v>
      </c>
      <c r="B1014" s="2">
        <v>1</v>
      </c>
      <c r="C1014" s="4">
        <v>2</v>
      </c>
    </row>
    <row r="1015" spans="1:8" x14ac:dyDescent="0.25">
      <c r="A1015">
        <v>1014</v>
      </c>
      <c r="B1015" s="2">
        <v>1</v>
      </c>
      <c r="C1015" s="4">
        <v>2</v>
      </c>
    </row>
    <row r="1016" spans="1:8" x14ac:dyDescent="0.25">
      <c r="A1016">
        <v>1015</v>
      </c>
      <c r="B1016" s="2">
        <v>1</v>
      </c>
      <c r="C1016" s="4">
        <v>2</v>
      </c>
    </row>
    <row r="1017" spans="1:8" x14ac:dyDescent="0.25">
      <c r="A1017">
        <v>1016</v>
      </c>
      <c r="B1017" s="2">
        <v>1</v>
      </c>
    </row>
    <row r="1018" spans="1:8" x14ac:dyDescent="0.25">
      <c r="A1018">
        <v>1017</v>
      </c>
      <c r="B1018" s="2">
        <v>1</v>
      </c>
    </row>
    <row r="1019" spans="1:8" x14ac:dyDescent="0.25">
      <c r="A1019">
        <v>1018</v>
      </c>
      <c r="B1019" s="2">
        <v>1</v>
      </c>
      <c r="D1019" s="3">
        <v>3</v>
      </c>
      <c r="H1019" s="5" t="s">
        <v>233</v>
      </c>
    </row>
    <row r="1020" spans="1:8" x14ac:dyDescent="0.25">
      <c r="A1020">
        <v>1019</v>
      </c>
      <c r="B1020" s="2">
        <v>1</v>
      </c>
      <c r="D1020" s="3">
        <v>3</v>
      </c>
      <c r="H1020" s="5" t="s">
        <v>233</v>
      </c>
    </row>
    <row r="1021" spans="1:8" x14ac:dyDescent="0.25">
      <c r="A1021">
        <v>1020</v>
      </c>
      <c r="B1021" s="2">
        <v>1</v>
      </c>
      <c r="D1021" s="3">
        <v>3</v>
      </c>
      <c r="H1021" s="5" t="s">
        <v>233</v>
      </c>
    </row>
    <row r="1022" spans="1:8" x14ac:dyDescent="0.25">
      <c r="A1022">
        <v>1021</v>
      </c>
      <c r="B1022" s="2">
        <v>1</v>
      </c>
      <c r="D1022" s="3">
        <v>3</v>
      </c>
      <c r="H1022" s="5" t="s">
        <v>233</v>
      </c>
    </row>
    <row r="1023" spans="1:8" x14ac:dyDescent="0.25">
      <c r="A1023">
        <v>1022</v>
      </c>
      <c r="B1023" s="2">
        <v>1</v>
      </c>
      <c r="D1023" s="3">
        <v>3</v>
      </c>
      <c r="H1023" s="5" t="s">
        <v>233</v>
      </c>
    </row>
    <row r="1024" spans="1:8" x14ac:dyDescent="0.25">
      <c r="A1024">
        <v>1023</v>
      </c>
      <c r="B1024" s="2">
        <v>1</v>
      </c>
      <c r="D1024" s="3">
        <v>3</v>
      </c>
      <c r="H1024" s="5" t="s">
        <v>233</v>
      </c>
    </row>
    <row r="1025" spans="1:8" x14ac:dyDescent="0.25">
      <c r="A1025">
        <v>1024</v>
      </c>
      <c r="B1025" s="2">
        <v>1</v>
      </c>
      <c r="C1025" s="4">
        <v>2</v>
      </c>
      <c r="D1025" s="3">
        <v>3</v>
      </c>
      <c r="H1025" s="5" t="s">
        <v>233</v>
      </c>
    </row>
    <row r="1026" spans="1:8" x14ac:dyDescent="0.25">
      <c r="A1026">
        <v>1025</v>
      </c>
      <c r="B1026" s="2">
        <v>1</v>
      </c>
      <c r="C1026" s="4">
        <v>2</v>
      </c>
      <c r="D1026" s="3">
        <v>3</v>
      </c>
      <c r="H1026" s="5" t="s">
        <v>233</v>
      </c>
    </row>
    <row r="1027" spans="1:8" x14ac:dyDescent="0.25">
      <c r="A1027">
        <v>1026</v>
      </c>
      <c r="B1027" s="2">
        <v>1</v>
      </c>
      <c r="C1027" s="4">
        <v>2</v>
      </c>
      <c r="D1027" s="3">
        <v>3</v>
      </c>
      <c r="H1027" s="5" t="s">
        <v>233</v>
      </c>
    </row>
    <row r="1028" spans="1:8" x14ac:dyDescent="0.25">
      <c r="A1028">
        <v>1027</v>
      </c>
      <c r="B1028" s="2">
        <v>1</v>
      </c>
      <c r="C1028" s="4">
        <v>2</v>
      </c>
      <c r="D1028" s="3">
        <v>3</v>
      </c>
      <c r="H1028" s="5" t="s">
        <v>233</v>
      </c>
    </row>
    <row r="1029" spans="1:8" x14ac:dyDescent="0.25">
      <c r="A1029">
        <v>1028</v>
      </c>
      <c r="B1029" s="2">
        <v>1</v>
      </c>
      <c r="C1029" s="4">
        <v>2</v>
      </c>
      <c r="D1029" s="3">
        <v>3</v>
      </c>
      <c r="H1029" s="5" t="s">
        <v>233</v>
      </c>
    </row>
    <row r="1030" spans="1:8" x14ac:dyDescent="0.25">
      <c r="A1030">
        <v>1029</v>
      </c>
      <c r="B1030" s="2">
        <v>1</v>
      </c>
      <c r="C1030" s="4">
        <v>2</v>
      </c>
      <c r="D1030" s="3">
        <v>3</v>
      </c>
      <c r="H1030" s="5" t="s">
        <v>233</v>
      </c>
    </row>
    <row r="1031" spans="1:8" x14ac:dyDescent="0.25">
      <c r="A1031">
        <v>1030</v>
      </c>
      <c r="B1031" s="2">
        <v>1</v>
      </c>
      <c r="C1031" s="4">
        <v>2</v>
      </c>
      <c r="D1031" s="3">
        <v>3</v>
      </c>
      <c r="H1031" s="5" t="s">
        <v>233</v>
      </c>
    </row>
    <row r="1032" spans="1:8" x14ac:dyDescent="0.25">
      <c r="A1032">
        <v>1031</v>
      </c>
      <c r="B1032" s="2">
        <v>1</v>
      </c>
      <c r="C1032" s="4">
        <v>2</v>
      </c>
      <c r="D1032" s="3">
        <v>3</v>
      </c>
      <c r="H1032" s="5" t="s">
        <v>233</v>
      </c>
    </row>
    <row r="1033" spans="1:8" x14ac:dyDescent="0.25">
      <c r="A1033">
        <v>1032</v>
      </c>
      <c r="B1033" s="2">
        <v>1</v>
      </c>
      <c r="C1033" s="4">
        <v>2</v>
      </c>
      <c r="D1033" s="3">
        <v>3</v>
      </c>
      <c r="H1033" s="5" t="s">
        <v>233</v>
      </c>
    </row>
    <row r="1034" spans="1:8" x14ac:dyDescent="0.25">
      <c r="A1034">
        <v>1033</v>
      </c>
      <c r="B1034" s="2">
        <v>1</v>
      </c>
      <c r="C1034" s="4">
        <v>2</v>
      </c>
      <c r="D1034" s="3">
        <v>3</v>
      </c>
      <c r="H1034" s="5" t="s">
        <v>233</v>
      </c>
    </row>
    <row r="1035" spans="1:8" x14ac:dyDescent="0.25">
      <c r="A1035">
        <v>1034</v>
      </c>
      <c r="B1035" s="2">
        <v>1</v>
      </c>
      <c r="C1035" s="4">
        <v>2</v>
      </c>
      <c r="D1035" s="3">
        <v>3</v>
      </c>
      <c r="H1035" s="5" t="s">
        <v>233</v>
      </c>
    </row>
    <row r="1036" spans="1:8" x14ac:dyDescent="0.25">
      <c r="A1036">
        <v>1035</v>
      </c>
      <c r="B1036" s="2">
        <v>1</v>
      </c>
      <c r="C1036" s="4">
        <v>2</v>
      </c>
      <c r="D1036" s="3">
        <v>3</v>
      </c>
      <c r="H1036" s="5" t="s">
        <v>233</v>
      </c>
    </row>
    <row r="1037" spans="1:8" x14ac:dyDescent="0.25">
      <c r="A1037">
        <v>1036</v>
      </c>
      <c r="B1037" s="2">
        <v>1</v>
      </c>
      <c r="C1037" s="4">
        <v>2</v>
      </c>
      <c r="D1037" s="3">
        <v>3</v>
      </c>
      <c r="H1037" s="5" t="s">
        <v>233</v>
      </c>
    </row>
    <row r="1038" spans="1:8" x14ac:dyDescent="0.25">
      <c r="A1038">
        <v>1037</v>
      </c>
      <c r="C1038" s="4">
        <v>2</v>
      </c>
      <c r="D1038" s="3">
        <v>3</v>
      </c>
      <c r="H1038" s="5" t="s">
        <v>233</v>
      </c>
    </row>
    <row r="1039" spans="1:8" x14ac:dyDescent="0.25">
      <c r="A1039">
        <v>1038</v>
      </c>
      <c r="C1039" s="4">
        <v>2</v>
      </c>
      <c r="D1039" s="3">
        <v>3</v>
      </c>
      <c r="H1039" s="5" t="s">
        <v>233</v>
      </c>
    </row>
    <row r="1040" spans="1:8" x14ac:dyDescent="0.25">
      <c r="A1040">
        <v>1039</v>
      </c>
      <c r="C1040" s="4">
        <v>2</v>
      </c>
      <c r="D1040" s="3">
        <v>3</v>
      </c>
    </row>
    <row r="1041" spans="1:4" x14ac:dyDescent="0.25">
      <c r="A1041">
        <v>1040</v>
      </c>
      <c r="C1041" s="4">
        <v>2</v>
      </c>
      <c r="D1041" s="3">
        <v>3</v>
      </c>
    </row>
    <row r="1042" spans="1:4" x14ac:dyDescent="0.25">
      <c r="A1042">
        <v>1041</v>
      </c>
      <c r="C1042" s="4">
        <v>2</v>
      </c>
      <c r="D1042" s="3">
        <v>3</v>
      </c>
    </row>
    <row r="1043" spans="1:4" x14ac:dyDescent="0.25">
      <c r="A1043">
        <v>1042</v>
      </c>
      <c r="C1043" s="4">
        <v>2</v>
      </c>
      <c r="D1043" s="3">
        <v>3</v>
      </c>
    </row>
    <row r="1044" spans="1:4" x14ac:dyDescent="0.25">
      <c r="A1044">
        <v>1043</v>
      </c>
      <c r="C1044" s="4">
        <v>2</v>
      </c>
      <c r="D1044" s="3">
        <v>3</v>
      </c>
    </row>
    <row r="1045" spans="1:4" x14ac:dyDescent="0.25">
      <c r="A1045">
        <v>1044</v>
      </c>
      <c r="B1045" s="2">
        <v>1</v>
      </c>
      <c r="C1045" s="4">
        <v>2</v>
      </c>
      <c r="D1045" s="3">
        <v>3</v>
      </c>
    </row>
    <row r="1046" spans="1:4" x14ac:dyDescent="0.25">
      <c r="A1046">
        <v>1045</v>
      </c>
      <c r="B1046" s="2">
        <v>1</v>
      </c>
      <c r="C1046" s="4">
        <v>2</v>
      </c>
      <c r="D1046" s="3">
        <v>3</v>
      </c>
    </row>
    <row r="1047" spans="1:4" x14ac:dyDescent="0.25">
      <c r="A1047">
        <v>1046</v>
      </c>
      <c r="B1047" s="2">
        <v>1</v>
      </c>
      <c r="C1047" s="4">
        <v>2</v>
      </c>
      <c r="D1047" s="3">
        <v>3</v>
      </c>
    </row>
    <row r="1048" spans="1:4" x14ac:dyDescent="0.25">
      <c r="A1048">
        <v>1047</v>
      </c>
      <c r="B1048" s="2">
        <v>1</v>
      </c>
      <c r="C1048" s="4">
        <v>2</v>
      </c>
      <c r="D1048" s="3">
        <v>3</v>
      </c>
    </row>
    <row r="1049" spans="1:4" x14ac:dyDescent="0.25">
      <c r="A1049">
        <v>1048</v>
      </c>
      <c r="B1049" s="2">
        <v>1</v>
      </c>
      <c r="C1049" s="4">
        <v>2</v>
      </c>
      <c r="D1049" s="3">
        <v>3</v>
      </c>
    </row>
    <row r="1050" spans="1:4" x14ac:dyDescent="0.25">
      <c r="A1050">
        <v>1049</v>
      </c>
      <c r="B1050" s="2">
        <v>1</v>
      </c>
      <c r="C1050" s="4">
        <v>2</v>
      </c>
      <c r="D1050" s="3">
        <v>3</v>
      </c>
    </row>
    <row r="1051" spans="1:4" x14ac:dyDescent="0.25">
      <c r="A1051">
        <v>1050</v>
      </c>
      <c r="B1051" s="2">
        <v>1</v>
      </c>
      <c r="C1051" s="4">
        <v>2</v>
      </c>
      <c r="D1051" s="3">
        <v>3</v>
      </c>
    </row>
    <row r="1052" spans="1:4" x14ac:dyDescent="0.25">
      <c r="A1052">
        <v>1051</v>
      </c>
      <c r="B1052" s="2">
        <v>1</v>
      </c>
    </row>
    <row r="1053" spans="1:4" x14ac:dyDescent="0.25">
      <c r="A1053">
        <v>1052</v>
      </c>
      <c r="B1053" s="2">
        <v>1</v>
      </c>
    </row>
    <row r="1054" spans="1:4" x14ac:dyDescent="0.25">
      <c r="A1054">
        <v>1053</v>
      </c>
      <c r="B1054" s="2">
        <v>1</v>
      </c>
    </row>
    <row r="1055" spans="1:4" x14ac:dyDescent="0.25">
      <c r="A1055">
        <v>1054</v>
      </c>
      <c r="B1055" s="2">
        <v>1</v>
      </c>
    </row>
    <row r="1056" spans="1:4" x14ac:dyDescent="0.25">
      <c r="A1056">
        <v>1055</v>
      </c>
      <c r="B1056" s="2">
        <v>1</v>
      </c>
    </row>
    <row r="1057" spans="1:8" x14ac:dyDescent="0.25">
      <c r="A1057">
        <v>1056</v>
      </c>
      <c r="B1057" s="2">
        <v>1</v>
      </c>
      <c r="H1057" s="5" t="s">
        <v>233</v>
      </c>
    </row>
    <row r="1058" spans="1:8" x14ac:dyDescent="0.25">
      <c r="A1058">
        <v>1057</v>
      </c>
      <c r="B1058" s="2">
        <v>1</v>
      </c>
      <c r="H1058" s="5" t="s">
        <v>233</v>
      </c>
    </row>
    <row r="1059" spans="1:8" x14ac:dyDescent="0.25">
      <c r="A1059">
        <v>1058</v>
      </c>
      <c r="B1059" s="2">
        <v>1</v>
      </c>
      <c r="H1059" s="5" t="s">
        <v>233</v>
      </c>
    </row>
    <row r="1060" spans="1:8" x14ac:dyDescent="0.25">
      <c r="A1060">
        <v>1059</v>
      </c>
      <c r="B1060" s="2">
        <v>1</v>
      </c>
      <c r="H1060" s="5" t="s">
        <v>233</v>
      </c>
    </row>
    <row r="1061" spans="1:8" x14ac:dyDescent="0.25">
      <c r="A1061">
        <v>1060</v>
      </c>
      <c r="B1061" s="2">
        <v>1</v>
      </c>
      <c r="H1061" s="5" t="s">
        <v>233</v>
      </c>
    </row>
    <row r="1062" spans="1:8" x14ac:dyDescent="0.25">
      <c r="A1062">
        <v>1061</v>
      </c>
      <c r="B1062" s="2">
        <v>1</v>
      </c>
      <c r="H1062" s="5" t="s">
        <v>233</v>
      </c>
    </row>
    <row r="1063" spans="1:8" x14ac:dyDescent="0.25">
      <c r="A1063">
        <v>1062</v>
      </c>
      <c r="B1063" s="2">
        <v>1</v>
      </c>
      <c r="H1063" s="5" t="s">
        <v>233</v>
      </c>
    </row>
    <row r="1064" spans="1:8" x14ac:dyDescent="0.25">
      <c r="A1064">
        <v>1063</v>
      </c>
      <c r="B1064" s="2">
        <v>1</v>
      </c>
      <c r="H1064" s="5" t="s">
        <v>233</v>
      </c>
    </row>
    <row r="1065" spans="1:8" x14ac:dyDescent="0.25">
      <c r="A1065">
        <v>1064</v>
      </c>
      <c r="B1065" s="2">
        <v>1</v>
      </c>
      <c r="H1065" s="5" t="s">
        <v>233</v>
      </c>
    </row>
    <row r="1066" spans="1:8" x14ac:dyDescent="0.25">
      <c r="A1066">
        <v>1065</v>
      </c>
      <c r="B1066" s="2">
        <v>1</v>
      </c>
      <c r="C1066" s="4">
        <v>2</v>
      </c>
      <c r="H1066" s="5" t="s">
        <v>233</v>
      </c>
    </row>
    <row r="1067" spans="1:8" x14ac:dyDescent="0.25">
      <c r="A1067">
        <v>1066</v>
      </c>
      <c r="B1067" s="2">
        <v>1</v>
      </c>
      <c r="C1067" s="4">
        <v>2</v>
      </c>
      <c r="H1067" s="5" t="s">
        <v>233</v>
      </c>
    </row>
    <row r="1068" spans="1:8" x14ac:dyDescent="0.25">
      <c r="A1068">
        <v>1067</v>
      </c>
      <c r="B1068" s="2">
        <v>1</v>
      </c>
      <c r="C1068" s="4">
        <v>2</v>
      </c>
      <c r="H1068" s="5" t="s">
        <v>233</v>
      </c>
    </row>
    <row r="1069" spans="1:8" x14ac:dyDescent="0.25">
      <c r="A1069">
        <v>1068</v>
      </c>
      <c r="B1069" s="2">
        <v>1</v>
      </c>
      <c r="C1069" s="4">
        <v>2</v>
      </c>
      <c r="H1069" s="5" t="s">
        <v>233</v>
      </c>
    </row>
    <row r="1070" spans="1:8" x14ac:dyDescent="0.25">
      <c r="A1070">
        <v>1069</v>
      </c>
      <c r="B1070" s="2">
        <v>1</v>
      </c>
      <c r="C1070" s="4">
        <v>2</v>
      </c>
      <c r="H1070" s="5" t="s">
        <v>233</v>
      </c>
    </row>
    <row r="1071" spans="1:8" x14ac:dyDescent="0.25">
      <c r="A1071">
        <v>1070</v>
      </c>
      <c r="B1071" s="2">
        <v>1</v>
      </c>
      <c r="C1071" s="4">
        <v>2</v>
      </c>
      <c r="H1071" s="5" t="s">
        <v>233</v>
      </c>
    </row>
    <row r="1072" spans="1:8" x14ac:dyDescent="0.25">
      <c r="A1072">
        <v>1071</v>
      </c>
      <c r="B1072" s="2">
        <v>1</v>
      </c>
      <c r="C1072" s="4">
        <v>2</v>
      </c>
      <c r="H1072" s="5" t="s">
        <v>233</v>
      </c>
    </row>
    <row r="1073" spans="1:8" x14ac:dyDescent="0.25">
      <c r="A1073">
        <v>1072</v>
      </c>
      <c r="C1073" s="4">
        <v>2</v>
      </c>
      <c r="H1073" s="5" t="s">
        <v>233</v>
      </c>
    </row>
    <row r="1074" spans="1:8" x14ac:dyDescent="0.25">
      <c r="A1074">
        <v>1073</v>
      </c>
      <c r="C1074" s="4">
        <v>2</v>
      </c>
      <c r="H1074" s="5" t="s">
        <v>233</v>
      </c>
    </row>
    <row r="1075" spans="1:8" x14ac:dyDescent="0.25">
      <c r="A1075">
        <v>1074</v>
      </c>
      <c r="C1075" s="4">
        <v>2</v>
      </c>
      <c r="H1075" s="5" t="s">
        <v>233</v>
      </c>
    </row>
    <row r="1076" spans="1:8" x14ac:dyDescent="0.25">
      <c r="A1076">
        <v>1075</v>
      </c>
      <c r="C1076" s="4">
        <v>2</v>
      </c>
      <c r="D1076" s="3">
        <v>3</v>
      </c>
      <c r="H1076" s="5" t="s">
        <v>233</v>
      </c>
    </row>
    <row r="1077" spans="1:8" x14ac:dyDescent="0.25">
      <c r="A1077">
        <v>1076</v>
      </c>
      <c r="C1077" s="4">
        <v>2</v>
      </c>
      <c r="D1077" s="3">
        <v>3</v>
      </c>
      <c r="H1077" s="5" t="s">
        <v>233</v>
      </c>
    </row>
    <row r="1078" spans="1:8" x14ac:dyDescent="0.25">
      <c r="A1078">
        <v>1077</v>
      </c>
      <c r="C1078" s="4">
        <v>2</v>
      </c>
      <c r="D1078" s="3">
        <v>3</v>
      </c>
      <c r="H1078" s="5" t="s">
        <v>233</v>
      </c>
    </row>
    <row r="1079" spans="1:8" x14ac:dyDescent="0.25">
      <c r="A1079">
        <v>1078</v>
      </c>
      <c r="C1079" s="4">
        <v>2</v>
      </c>
      <c r="D1079" s="3">
        <v>3</v>
      </c>
      <c r="H1079" s="5" t="s">
        <v>233</v>
      </c>
    </row>
    <row r="1080" spans="1:8" x14ac:dyDescent="0.25">
      <c r="A1080">
        <v>1079</v>
      </c>
      <c r="C1080" s="4">
        <v>2</v>
      </c>
      <c r="D1080" s="3">
        <v>3</v>
      </c>
      <c r="H1080" s="5" t="s">
        <v>233</v>
      </c>
    </row>
    <row r="1081" spans="1:8" x14ac:dyDescent="0.25">
      <c r="A1081">
        <v>1080</v>
      </c>
      <c r="C1081" s="4">
        <v>2</v>
      </c>
      <c r="D1081" s="3">
        <v>3</v>
      </c>
      <c r="H1081" s="5" t="s">
        <v>233</v>
      </c>
    </row>
    <row r="1082" spans="1:8" x14ac:dyDescent="0.25">
      <c r="A1082">
        <v>1081</v>
      </c>
      <c r="C1082" s="4">
        <v>2</v>
      </c>
      <c r="D1082" s="3">
        <v>3</v>
      </c>
      <c r="H1082" s="5" t="s">
        <v>233</v>
      </c>
    </row>
    <row r="1083" spans="1:8" x14ac:dyDescent="0.25">
      <c r="A1083">
        <v>1082</v>
      </c>
      <c r="C1083" s="4">
        <v>2</v>
      </c>
      <c r="D1083" s="3">
        <v>3</v>
      </c>
    </row>
    <row r="1084" spans="1:8" x14ac:dyDescent="0.25">
      <c r="A1084">
        <v>1083</v>
      </c>
      <c r="C1084" s="4">
        <v>2</v>
      </c>
      <c r="D1084" s="3">
        <v>3</v>
      </c>
    </row>
    <row r="1085" spans="1:8" x14ac:dyDescent="0.25">
      <c r="A1085">
        <v>1084</v>
      </c>
      <c r="B1085" s="2">
        <v>1</v>
      </c>
      <c r="C1085" s="4">
        <v>2</v>
      </c>
      <c r="D1085" s="3">
        <v>3</v>
      </c>
    </row>
    <row r="1086" spans="1:8" x14ac:dyDescent="0.25">
      <c r="A1086">
        <v>1085</v>
      </c>
      <c r="B1086" s="2">
        <v>1</v>
      </c>
      <c r="C1086" s="4">
        <v>2</v>
      </c>
      <c r="D1086" s="3">
        <v>3</v>
      </c>
    </row>
    <row r="1087" spans="1:8" x14ac:dyDescent="0.25">
      <c r="A1087">
        <v>1086</v>
      </c>
      <c r="B1087" s="2">
        <v>1</v>
      </c>
      <c r="C1087" s="4">
        <v>2</v>
      </c>
      <c r="D1087" s="3">
        <v>3</v>
      </c>
    </row>
    <row r="1088" spans="1:8" x14ac:dyDescent="0.25">
      <c r="A1088">
        <v>1087</v>
      </c>
      <c r="B1088" s="2">
        <v>1</v>
      </c>
      <c r="C1088" s="4">
        <v>2</v>
      </c>
      <c r="D1088" s="3">
        <v>3</v>
      </c>
    </row>
    <row r="1089" spans="1:5" x14ac:dyDescent="0.25">
      <c r="A1089">
        <v>1088</v>
      </c>
      <c r="B1089" s="2">
        <v>1</v>
      </c>
      <c r="C1089" s="4">
        <v>2</v>
      </c>
      <c r="D1089" s="3">
        <v>3</v>
      </c>
    </row>
    <row r="1090" spans="1:5" x14ac:dyDescent="0.25">
      <c r="A1090">
        <v>1089</v>
      </c>
      <c r="B1090" s="2">
        <v>1</v>
      </c>
      <c r="C1090" s="4">
        <v>2</v>
      </c>
      <c r="D1090" s="3">
        <v>3</v>
      </c>
    </row>
    <row r="1091" spans="1:5" x14ac:dyDescent="0.25">
      <c r="A1091">
        <v>1090</v>
      </c>
      <c r="B1091" s="2">
        <v>1</v>
      </c>
      <c r="C1091" s="4">
        <v>2</v>
      </c>
      <c r="D1091" s="3">
        <v>3</v>
      </c>
    </row>
    <row r="1092" spans="1:5" x14ac:dyDescent="0.25">
      <c r="A1092">
        <v>1091</v>
      </c>
      <c r="B1092" s="2">
        <v>1</v>
      </c>
      <c r="D1092" s="3">
        <v>3</v>
      </c>
    </row>
    <row r="1093" spans="1:5" x14ac:dyDescent="0.25">
      <c r="A1093">
        <v>1092</v>
      </c>
      <c r="B1093" s="2">
        <v>1</v>
      </c>
      <c r="D1093" s="3">
        <v>3</v>
      </c>
    </row>
    <row r="1094" spans="1:5" x14ac:dyDescent="0.25">
      <c r="A1094">
        <v>1093</v>
      </c>
      <c r="B1094" s="2">
        <v>1</v>
      </c>
      <c r="D1094" s="3">
        <v>3</v>
      </c>
    </row>
    <row r="1095" spans="1:5" x14ac:dyDescent="0.25">
      <c r="A1095">
        <v>1094</v>
      </c>
      <c r="B1095" s="2">
        <v>1</v>
      </c>
      <c r="D1095" s="3">
        <v>3</v>
      </c>
    </row>
    <row r="1096" spans="1:5" x14ac:dyDescent="0.25">
      <c r="A1096">
        <v>1095</v>
      </c>
      <c r="B1096" s="2">
        <v>1</v>
      </c>
      <c r="D1096" s="3">
        <v>3</v>
      </c>
    </row>
    <row r="1097" spans="1:5" x14ac:dyDescent="0.25">
      <c r="A1097">
        <v>1096</v>
      </c>
      <c r="B1097" s="2">
        <v>1</v>
      </c>
      <c r="D1097" s="3">
        <v>3</v>
      </c>
    </row>
    <row r="1098" spans="1:5" x14ac:dyDescent="0.25">
      <c r="A1098">
        <v>1097</v>
      </c>
      <c r="B1098" s="2">
        <v>1</v>
      </c>
      <c r="D1098" s="3">
        <v>3</v>
      </c>
      <c r="E1098" s="5">
        <v>4</v>
      </c>
    </row>
    <row r="1099" spans="1:5" x14ac:dyDescent="0.25">
      <c r="A1099">
        <v>1098</v>
      </c>
      <c r="B1099" s="2">
        <v>1</v>
      </c>
      <c r="D1099" s="3">
        <v>3</v>
      </c>
      <c r="E1099" s="5">
        <v>4</v>
      </c>
    </row>
    <row r="1100" spans="1:5" x14ac:dyDescent="0.25">
      <c r="A1100">
        <v>1099</v>
      </c>
      <c r="B1100" s="2">
        <v>1</v>
      </c>
      <c r="E1100" s="5">
        <v>4</v>
      </c>
    </row>
    <row r="1101" spans="1:5" x14ac:dyDescent="0.25">
      <c r="A1101">
        <v>1100</v>
      </c>
      <c r="B1101" s="2">
        <v>1</v>
      </c>
      <c r="E1101" s="5">
        <v>4</v>
      </c>
    </row>
    <row r="1102" spans="1:5" x14ac:dyDescent="0.25">
      <c r="A1102">
        <v>1101</v>
      </c>
      <c r="B1102" s="2">
        <v>1</v>
      </c>
      <c r="C1102" s="4">
        <v>2</v>
      </c>
      <c r="E1102" s="5">
        <v>4</v>
      </c>
    </row>
    <row r="1103" spans="1:5" x14ac:dyDescent="0.25">
      <c r="A1103">
        <v>1102</v>
      </c>
      <c r="B1103" s="2">
        <v>1</v>
      </c>
      <c r="C1103" s="4">
        <v>2</v>
      </c>
      <c r="E1103" s="5">
        <v>4</v>
      </c>
    </row>
    <row r="1104" spans="1:5" x14ac:dyDescent="0.25">
      <c r="A1104">
        <v>1103</v>
      </c>
      <c r="B1104" s="2">
        <v>1</v>
      </c>
      <c r="C1104" s="4">
        <v>2</v>
      </c>
      <c r="E1104" s="5">
        <v>4</v>
      </c>
    </row>
    <row r="1105" spans="1:5" x14ac:dyDescent="0.25">
      <c r="A1105">
        <v>1104</v>
      </c>
      <c r="B1105" s="2">
        <v>1</v>
      </c>
      <c r="C1105" s="4">
        <v>2</v>
      </c>
      <c r="E1105" s="5">
        <v>4</v>
      </c>
    </row>
    <row r="1106" spans="1:5" x14ac:dyDescent="0.25">
      <c r="A1106">
        <v>1105</v>
      </c>
      <c r="B1106" s="2">
        <v>1</v>
      </c>
      <c r="C1106" s="4">
        <v>2</v>
      </c>
      <c r="E1106" s="5">
        <v>4</v>
      </c>
    </row>
    <row r="1107" spans="1:5" x14ac:dyDescent="0.25">
      <c r="A1107">
        <v>1106</v>
      </c>
      <c r="B1107" s="2">
        <v>1</v>
      </c>
      <c r="C1107" s="4">
        <v>2</v>
      </c>
      <c r="E1107" s="5">
        <v>4</v>
      </c>
    </row>
    <row r="1108" spans="1:5" x14ac:dyDescent="0.25">
      <c r="A1108">
        <v>1107</v>
      </c>
      <c r="C1108" s="4">
        <v>2</v>
      </c>
      <c r="E1108" s="5">
        <v>4</v>
      </c>
    </row>
    <row r="1109" spans="1:5" x14ac:dyDescent="0.25">
      <c r="A1109">
        <v>1108</v>
      </c>
      <c r="C1109" s="4">
        <v>2</v>
      </c>
      <c r="E1109" s="5">
        <v>4</v>
      </c>
    </row>
    <row r="1110" spans="1:5" x14ac:dyDescent="0.25">
      <c r="A1110">
        <v>1109</v>
      </c>
      <c r="C1110" s="4">
        <v>2</v>
      </c>
      <c r="E1110" s="5">
        <v>4</v>
      </c>
    </row>
    <row r="1111" spans="1:5" x14ac:dyDescent="0.25">
      <c r="A1111">
        <v>1110</v>
      </c>
      <c r="C1111" s="4">
        <v>2</v>
      </c>
      <c r="E1111" s="5">
        <v>4</v>
      </c>
    </row>
    <row r="1112" spans="1:5" x14ac:dyDescent="0.25">
      <c r="A1112">
        <v>1111</v>
      </c>
      <c r="C1112" s="4">
        <v>2</v>
      </c>
      <c r="E1112" s="5">
        <v>4</v>
      </c>
    </row>
    <row r="1113" spans="1:5" x14ac:dyDescent="0.25">
      <c r="A1113">
        <v>1112</v>
      </c>
      <c r="C1113" s="4">
        <v>2</v>
      </c>
      <c r="E1113" s="5">
        <v>4</v>
      </c>
    </row>
    <row r="1114" spans="1:5" x14ac:dyDescent="0.25">
      <c r="A1114">
        <v>1113</v>
      </c>
      <c r="C1114" s="4">
        <v>2</v>
      </c>
      <c r="E1114" s="5">
        <v>4</v>
      </c>
    </row>
    <row r="1115" spans="1:5" x14ac:dyDescent="0.25">
      <c r="A1115">
        <v>1114</v>
      </c>
      <c r="C1115" s="4">
        <v>2</v>
      </c>
      <c r="E1115" s="5">
        <v>4</v>
      </c>
    </row>
    <row r="1116" spans="1:5" x14ac:dyDescent="0.25">
      <c r="A1116">
        <v>1115</v>
      </c>
      <c r="C1116" s="4">
        <v>2</v>
      </c>
      <c r="E1116" s="5">
        <v>4</v>
      </c>
    </row>
    <row r="1117" spans="1:5" x14ac:dyDescent="0.25">
      <c r="A1117">
        <v>1116</v>
      </c>
      <c r="C1117" s="4">
        <v>2</v>
      </c>
      <c r="E1117" s="5">
        <v>4</v>
      </c>
    </row>
    <row r="1118" spans="1:5" x14ac:dyDescent="0.25">
      <c r="A1118">
        <v>1117</v>
      </c>
      <c r="C1118" s="4">
        <v>2</v>
      </c>
      <c r="D1118" s="3">
        <v>3</v>
      </c>
      <c r="E1118" s="5">
        <v>4</v>
      </c>
    </row>
    <row r="1119" spans="1:5" x14ac:dyDescent="0.25">
      <c r="A1119">
        <v>1118</v>
      </c>
      <c r="C1119" s="4">
        <v>2</v>
      </c>
      <c r="D1119" s="3">
        <v>3</v>
      </c>
      <c r="E1119" s="5">
        <v>4</v>
      </c>
    </row>
    <row r="1120" spans="1:5" x14ac:dyDescent="0.25">
      <c r="A1120">
        <v>1119</v>
      </c>
      <c r="B1120" s="2">
        <v>1</v>
      </c>
      <c r="C1120" s="4">
        <v>2</v>
      </c>
      <c r="D1120" s="3">
        <v>3</v>
      </c>
    </row>
    <row r="1121" spans="1:4" x14ac:dyDescent="0.25">
      <c r="A1121">
        <v>1120</v>
      </c>
      <c r="B1121" s="2">
        <v>1</v>
      </c>
      <c r="C1121" s="4">
        <v>2</v>
      </c>
      <c r="D1121" s="3">
        <v>3</v>
      </c>
    </row>
    <row r="1122" spans="1:4" x14ac:dyDescent="0.25">
      <c r="A1122">
        <v>1121</v>
      </c>
      <c r="B1122" s="2">
        <v>1</v>
      </c>
      <c r="C1122" s="4">
        <v>2</v>
      </c>
      <c r="D1122" s="3">
        <v>3</v>
      </c>
    </row>
    <row r="1123" spans="1:4" x14ac:dyDescent="0.25">
      <c r="A1123">
        <v>1122</v>
      </c>
      <c r="B1123" s="2">
        <v>1</v>
      </c>
      <c r="D1123" s="3">
        <v>3</v>
      </c>
    </row>
    <row r="1124" spans="1:4" x14ac:dyDescent="0.25">
      <c r="A1124">
        <v>1123</v>
      </c>
      <c r="B1124" s="2">
        <v>1</v>
      </c>
      <c r="D1124" s="3">
        <v>3</v>
      </c>
    </row>
    <row r="1125" spans="1:4" x14ac:dyDescent="0.25">
      <c r="A1125">
        <v>1124</v>
      </c>
      <c r="B1125" s="2">
        <v>1</v>
      </c>
      <c r="D1125" s="3">
        <v>3</v>
      </c>
    </row>
    <row r="1126" spans="1:4" x14ac:dyDescent="0.25">
      <c r="A1126">
        <v>1125</v>
      </c>
      <c r="B1126" s="2">
        <v>1</v>
      </c>
      <c r="D1126" s="3">
        <v>3</v>
      </c>
    </row>
    <row r="1127" spans="1:4" x14ac:dyDescent="0.25">
      <c r="A1127">
        <v>1126</v>
      </c>
      <c r="B1127" s="2">
        <v>1</v>
      </c>
      <c r="D1127" s="3">
        <v>3</v>
      </c>
    </row>
    <row r="1128" spans="1:4" x14ac:dyDescent="0.25">
      <c r="A1128">
        <v>1127</v>
      </c>
      <c r="B1128" s="2">
        <v>1</v>
      </c>
      <c r="D1128" s="3">
        <v>3</v>
      </c>
    </row>
    <row r="1129" spans="1:4" x14ac:dyDescent="0.25">
      <c r="A1129">
        <v>1128</v>
      </c>
      <c r="B1129" s="2">
        <v>1</v>
      </c>
      <c r="D1129" s="3">
        <v>3</v>
      </c>
    </row>
    <row r="1130" spans="1:4" x14ac:dyDescent="0.25">
      <c r="A1130">
        <v>1129</v>
      </c>
      <c r="B1130" s="2">
        <v>1</v>
      </c>
      <c r="D1130" s="3">
        <v>3</v>
      </c>
    </row>
    <row r="1131" spans="1:4" x14ac:dyDescent="0.25">
      <c r="A1131">
        <v>1130</v>
      </c>
      <c r="B1131" s="2">
        <v>1</v>
      </c>
      <c r="D1131" s="3">
        <v>3</v>
      </c>
    </row>
    <row r="1132" spans="1:4" x14ac:dyDescent="0.25">
      <c r="A1132">
        <v>1131</v>
      </c>
      <c r="B1132" s="2">
        <v>1</v>
      </c>
      <c r="D1132" s="3">
        <v>3</v>
      </c>
    </row>
    <row r="1133" spans="1:4" x14ac:dyDescent="0.25">
      <c r="A1133">
        <v>1132</v>
      </c>
      <c r="B1133" s="2">
        <v>1</v>
      </c>
      <c r="C1133" s="4">
        <v>2</v>
      </c>
      <c r="D1133" s="3">
        <v>3</v>
      </c>
    </row>
    <row r="1134" spans="1:4" x14ac:dyDescent="0.25">
      <c r="A1134">
        <v>1133</v>
      </c>
      <c r="B1134" s="2">
        <v>1</v>
      </c>
      <c r="C1134" s="4">
        <v>2</v>
      </c>
      <c r="D1134" s="3">
        <v>3</v>
      </c>
    </row>
    <row r="1135" spans="1:4" x14ac:dyDescent="0.25">
      <c r="A1135">
        <v>1134</v>
      </c>
      <c r="B1135" s="2">
        <v>1</v>
      </c>
      <c r="C1135" s="4">
        <v>2</v>
      </c>
      <c r="D1135" s="3">
        <v>3</v>
      </c>
    </row>
    <row r="1136" spans="1:4" x14ac:dyDescent="0.25">
      <c r="A1136">
        <v>1135</v>
      </c>
      <c r="B1136" s="2">
        <v>1</v>
      </c>
      <c r="C1136" s="4">
        <v>2</v>
      </c>
      <c r="D1136" s="3">
        <v>3</v>
      </c>
    </row>
    <row r="1137" spans="1:8" x14ac:dyDescent="0.25">
      <c r="A1137">
        <v>1136</v>
      </c>
      <c r="B1137" s="2">
        <v>1</v>
      </c>
      <c r="C1137" s="4">
        <v>2</v>
      </c>
      <c r="D1137" s="3">
        <v>3</v>
      </c>
    </row>
    <row r="1138" spans="1:8" x14ac:dyDescent="0.25">
      <c r="A1138">
        <v>1137</v>
      </c>
      <c r="B1138" s="2">
        <v>1</v>
      </c>
      <c r="C1138" s="4">
        <v>2</v>
      </c>
      <c r="D1138" s="3">
        <v>3</v>
      </c>
    </row>
    <row r="1139" spans="1:8" x14ac:dyDescent="0.25">
      <c r="A1139">
        <v>1138</v>
      </c>
      <c r="B1139" s="2">
        <v>1</v>
      </c>
      <c r="C1139" s="4">
        <v>2</v>
      </c>
      <c r="D1139" s="3">
        <v>3</v>
      </c>
    </row>
    <row r="1140" spans="1:8" x14ac:dyDescent="0.25">
      <c r="A1140">
        <v>1139</v>
      </c>
      <c r="C1140" s="4">
        <v>2</v>
      </c>
      <c r="H1140" s="5" t="s">
        <v>233</v>
      </c>
    </row>
    <row r="1141" spans="1:8" x14ac:dyDescent="0.25">
      <c r="A1141">
        <v>1140</v>
      </c>
      <c r="C1141" s="4">
        <v>2</v>
      </c>
      <c r="H1141" s="5" t="s">
        <v>233</v>
      </c>
    </row>
    <row r="1142" spans="1:8" x14ac:dyDescent="0.25">
      <c r="A1142">
        <v>1141</v>
      </c>
      <c r="C1142" s="4">
        <v>2</v>
      </c>
      <c r="H1142" s="5" t="s">
        <v>233</v>
      </c>
    </row>
    <row r="1143" spans="1:8" x14ac:dyDescent="0.25">
      <c r="A1143">
        <v>1142</v>
      </c>
      <c r="C1143" s="4">
        <v>2</v>
      </c>
      <c r="H1143" s="5" t="s">
        <v>233</v>
      </c>
    </row>
    <row r="1144" spans="1:8" x14ac:dyDescent="0.25">
      <c r="A1144">
        <v>1143</v>
      </c>
      <c r="C1144" s="4">
        <v>2</v>
      </c>
      <c r="H1144" s="5" t="s">
        <v>233</v>
      </c>
    </row>
    <row r="1145" spans="1:8" x14ac:dyDescent="0.25">
      <c r="A1145">
        <v>1144</v>
      </c>
      <c r="C1145" s="4">
        <v>2</v>
      </c>
      <c r="H1145" s="5" t="s">
        <v>233</v>
      </c>
    </row>
    <row r="1146" spans="1:8" x14ac:dyDescent="0.25">
      <c r="A1146">
        <v>1145</v>
      </c>
      <c r="C1146" s="4">
        <v>2</v>
      </c>
      <c r="H1146" s="5" t="s">
        <v>233</v>
      </c>
    </row>
    <row r="1147" spans="1:8" x14ac:dyDescent="0.25">
      <c r="A1147">
        <v>1146</v>
      </c>
      <c r="C1147" s="4">
        <v>2</v>
      </c>
      <c r="H1147" s="5" t="s">
        <v>233</v>
      </c>
    </row>
    <row r="1148" spans="1:8" x14ac:dyDescent="0.25">
      <c r="A1148">
        <v>1147</v>
      </c>
      <c r="B1148" s="2">
        <v>1</v>
      </c>
      <c r="C1148" s="4">
        <v>2</v>
      </c>
      <c r="H1148" s="5" t="s">
        <v>233</v>
      </c>
    </row>
    <row r="1149" spans="1:8" x14ac:dyDescent="0.25">
      <c r="A1149">
        <v>1148</v>
      </c>
      <c r="B1149" s="2">
        <v>1</v>
      </c>
      <c r="C1149" s="4">
        <v>2</v>
      </c>
      <c r="H1149" s="5" t="s">
        <v>233</v>
      </c>
    </row>
    <row r="1150" spans="1:8" x14ac:dyDescent="0.25">
      <c r="A1150">
        <v>1149</v>
      </c>
      <c r="B1150" s="2">
        <v>1</v>
      </c>
      <c r="C1150" s="4">
        <v>2</v>
      </c>
      <c r="H1150" s="5" t="s">
        <v>233</v>
      </c>
    </row>
    <row r="1151" spans="1:8" x14ac:dyDescent="0.25">
      <c r="A1151">
        <v>1150</v>
      </c>
      <c r="B1151" s="2">
        <v>1</v>
      </c>
      <c r="C1151" s="4">
        <v>2</v>
      </c>
      <c r="H1151" s="5" t="s">
        <v>233</v>
      </c>
    </row>
    <row r="1152" spans="1:8" x14ac:dyDescent="0.25">
      <c r="A1152">
        <v>1151</v>
      </c>
      <c r="B1152" s="2">
        <v>1</v>
      </c>
      <c r="C1152" s="4">
        <v>2</v>
      </c>
      <c r="H1152" s="5" t="s">
        <v>233</v>
      </c>
    </row>
    <row r="1153" spans="1:8" x14ac:dyDescent="0.25">
      <c r="A1153">
        <v>1152</v>
      </c>
      <c r="B1153" s="2">
        <v>1</v>
      </c>
      <c r="C1153" s="4">
        <v>2</v>
      </c>
      <c r="H1153" s="5" t="s">
        <v>233</v>
      </c>
    </row>
    <row r="1154" spans="1:8" x14ac:dyDescent="0.25">
      <c r="A1154">
        <v>1153</v>
      </c>
      <c r="B1154" s="2">
        <v>1</v>
      </c>
      <c r="C1154" s="4">
        <v>2</v>
      </c>
      <c r="H1154" s="5" t="s">
        <v>233</v>
      </c>
    </row>
    <row r="1155" spans="1:8" x14ac:dyDescent="0.25">
      <c r="A1155">
        <v>1154</v>
      </c>
      <c r="B1155" s="2">
        <v>1</v>
      </c>
      <c r="C1155" s="4">
        <v>2</v>
      </c>
      <c r="H1155" s="5" t="s">
        <v>233</v>
      </c>
    </row>
    <row r="1156" spans="1:8" x14ac:dyDescent="0.25">
      <c r="A1156">
        <v>1155</v>
      </c>
      <c r="B1156" s="2">
        <v>1</v>
      </c>
      <c r="C1156" s="4">
        <v>2</v>
      </c>
      <c r="G1156" s="3" t="s">
        <v>234</v>
      </c>
      <c r="H1156" s="5" t="s">
        <v>233</v>
      </c>
    </row>
    <row r="1157" spans="1:8" x14ac:dyDescent="0.25">
      <c r="A1157">
        <v>1156</v>
      </c>
      <c r="B1157" s="2">
        <v>1</v>
      </c>
      <c r="C1157" s="4">
        <v>2</v>
      </c>
      <c r="G1157" s="3" t="s">
        <v>234</v>
      </c>
      <c r="H1157" s="5" t="s">
        <v>233</v>
      </c>
    </row>
    <row r="1158" spans="1:8" x14ac:dyDescent="0.25">
      <c r="A1158">
        <v>1157</v>
      </c>
      <c r="B1158" s="2">
        <v>1</v>
      </c>
      <c r="C1158" s="4">
        <v>2</v>
      </c>
      <c r="G1158" s="3" t="s">
        <v>234</v>
      </c>
      <c r="H1158" s="5" t="s">
        <v>233</v>
      </c>
    </row>
    <row r="1159" spans="1:8" x14ac:dyDescent="0.25">
      <c r="A1159">
        <v>1158</v>
      </c>
      <c r="B1159" s="2">
        <v>1</v>
      </c>
      <c r="G1159" s="3" t="s">
        <v>234</v>
      </c>
      <c r="H1159" s="5" t="s">
        <v>233</v>
      </c>
    </row>
    <row r="1160" spans="1:8" x14ac:dyDescent="0.25">
      <c r="A1160">
        <v>1159</v>
      </c>
      <c r="B1160" s="2">
        <v>1</v>
      </c>
      <c r="G1160" s="3" t="s">
        <v>234</v>
      </c>
      <c r="H1160" s="5" t="s">
        <v>233</v>
      </c>
    </row>
    <row r="1161" spans="1:8" x14ac:dyDescent="0.25">
      <c r="A1161">
        <v>1160</v>
      </c>
      <c r="B1161" s="2">
        <v>1</v>
      </c>
      <c r="G1161" s="3" t="s">
        <v>234</v>
      </c>
      <c r="H1161" s="5" t="s">
        <v>233</v>
      </c>
    </row>
    <row r="1162" spans="1:8" x14ac:dyDescent="0.25">
      <c r="A1162">
        <v>1161</v>
      </c>
      <c r="B1162" s="2">
        <v>1</v>
      </c>
      <c r="G1162" s="3" t="s">
        <v>234</v>
      </c>
      <c r="H1162" s="5" t="s">
        <v>233</v>
      </c>
    </row>
    <row r="1163" spans="1:8" x14ac:dyDescent="0.25">
      <c r="A1163">
        <v>1162</v>
      </c>
      <c r="B1163" s="2">
        <v>1</v>
      </c>
      <c r="G1163" s="3" t="s">
        <v>234</v>
      </c>
    </row>
    <row r="1164" spans="1:8" x14ac:dyDescent="0.25">
      <c r="A1164">
        <v>1163</v>
      </c>
      <c r="B1164" s="2">
        <v>1</v>
      </c>
      <c r="G1164" s="3" t="s">
        <v>234</v>
      </c>
    </row>
    <row r="1165" spans="1:8" x14ac:dyDescent="0.25">
      <c r="A1165">
        <v>1164</v>
      </c>
      <c r="B1165" s="2">
        <v>1</v>
      </c>
      <c r="G1165" s="3" t="s">
        <v>234</v>
      </c>
    </row>
    <row r="1166" spans="1:8" x14ac:dyDescent="0.25">
      <c r="A1166">
        <v>1165</v>
      </c>
      <c r="B1166" s="2">
        <v>1</v>
      </c>
      <c r="G1166" s="3" t="s">
        <v>234</v>
      </c>
    </row>
    <row r="1167" spans="1:8" x14ac:dyDescent="0.25">
      <c r="A1167">
        <v>1166</v>
      </c>
      <c r="B1167" s="2">
        <v>1</v>
      </c>
      <c r="G1167" s="3" t="s">
        <v>234</v>
      </c>
    </row>
    <row r="1168" spans="1:8" x14ac:dyDescent="0.25">
      <c r="A1168">
        <v>1167</v>
      </c>
      <c r="B1168" s="2">
        <v>1</v>
      </c>
      <c r="G1168" s="3" t="s">
        <v>234</v>
      </c>
    </row>
    <row r="1169" spans="1:8" x14ac:dyDescent="0.25">
      <c r="A1169">
        <v>1168</v>
      </c>
      <c r="B1169" s="2">
        <v>1</v>
      </c>
      <c r="C1169" s="4">
        <v>2</v>
      </c>
      <c r="G1169" s="3" t="s">
        <v>234</v>
      </c>
    </row>
    <row r="1170" spans="1:8" x14ac:dyDescent="0.25">
      <c r="A1170">
        <v>1169</v>
      </c>
      <c r="B1170" s="2">
        <v>1</v>
      </c>
      <c r="C1170" s="4">
        <v>2</v>
      </c>
      <c r="G1170" s="3" t="s">
        <v>234</v>
      </c>
    </row>
    <row r="1171" spans="1:8" x14ac:dyDescent="0.25">
      <c r="A1171">
        <v>1170</v>
      </c>
      <c r="B1171" s="2">
        <v>1</v>
      </c>
      <c r="C1171" s="4">
        <v>2</v>
      </c>
      <c r="G1171" s="3" t="s">
        <v>234</v>
      </c>
    </row>
    <row r="1172" spans="1:8" x14ac:dyDescent="0.25">
      <c r="A1172">
        <v>1171</v>
      </c>
      <c r="B1172" s="2">
        <v>1</v>
      </c>
      <c r="C1172" s="4">
        <v>2</v>
      </c>
      <c r="G1172" s="3" t="s">
        <v>234</v>
      </c>
    </row>
    <row r="1173" spans="1:8" x14ac:dyDescent="0.25">
      <c r="A1173">
        <v>1172</v>
      </c>
      <c r="B1173" s="2">
        <v>1</v>
      </c>
      <c r="C1173" s="4">
        <v>2</v>
      </c>
      <c r="G1173" s="3" t="s">
        <v>234</v>
      </c>
    </row>
    <row r="1174" spans="1:8" x14ac:dyDescent="0.25">
      <c r="A1174">
        <v>1173</v>
      </c>
      <c r="B1174" s="2">
        <v>1</v>
      </c>
      <c r="C1174" s="4">
        <v>2</v>
      </c>
      <c r="G1174" s="3" t="s">
        <v>234</v>
      </c>
    </row>
    <row r="1175" spans="1:8" x14ac:dyDescent="0.25">
      <c r="A1175">
        <v>1174</v>
      </c>
      <c r="B1175" s="2">
        <v>1</v>
      </c>
      <c r="C1175" s="4">
        <v>2</v>
      </c>
      <c r="G1175" s="3" t="s">
        <v>234</v>
      </c>
    </row>
    <row r="1176" spans="1:8" x14ac:dyDescent="0.25">
      <c r="A1176">
        <v>1175</v>
      </c>
      <c r="B1176" s="2">
        <v>1</v>
      </c>
      <c r="C1176" s="4">
        <v>2</v>
      </c>
      <c r="G1176" s="3" t="s">
        <v>234</v>
      </c>
    </row>
    <row r="1177" spans="1:8" x14ac:dyDescent="0.25">
      <c r="A1177">
        <v>1176</v>
      </c>
      <c r="B1177" s="2">
        <v>1</v>
      </c>
      <c r="C1177" s="4">
        <v>2</v>
      </c>
    </row>
    <row r="1178" spans="1:8" x14ac:dyDescent="0.25">
      <c r="A1178">
        <v>1177</v>
      </c>
      <c r="B1178" s="2">
        <v>1</v>
      </c>
      <c r="C1178" s="4">
        <v>2</v>
      </c>
    </row>
    <row r="1179" spans="1:8" x14ac:dyDescent="0.25">
      <c r="A1179">
        <v>1178</v>
      </c>
      <c r="C1179" s="4">
        <v>2</v>
      </c>
      <c r="H1179" s="5" t="s">
        <v>233</v>
      </c>
    </row>
    <row r="1180" spans="1:8" x14ac:dyDescent="0.25">
      <c r="A1180">
        <v>1179</v>
      </c>
      <c r="C1180" s="4">
        <v>2</v>
      </c>
      <c r="H1180" s="5" t="s">
        <v>233</v>
      </c>
    </row>
    <row r="1181" spans="1:8" x14ac:dyDescent="0.25">
      <c r="A1181">
        <v>1180</v>
      </c>
      <c r="C1181" s="4">
        <v>2</v>
      </c>
      <c r="H1181" s="5" t="s">
        <v>233</v>
      </c>
    </row>
    <row r="1182" spans="1:8" x14ac:dyDescent="0.25">
      <c r="A1182">
        <v>1181</v>
      </c>
      <c r="C1182" s="4">
        <v>2</v>
      </c>
      <c r="H1182" s="5" t="s">
        <v>233</v>
      </c>
    </row>
    <row r="1183" spans="1:8" x14ac:dyDescent="0.25">
      <c r="A1183">
        <v>1182</v>
      </c>
      <c r="C1183" s="4">
        <v>2</v>
      </c>
      <c r="H1183" s="5" t="s">
        <v>233</v>
      </c>
    </row>
    <row r="1184" spans="1:8" x14ac:dyDescent="0.25">
      <c r="A1184">
        <v>1183</v>
      </c>
      <c r="C1184" s="4">
        <v>2</v>
      </c>
      <c r="G1184" s="3" t="s">
        <v>234</v>
      </c>
      <c r="H1184" s="5" t="s">
        <v>233</v>
      </c>
    </row>
    <row r="1185" spans="1:8" x14ac:dyDescent="0.25">
      <c r="A1185">
        <v>1184</v>
      </c>
      <c r="C1185" s="4">
        <v>2</v>
      </c>
      <c r="G1185" s="3" t="s">
        <v>234</v>
      </c>
      <c r="H1185" s="5" t="s">
        <v>233</v>
      </c>
    </row>
    <row r="1186" spans="1:8" x14ac:dyDescent="0.25">
      <c r="A1186">
        <v>1185</v>
      </c>
      <c r="C1186" s="4">
        <v>2</v>
      </c>
      <c r="G1186" s="3" t="s">
        <v>234</v>
      </c>
      <c r="H1186" s="5" t="s">
        <v>233</v>
      </c>
    </row>
    <row r="1187" spans="1:8" x14ac:dyDescent="0.25">
      <c r="A1187">
        <v>1186</v>
      </c>
      <c r="C1187" s="4">
        <v>2</v>
      </c>
      <c r="G1187" s="3" t="s">
        <v>234</v>
      </c>
      <c r="H1187" s="5" t="s">
        <v>233</v>
      </c>
    </row>
    <row r="1188" spans="1:8" x14ac:dyDescent="0.25">
      <c r="A1188">
        <v>1187</v>
      </c>
      <c r="C1188" s="4">
        <v>2</v>
      </c>
      <c r="G1188" s="3" t="s">
        <v>234</v>
      </c>
      <c r="H1188" s="5" t="s">
        <v>233</v>
      </c>
    </row>
    <row r="1189" spans="1:8" x14ac:dyDescent="0.25">
      <c r="A1189">
        <v>1188</v>
      </c>
      <c r="B1189" s="2">
        <v>1</v>
      </c>
      <c r="C1189" s="4">
        <v>2</v>
      </c>
      <c r="G1189" s="3" t="s">
        <v>234</v>
      </c>
      <c r="H1189" s="5" t="s">
        <v>233</v>
      </c>
    </row>
    <row r="1190" spans="1:8" x14ac:dyDescent="0.25">
      <c r="A1190">
        <v>1189</v>
      </c>
      <c r="B1190" s="2">
        <v>1</v>
      </c>
      <c r="C1190" s="4">
        <v>2</v>
      </c>
      <c r="G1190" s="3" t="s">
        <v>234</v>
      </c>
      <c r="H1190" s="5" t="s">
        <v>233</v>
      </c>
    </row>
    <row r="1191" spans="1:8" x14ac:dyDescent="0.25">
      <c r="A1191">
        <v>1190</v>
      </c>
      <c r="B1191" s="2">
        <v>1</v>
      </c>
      <c r="C1191" s="4">
        <v>2</v>
      </c>
      <c r="G1191" s="3" t="s">
        <v>234</v>
      </c>
    </row>
    <row r="1192" spans="1:8" x14ac:dyDescent="0.25">
      <c r="A1192">
        <v>1191</v>
      </c>
      <c r="B1192" s="2">
        <v>1</v>
      </c>
      <c r="C1192" s="4">
        <v>2</v>
      </c>
      <c r="G1192" s="3" t="s">
        <v>234</v>
      </c>
    </row>
    <row r="1193" spans="1:8" x14ac:dyDescent="0.25">
      <c r="A1193">
        <v>1192</v>
      </c>
      <c r="B1193" s="2">
        <v>1</v>
      </c>
      <c r="C1193" s="4">
        <v>2</v>
      </c>
      <c r="G1193" s="3" t="s">
        <v>234</v>
      </c>
    </row>
    <row r="1194" spans="1:8" x14ac:dyDescent="0.25">
      <c r="A1194">
        <v>1193</v>
      </c>
      <c r="B1194" s="2">
        <v>1</v>
      </c>
      <c r="C1194" s="4">
        <v>2</v>
      </c>
      <c r="G1194" s="3" t="s">
        <v>234</v>
      </c>
    </row>
    <row r="1195" spans="1:8" x14ac:dyDescent="0.25">
      <c r="A1195">
        <v>1194</v>
      </c>
      <c r="B1195" s="2">
        <v>1</v>
      </c>
      <c r="C1195" s="4">
        <v>2</v>
      </c>
      <c r="G1195" s="3" t="s">
        <v>234</v>
      </c>
    </row>
    <row r="1196" spans="1:8" x14ac:dyDescent="0.25">
      <c r="A1196">
        <v>1195</v>
      </c>
      <c r="B1196" s="2">
        <v>1</v>
      </c>
      <c r="C1196" s="4">
        <v>2</v>
      </c>
      <c r="G1196" s="3" t="s">
        <v>234</v>
      </c>
    </row>
    <row r="1197" spans="1:8" x14ac:dyDescent="0.25">
      <c r="A1197">
        <v>1196</v>
      </c>
      <c r="B1197" s="2">
        <v>1</v>
      </c>
      <c r="C1197" s="4">
        <v>2</v>
      </c>
      <c r="G1197" s="3" t="s">
        <v>234</v>
      </c>
    </row>
    <row r="1198" spans="1:8" x14ac:dyDescent="0.25">
      <c r="A1198">
        <v>1197</v>
      </c>
      <c r="B1198" s="2">
        <v>1</v>
      </c>
      <c r="C1198" s="4">
        <v>2</v>
      </c>
      <c r="G1198" s="3" t="s">
        <v>234</v>
      </c>
    </row>
    <row r="1199" spans="1:8" x14ac:dyDescent="0.25">
      <c r="A1199">
        <v>1198</v>
      </c>
      <c r="B1199" s="2">
        <v>1</v>
      </c>
      <c r="C1199" s="4">
        <v>2</v>
      </c>
      <c r="G1199" s="3" t="s">
        <v>234</v>
      </c>
    </row>
    <row r="1200" spans="1:8" x14ac:dyDescent="0.25">
      <c r="A1200">
        <v>1199</v>
      </c>
      <c r="B1200" s="2">
        <v>1</v>
      </c>
      <c r="C1200" s="4">
        <v>2</v>
      </c>
      <c r="G1200" s="3" t="s">
        <v>234</v>
      </c>
      <c r="H1200" s="5" t="s">
        <v>233</v>
      </c>
    </row>
    <row r="1201" spans="1:8" x14ac:dyDescent="0.25">
      <c r="A1201">
        <v>1200</v>
      </c>
      <c r="B1201" s="2">
        <v>1</v>
      </c>
      <c r="C1201" s="4">
        <v>2</v>
      </c>
      <c r="G1201" s="3" t="s">
        <v>234</v>
      </c>
      <c r="H1201" s="5" t="s">
        <v>233</v>
      </c>
    </row>
    <row r="1202" spans="1:8" x14ac:dyDescent="0.25">
      <c r="A1202">
        <v>1201</v>
      </c>
      <c r="B1202" s="2">
        <v>1</v>
      </c>
      <c r="C1202" s="4">
        <v>2</v>
      </c>
      <c r="G1202" s="3" t="s">
        <v>234</v>
      </c>
      <c r="H1202" s="5" t="s">
        <v>233</v>
      </c>
    </row>
    <row r="1203" spans="1:8" x14ac:dyDescent="0.25">
      <c r="A1203">
        <v>1202</v>
      </c>
      <c r="B1203" s="2">
        <v>1</v>
      </c>
      <c r="C1203" s="4">
        <v>2</v>
      </c>
      <c r="G1203" s="3" t="s">
        <v>234</v>
      </c>
      <c r="H1203" s="5" t="s">
        <v>233</v>
      </c>
    </row>
    <row r="1204" spans="1:8" x14ac:dyDescent="0.25">
      <c r="A1204">
        <v>1203</v>
      </c>
      <c r="B1204" s="2">
        <v>1</v>
      </c>
      <c r="G1204" s="3" t="s">
        <v>234</v>
      </c>
      <c r="H1204" s="5" t="s">
        <v>233</v>
      </c>
    </row>
    <row r="1205" spans="1:8" x14ac:dyDescent="0.25">
      <c r="A1205">
        <v>1204</v>
      </c>
      <c r="B1205" s="2">
        <v>1</v>
      </c>
      <c r="G1205" s="3" t="s">
        <v>234</v>
      </c>
      <c r="H1205" s="5" t="s">
        <v>233</v>
      </c>
    </row>
    <row r="1206" spans="1:8" x14ac:dyDescent="0.25">
      <c r="A1206">
        <v>1205</v>
      </c>
      <c r="B1206" s="2">
        <v>1</v>
      </c>
      <c r="G1206" s="3" t="s">
        <v>234</v>
      </c>
      <c r="H1206" s="5" t="s">
        <v>233</v>
      </c>
    </row>
    <row r="1207" spans="1:8" x14ac:dyDescent="0.25">
      <c r="A1207">
        <v>1206</v>
      </c>
      <c r="B1207" s="2">
        <v>1</v>
      </c>
      <c r="G1207" s="3" t="s">
        <v>234</v>
      </c>
      <c r="H1207" s="5" t="s">
        <v>233</v>
      </c>
    </row>
    <row r="1208" spans="1:8" x14ac:dyDescent="0.25">
      <c r="A1208">
        <v>1207</v>
      </c>
      <c r="B1208" s="2">
        <v>1</v>
      </c>
      <c r="G1208" s="3" t="s">
        <v>234</v>
      </c>
      <c r="H1208" s="5" t="s">
        <v>233</v>
      </c>
    </row>
    <row r="1209" spans="1:8" x14ac:dyDescent="0.25">
      <c r="A1209">
        <v>1208</v>
      </c>
      <c r="B1209" s="2">
        <v>1</v>
      </c>
      <c r="G1209" s="3" t="s">
        <v>234</v>
      </c>
      <c r="H1209" s="5" t="s">
        <v>233</v>
      </c>
    </row>
    <row r="1210" spans="1:8" x14ac:dyDescent="0.25">
      <c r="A1210">
        <v>1209</v>
      </c>
      <c r="B1210" s="2">
        <v>1</v>
      </c>
      <c r="G1210" s="3" t="s">
        <v>234</v>
      </c>
      <c r="H1210" s="5" t="s">
        <v>233</v>
      </c>
    </row>
    <row r="1211" spans="1:8" x14ac:dyDescent="0.25">
      <c r="A1211">
        <v>1210</v>
      </c>
      <c r="B1211" s="2">
        <v>1</v>
      </c>
      <c r="H1211" s="5" t="s">
        <v>233</v>
      </c>
    </row>
    <row r="1212" spans="1:8" x14ac:dyDescent="0.25">
      <c r="A1212">
        <v>1211</v>
      </c>
      <c r="B1212" s="2">
        <v>1</v>
      </c>
      <c r="H1212" s="5" t="s">
        <v>233</v>
      </c>
    </row>
    <row r="1213" spans="1:8" x14ac:dyDescent="0.25">
      <c r="A1213">
        <v>1212</v>
      </c>
      <c r="B1213" s="2">
        <v>1</v>
      </c>
      <c r="H1213" s="5" t="s">
        <v>233</v>
      </c>
    </row>
    <row r="1214" spans="1:8" x14ac:dyDescent="0.25">
      <c r="A1214">
        <v>1213</v>
      </c>
      <c r="B1214" s="2">
        <v>1</v>
      </c>
      <c r="C1214" s="4">
        <v>2</v>
      </c>
      <c r="H1214" s="5" t="s">
        <v>233</v>
      </c>
    </row>
    <row r="1215" spans="1:8" x14ac:dyDescent="0.25">
      <c r="A1215">
        <v>1214</v>
      </c>
      <c r="B1215" s="2">
        <v>1</v>
      </c>
      <c r="C1215" s="4">
        <v>2</v>
      </c>
      <c r="H1215" s="5" t="s">
        <v>233</v>
      </c>
    </row>
    <row r="1216" spans="1:8" x14ac:dyDescent="0.25">
      <c r="A1216">
        <v>1215</v>
      </c>
      <c r="B1216" s="2">
        <v>1</v>
      </c>
      <c r="C1216" s="4">
        <v>2</v>
      </c>
      <c r="H1216" s="5" t="s">
        <v>233</v>
      </c>
    </row>
    <row r="1217" spans="1:8" x14ac:dyDescent="0.25">
      <c r="A1217">
        <v>1216</v>
      </c>
      <c r="B1217" s="2">
        <v>1</v>
      </c>
      <c r="C1217" s="4">
        <v>2</v>
      </c>
      <c r="H1217" s="5" t="s">
        <v>233</v>
      </c>
    </row>
    <row r="1218" spans="1:8" x14ac:dyDescent="0.25">
      <c r="A1218">
        <v>1217</v>
      </c>
      <c r="B1218" s="2">
        <v>1</v>
      </c>
      <c r="C1218" s="4">
        <v>2</v>
      </c>
      <c r="H1218" s="5" t="s">
        <v>233</v>
      </c>
    </row>
    <row r="1219" spans="1:8" x14ac:dyDescent="0.25">
      <c r="A1219">
        <v>1218</v>
      </c>
      <c r="B1219" s="2">
        <v>1</v>
      </c>
      <c r="C1219" s="4">
        <v>2</v>
      </c>
      <c r="H1219" s="5" t="s">
        <v>233</v>
      </c>
    </row>
    <row r="1220" spans="1:8" x14ac:dyDescent="0.25">
      <c r="A1220">
        <v>1219</v>
      </c>
      <c r="B1220" s="2">
        <v>1</v>
      </c>
      <c r="C1220" s="4">
        <v>2</v>
      </c>
      <c r="H1220" s="5" t="s">
        <v>233</v>
      </c>
    </row>
    <row r="1221" spans="1:8" x14ac:dyDescent="0.25">
      <c r="A1221">
        <v>1220</v>
      </c>
      <c r="C1221" s="4">
        <v>2</v>
      </c>
      <c r="H1221" s="5" t="s">
        <v>233</v>
      </c>
    </row>
    <row r="1222" spans="1:8" x14ac:dyDescent="0.25">
      <c r="A1222">
        <v>1221</v>
      </c>
      <c r="C1222" s="4">
        <v>2</v>
      </c>
      <c r="F1222" t="s">
        <v>22</v>
      </c>
      <c r="H1222" s="5" t="s">
        <v>233</v>
      </c>
    </row>
    <row r="1223" spans="1:8" x14ac:dyDescent="0.25">
      <c r="A1223">
        <v>1222</v>
      </c>
    </row>
    <row r="1224" spans="1:8" x14ac:dyDescent="0.25">
      <c r="A1224">
        <v>1223</v>
      </c>
    </row>
    <row r="1225" spans="1:8" x14ac:dyDescent="0.25">
      <c r="A1225">
        <v>1224</v>
      </c>
      <c r="F1225" t="s">
        <v>22</v>
      </c>
    </row>
    <row r="1226" spans="1:8" x14ac:dyDescent="0.25">
      <c r="A1226">
        <v>1225</v>
      </c>
      <c r="B1226" s="2">
        <v>1</v>
      </c>
    </row>
    <row r="1227" spans="1:8" x14ac:dyDescent="0.25">
      <c r="A1227">
        <v>1226</v>
      </c>
      <c r="B1227" s="2">
        <v>1</v>
      </c>
    </row>
    <row r="1228" spans="1:8" x14ac:dyDescent="0.25">
      <c r="A1228">
        <v>1227</v>
      </c>
      <c r="B1228" s="2">
        <v>1</v>
      </c>
    </row>
    <row r="1229" spans="1:8" x14ac:dyDescent="0.25">
      <c r="A1229">
        <v>1228</v>
      </c>
      <c r="B1229" s="2">
        <v>1</v>
      </c>
    </row>
    <row r="1230" spans="1:8" x14ac:dyDescent="0.25">
      <c r="A1230">
        <v>1229</v>
      </c>
      <c r="B1230" s="2">
        <v>1</v>
      </c>
    </row>
    <row r="1231" spans="1:8" x14ac:dyDescent="0.25">
      <c r="A1231">
        <v>1230</v>
      </c>
      <c r="B1231" s="2">
        <v>1</v>
      </c>
    </row>
    <row r="1232" spans="1:8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</row>
    <row r="1235" spans="1:5" x14ac:dyDescent="0.25">
      <c r="A1235">
        <v>1234</v>
      </c>
      <c r="B1235" s="2">
        <v>1</v>
      </c>
    </row>
    <row r="1236" spans="1:5" x14ac:dyDescent="0.25">
      <c r="A1236">
        <v>1235</v>
      </c>
      <c r="B1236" s="2">
        <v>1</v>
      </c>
    </row>
    <row r="1237" spans="1:5" x14ac:dyDescent="0.25">
      <c r="A1237">
        <v>1236</v>
      </c>
      <c r="B1237" s="2">
        <v>1</v>
      </c>
    </row>
    <row r="1238" spans="1:5" x14ac:dyDescent="0.25">
      <c r="A1238">
        <v>1237</v>
      </c>
      <c r="B1238" s="2">
        <v>1</v>
      </c>
    </row>
    <row r="1239" spans="1:5" x14ac:dyDescent="0.25">
      <c r="A1239">
        <v>1238</v>
      </c>
      <c r="B1239" s="2">
        <v>1</v>
      </c>
    </row>
    <row r="1240" spans="1:5" x14ac:dyDescent="0.25">
      <c r="A1240">
        <v>1239</v>
      </c>
      <c r="B1240" s="2">
        <v>1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  <c r="E1242" s="5">
        <v>4</v>
      </c>
    </row>
    <row r="1243" spans="1:5" x14ac:dyDescent="0.25">
      <c r="A1243">
        <v>1242</v>
      </c>
      <c r="B1243" s="2">
        <v>1</v>
      </c>
      <c r="E1243" s="5">
        <v>4</v>
      </c>
    </row>
    <row r="1244" spans="1:5" x14ac:dyDescent="0.25">
      <c r="A1244">
        <v>1243</v>
      </c>
      <c r="B1244" s="2">
        <v>1</v>
      </c>
      <c r="E1244" s="5">
        <v>4</v>
      </c>
    </row>
    <row r="1245" spans="1:5" x14ac:dyDescent="0.25">
      <c r="A1245">
        <v>1244</v>
      </c>
      <c r="B1245" s="2">
        <v>1</v>
      </c>
      <c r="C1245" s="4">
        <v>2</v>
      </c>
      <c r="E1245" s="5">
        <v>4</v>
      </c>
    </row>
    <row r="1246" spans="1:5" x14ac:dyDescent="0.25">
      <c r="A1246">
        <v>1245</v>
      </c>
      <c r="B1246" s="2">
        <v>1</v>
      </c>
      <c r="C1246" s="4">
        <v>2</v>
      </c>
      <c r="E1246" s="5">
        <v>4</v>
      </c>
    </row>
    <row r="1247" spans="1:5" x14ac:dyDescent="0.25">
      <c r="A1247">
        <v>1246</v>
      </c>
      <c r="B1247" s="2">
        <v>1</v>
      </c>
      <c r="C1247" s="4">
        <v>2</v>
      </c>
      <c r="E1247" s="5">
        <v>4</v>
      </c>
    </row>
    <row r="1248" spans="1:5" x14ac:dyDescent="0.25">
      <c r="A1248">
        <v>1247</v>
      </c>
      <c r="B1248" s="2">
        <v>1</v>
      </c>
      <c r="C1248" s="4">
        <v>2</v>
      </c>
      <c r="E1248" s="5">
        <v>4</v>
      </c>
    </row>
    <row r="1249" spans="1:5" x14ac:dyDescent="0.25">
      <c r="A1249">
        <v>1248</v>
      </c>
      <c r="B1249" s="2">
        <v>1</v>
      </c>
      <c r="C1249" s="4">
        <v>2</v>
      </c>
      <c r="E1249" s="5">
        <v>4</v>
      </c>
    </row>
    <row r="1250" spans="1:5" x14ac:dyDescent="0.25">
      <c r="A1250">
        <v>1249</v>
      </c>
      <c r="B1250" s="2">
        <v>1</v>
      </c>
      <c r="C1250" s="4">
        <v>2</v>
      </c>
      <c r="E1250" s="5">
        <v>4</v>
      </c>
    </row>
    <row r="1251" spans="1:5" x14ac:dyDescent="0.25">
      <c r="A1251">
        <v>1250</v>
      </c>
      <c r="B1251" s="2">
        <v>1</v>
      </c>
      <c r="C1251" s="4">
        <v>2</v>
      </c>
      <c r="E1251" s="5">
        <v>4</v>
      </c>
    </row>
    <row r="1252" spans="1:5" x14ac:dyDescent="0.25">
      <c r="A1252">
        <v>1251</v>
      </c>
      <c r="B1252" s="2">
        <v>1</v>
      </c>
      <c r="C1252" s="4">
        <v>2</v>
      </c>
      <c r="E1252" s="5">
        <v>4</v>
      </c>
    </row>
    <row r="1253" spans="1:5" x14ac:dyDescent="0.25">
      <c r="A1253">
        <v>1252</v>
      </c>
      <c r="B1253" s="2">
        <v>1</v>
      </c>
      <c r="C1253" s="4">
        <v>2</v>
      </c>
      <c r="E1253" s="5">
        <v>4</v>
      </c>
    </row>
    <row r="1254" spans="1:5" x14ac:dyDescent="0.25">
      <c r="A1254">
        <v>1253</v>
      </c>
      <c r="B1254" s="2">
        <v>1</v>
      </c>
      <c r="C1254" s="4">
        <v>2</v>
      </c>
      <c r="E1254" s="5">
        <v>4</v>
      </c>
    </row>
    <row r="1255" spans="1:5" x14ac:dyDescent="0.25">
      <c r="A1255">
        <v>1254</v>
      </c>
      <c r="B1255" s="2">
        <v>1</v>
      </c>
      <c r="C1255" s="4">
        <v>2</v>
      </c>
      <c r="E1255" s="5">
        <v>4</v>
      </c>
    </row>
    <row r="1256" spans="1:5" x14ac:dyDescent="0.25">
      <c r="A1256">
        <v>1255</v>
      </c>
      <c r="C1256" s="4">
        <v>2</v>
      </c>
      <c r="E1256" s="5">
        <v>4</v>
      </c>
    </row>
    <row r="1257" spans="1:5" x14ac:dyDescent="0.25">
      <c r="A1257">
        <v>1256</v>
      </c>
      <c r="C1257" s="4">
        <v>2</v>
      </c>
      <c r="E1257" s="5">
        <v>4</v>
      </c>
    </row>
    <row r="1258" spans="1:5" x14ac:dyDescent="0.25">
      <c r="A1258">
        <v>1257</v>
      </c>
      <c r="C1258" s="4">
        <v>2</v>
      </c>
      <c r="E1258" s="5">
        <v>4</v>
      </c>
    </row>
    <row r="1259" spans="1:5" x14ac:dyDescent="0.25">
      <c r="A1259">
        <v>1258</v>
      </c>
      <c r="C1259" s="4">
        <v>2</v>
      </c>
      <c r="E1259" s="5">
        <v>4</v>
      </c>
    </row>
    <row r="1260" spans="1:5" x14ac:dyDescent="0.25">
      <c r="A1260">
        <v>1259</v>
      </c>
      <c r="C1260" s="4">
        <v>2</v>
      </c>
      <c r="E1260" s="5">
        <v>4</v>
      </c>
    </row>
    <row r="1261" spans="1:5" x14ac:dyDescent="0.25">
      <c r="A1261">
        <v>1260</v>
      </c>
      <c r="C1261" s="4">
        <v>2</v>
      </c>
      <c r="E1261" s="5">
        <v>4</v>
      </c>
    </row>
    <row r="1262" spans="1:5" x14ac:dyDescent="0.25">
      <c r="A1262">
        <v>1261</v>
      </c>
      <c r="C1262" s="4">
        <v>2</v>
      </c>
      <c r="E1262" s="5">
        <v>4</v>
      </c>
    </row>
    <row r="1263" spans="1:5" x14ac:dyDescent="0.25">
      <c r="A1263">
        <v>1262</v>
      </c>
      <c r="C1263" s="4">
        <v>2</v>
      </c>
      <c r="E1263" s="5">
        <v>4</v>
      </c>
    </row>
    <row r="1264" spans="1:5" x14ac:dyDescent="0.25">
      <c r="A1264">
        <v>1263</v>
      </c>
      <c r="C1264" s="4">
        <v>2</v>
      </c>
      <c r="E1264" s="5">
        <v>4</v>
      </c>
    </row>
    <row r="1265" spans="1:5" x14ac:dyDescent="0.25">
      <c r="A1265">
        <v>1264</v>
      </c>
      <c r="C1265" s="4">
        <v>2</v>
      </c>
      <c r="E1265" s="5">
        <v>4</v>
      </c>
    </row>
    <row r="1266" spans="1:5" x14ac:dyDescent="0.25">
      <c r="A1266">
        <v>1265</v>
      </c>
      <c r="B1266" s="2">
        <v>1</v>
      </c>
      <c r="C1266" s="4">
        <v>2</v>
      </c>
      <c r="E1266" s="5">
        <v>4</v>
      </c>
    </row>
    <row r="1267" spans="1:5" x14ac:dyDescent="0.25">
      <c r="A1267">
        <v>1266</v>
      </c>
      <c r="B1267" s="2">
        <v>1</v>
      </c>
      <c r="C1267" s="4">
        <v>2</v>
      </c>
      <c r="E1267" s="5">
        <v>4</v>
      </c>
    </row>
    <row r="1268" spans="1:5" x14ac:dyDescent="0.25">
      <c r="A1268">
        <v>1267</v>
      </c>
      <c r="B1268" s="2">
        <v>1</v>
      </c>
      <c r="C1268" s="4">
        <v>2</v>
      </c>
      <c r="E1268" s="5">
        <v>4</v>
      </c>
    </row>
    <row r="1269" spans="1:5" x14ac:dyDescent="0.25">
      <c r="A1269">
        <v>1268</v>
      </c>
      <c r="B1269" s="2">
        <v>1</v>
      </c>
      <c r="C1269" s="4">
        <v>2</v>
      </c>
      <c r="D1269" s="3">
        <v>3</v>
      </c>
      <c r="E1269" s="5">
        <v>4</v>
      </c>
    </row>
    <row r="1270" spans="1:5" x14ac:dyDescent="0.25">
      <c r="A1270">
        <v>1269</v>
      </c>
      <c r="B1270" s="2">
        <v>1</v>
      </c>
      <c r="C1270" s="4">
        <v>2</v>
      </c>
      <c r="D1270" s="3">
        <v>3</v>
      </c>
      <c r="E1270" s="5">
        <v>4</v>
      </c>
    </row>
    <row r="1271" spans="1:5" x14ac:dyDescent="0.25">
      <c r="A1271">
        <v>1270</v>
      </c>
      <c r="B1271" s="2">
        <v>1</v>
      </c>
      <c r="C1271" s="4">
        <v>2</v>
      </c>
      <c r="D1271" s="3">
        <v>3</v>
      </c>
      <c r="E1271" s="5">
        <v>4</v>
      </c>
    </row>
    <row r="1272" spans="1:5" x14ac:dyDescent="0.25">
      <c r="A1272">
        <v>1271</v>
      </c>
      <c r="B1272" s="2">
        <v>1</v>
      </c>
      <c r="D1272" s="3">
        <v>3</v>
      </c>
    </row>
    <row r="1273" spans="1:5" x14ac:dyDescent="0.25">
      <c r="A1273">
        <v>1272</v>
      </c>
      <c r="B1273" s="2">
        <v>1</v>
      </c>
      <c r="D1273" s="3">
        <v>3</v>
      </c>
    </row>
    <row r="1274" spans="1:5" x14ac:dyDescent="0.25">
      <c r="A1274">
        <v>1273</v>
      </c>
      <c r="B1274" s="2">
        <v>1</v>
      </c>
      <c r="D1274" s="3">
        <v>3</v>
      </c>
    </row>
    <row r="1275" spans="1:5" x14ac:dyDescent="0.25">
      <c r="A1275">
        <v>1274</v>
      </c>
      <c r="B1275" s="2">
        <v>1</v>
      </c>
      <c r="D1275" s="3">
        <v>3</v>
      </c>
    </row>
    <row r="1276" spans="1:5" x14ac:dyDescent="0.25">
      <c r="A1276">
        <v>1275</v>
      </c>
      <c r="B1276" s="2">
        <v>1</v>
      </c>
      <c r="D1276" s="3">
        <v>3</v>
      </c>
    </row>
    <row r="1277" spans="1:5" x14ac:dyDescent="0.25">
      <c r="A1277">
        <v>1276</v>
      </c>
      <c r="B1277" s="2">
        <v>1</v>
      </c>
      <c r="D1277" s="3">
        <v>3</v>
      </c>
    </row>
    <row r="1278" spans="1:5" x14ac:dyDescent="0.25">
      <c r="A1278">
        <v>1277</v>
      </c>
      <c r="B1278" s="2">
        <v>1</v>
      </c>
      <c r="D1278" s="3">
        <v>3</v>
      </c>
    </row>
    <row r="1279" spans="1:5" x14ac:dyDescent="0.25">
      <c r="A1279">
        <v>1278</v>
      </c>
      <c r="B1279" s="2">
        <v>1</v>
      </c>
      <c r="D1279" s="3">
        <v>3</v>
      </c>
    </row>
    <row r="1280" spans="1:5" x14ac:dyDescent="0.25">
      <c r="A1280">
        <v>1279</v>
      </c>
      <c r="B1280" s="2">
        <v>1</v>
      </c>
      <c r="D1280" s="3">
        <v>3</v>
      </c>
    </row>
    <row r="1281" spans="1:8" x14ac:dyDescent="0.25">
      <c r="A1281">
        <v>1280</v>
      </c>
      <c r="B1281" s="2">
        <v>1</v>
      </c>
      <c r="D1281" s="3">
        <v>3</v>
      </c>
    </row>
    <row r="1282" spans="1:8" x14ac:dyDescent="0.25">
      <c r="A1282">
        <v>1281</v>
      </c>
      <c r="B1282" s="2">
        <v>1</v>
      </c>
      <c r="C1282" s="4">
        <v>2</v>
      </c>
      <c r="D1282" s="3">
        <v>3</v>
      </c>
    </row>
    <row r="1283" spans="1:8" x14ac:dyDescent="0.25">
      <c r="A1283">
        <v>1282</v>
      </c>
      <c r="B1283" s="2">
        <v>1</v>
      </c>
      <c r="C1283" s="4">
        <v>2</v>
      </c>
      <c r="D1283" s="3">
        <v>3</v>
      </c>
    </row>
    <row r="1284" spans="1:8" x14ac:dyDescent="0.25">
      <c r="A1284">
        <v>1283</v>
      </c>
      <c r="B1284" s="2">
        <v>1</v>
      </c>
      <c r="C1284" s="4">
        <v>2</v>
      </c>
      <c r="D1284" s="3">
        <v>3</v>
      </c>
    </row>
    <row r="1285" spans="1:8" x14ac:dyDescent="0.25">
      <c r="A1285">
        <v>1284</v>
      </c>
      <c r="B1285" s="2">
        <v>1</v>
      </c>
      <c r="C1285" s="4">
        <v>2</v>
      </c>
      <c r="D1285" s="3">
        <v>3</v>
      </c>
    </row>
    <row r="1286" spans="1:8" x14ac:dyDescent="0.25">
      <c r="A1286">
        <v>1285</v>
      </c>
      <c r="B1286" s="2">
        <v>1</v>
      </c>
      <c r="C1286" s="4">
        <v>2</v>
      </c>
      <c r="D1286" s="3">
        <v>3</v>
      </c>
    </row>
    <row r="1287" spans="1:8" x14ac:dyDescent="0.25">
      <c r="A1287">
        <v>1286</v>
      </c>
      <c r="B1287" s="2">
        <v>1</v>
      </c>
      <c r="C1287" s="4">
        <v>2</v>
      </c>
      <c r="D1287" s="3">
        <v>3</v>
      </c>
    </row>
    <row r="1288" spans="1:8" x14ac:dyDescent="0.25">
      <c r="A1288">
        <v>1287</v>
      </c>
      <c r="B1288" s="2">
        <v>1</v>
      </c>
      <c r="C1288" s="4">
        <v>2</v>
      </c>
      <c r="D1288" s="3">
        <v>3</v>
      </c>
    </row>
    <row r="1289" spans="1:8" x14ac:dyDescent="0.25">
      <c r="A1289">
        <v>1288</v>
      </c>
      <c r="B1289" s="2">
        <v>1</v>
      </c>
      <c r="C1289" s="4">
        <v>2</v>
      </c>
      <c r="D1289" s="3">
        <v>3</v>
      </c>
      <c r="H1289" s="5" t="s">
        <v>233</v>
      </c>
    </row>
    <row r="1290" spans="1:8" x14ac:dyDescent="0.25">
      <c r="A1290">
        <v>1289</v>
      </c>
      <c r="C1290" s="4">
        <v>2</v>
      </c>
      <c r="H1290" s="5" t="s">
        <v>233</v>
      </c>
    </row>
    <row r="1291" spans="1:8" x14ac:dyDescent="0.25">
      <c r="A1291">
        <v>1290</v>
      </c>
      <c r="C1291" s="4">
        <v>2</v>
      </c>
      <c r="H1291" s="5" t="s">
        <v>233</v>
      </c>
    </row>
    <row r="1292" spans="1:8" x14ac:dyDescent="0.25">
      <c r="A1292">
        <v>1291</v>
      </c>
      <c r="C1292" s="4">
        <v>2</v>
      </c>
      <c r="H1292" s="5" t="s">
        <v>233</v>
      </c>
    </row>
    <row r="1293" spans="1:8" x14ac:dyDescent="0.25">
      <c r="A1293">
        <v>1292</v>
      </c>
      <c r="C1293" s="4">
        <v>2</v>
      </c>
      <c r="H1293" s="5" t="s">
        <v>233</v>
      </c>
    </row>
    <row r="1294" spans="1:8" x14ac:dyDescent="0.25">
      <c r="A1294">
        <v>1293</v>
      </c>
      <c r="C1294" s="4">
        <v>2</v>
      </c>
      <c r="H1294" s="5" t="s">
        <v>233</v>
      </c>
    </row>
    <row r="1295" spans="1:8" x14ac:dyDescent="0.25">
      <c r="A1295">
        <v>1294</v>
      </c>
      <c r="C1295" s="4">
        <v>2</v>
      </c>
      <c r="H1295" s="5" t="s">
        <v>233</v>
      </c>
    </row>
    <row r="1296" spans="1:8" x14ac:dyDescent="0.25">
      <c r="A1296">
        <v>1295</v>
      </c>
      <c r="C1296" s="4">
        <v>2</v>
      </c>
      <c r="H1296" s="5" t="s">
        <v>233</v>
      </c>
    </row>
    <row r="1297" spans="1:8" x14ac:dyDescent="0.25">
      <c r="A1297">
        <v>1296</v>
      </c>
      <c r="C1297" s="4">
        <v>2</v>
      </c>
      <c r="H1297" s="5" t="s">
        <v>233</v>
      </c>
    </row>
    <row r="1298" spans="1:8" x14ac:dyDescent="0.25">
      <c r="A1298">
        <v>1297</v>
      </c>
      <c r="C1298" s="4">
        <v>2</v>
      </c>
      <c r="H1298" s="5" t="s">
        <v>233</v>
      </c>
    </row>
    <row r="1299" spans="1:8" x14ac:dyDescent="0.25">
      <c r="A1299">
        <v>1298</v>
      </c>
      <c r="C1299" s="4">
        <v>2</v>
      </c>
      <c r="H1299" s="5" t="s">
        <v>233</v>
      </c>
    </row>
    <row r="1300" spans="1:8" x14ac:dyDescent="0.25">
      <c r="A1300">
        <v>1299</v>
      </c>
      <c r="C1300" s="4">
        <v>2</v>
      </c>
      <c r="H1300" s="5" t="s">
        <v>233</v>
      </c>
    </row>
    <row r="1301" spans="1:8" x14ac:dyDescent="0.25">
      <c r="A1301">
        <v>1300</v>
      </c>
      <c r="C1301" s="4">
        <v>2</v>
      </c>
      <c r="H1301" s="5" t="s">
        <v>233</v>
      </c>
    </row>
    <row r="1302" spans="1:8" x14ac:dyDescent="0.25">
      <c r="A1302">
        <v>1301</v>
      </c>
      <c r="C1302" s="4">
        <v>2</v>
      </c>
      <c r="H1302" s="5" t="s">
        <v>233</v>
      </c>
    </row>
    <row r="1303" spans="1:8" x14ac:dyDescent="0.25">
      <c r="A1303">
        <v>1302</v>
      </c>
      <c r="C1303" s="4">
        <v>2</v>
      </c>
      <c r="H1303" s="5" t="s">
        <v>233</v>
      </c>
    </row>
    <row r="1304" spans="1:8" x14ac:dyDescent="0.25">
      <c r="A1304">
        <v>1303</v>
      </c>
      <c r="B1304" s="2">
        <v>1</v>
      </c>
      <c r="C1304" s="4">
        <v>2</v>
      </c>
      <c r="H1304" s="5" t="s">
        <v>233</v>
      </c>
    </row>
    <row r="1305" spans="1:8" x14ac:dyDescent="0.25">
      <c r="A1305">
        <v>1304</v>
      </c>
      <c r="B1305" s="2">
        <v>1</v>
      </c>
      <c r="C1305" s="4">
        <v>2</v>
      </c>
      <c r="H1305" s="5" t="s">
        <v>233</v>
      </c>
    </row>
    <row r="1306" spans="1:8" x14ac:dyDescent="0.25">
      <c r="A1306">
        <v>1305</v>
      </c>
      <c r="B1306" s="2">
        <v>1</v>
      </c>
      <c r="C1306" s="4">
        <v>2</v>
      </c>
      <c r="H1306" s="5" t="s">
        <v>233</v>
      </c>
    </row>
    <row r="1307" spans="1:8" x14ac:dyDescent="0.25">
      <c r="A1307">
        <v>1306</v>
      </c>
      <c r="B1307" s="2">
        <v>1</v>
      </c>
      <c r="C1307" s="4">
        <v>2</v>
      </c>
      <c r="H1307" s="5" t="s">
        <v>233</v>
      </c>
    </row>
    <row r="1308" spans="1:8" x14ac:dyDescent="0.25">
      <c r="A1308">
        <v>1307</v>
      </c>
      <c r="B1308" s="2">
        <v>1</v>
      </c>
      <c r="C1308" s="4">
        <v>2</v>
      </c>
      <c r="H1308" s="5" t="s">
        <v>233</v>
      </c>
    </row>
    <row r="1309" spans="1:8" x14ac:dyDescent="0.25">
      <c r="A1309">
        <v>1308</v>
      </c>
      <c r="B1309" s="2">
        <v>1</v>
      </c>
      <c r="H1309" s="5" t="s">
        <v>233</v>
      </c>
    </row>
    <row r="1310" spans="1:8" x14ac:dyDescent="0.25">
      <c r="A1310">
        <v>1309</v>
      </c>
      <c r="B1310" s="2">
        <v>1</v>
      </c>
      <c r="D1310" s="3">
        <v>3</v>
      </c>
      <c r="H1310" s="5" t="s">
        <v>233</v>
      </c>
    </row>
    <row r="1311" spans="1:8" x14ac:dyDescent="0.25">
      <c r="A1311">
        <v>1310</v>
      </c>
      <c r="B1311" s="2">
        <v>1</v>
      </c>
      <c r="D1311" s="3">
        <v>3</v>
      </c>
      <c r="H1311" s="5" t="s">
        <v>233</v>
      </c>
    </row>
    <row r="1312" spans="1:8" x14ac:dyDescent="0.25">
      <c r="A1312">
        <v>1311</v>
      </c>
      <c r="B1312" s="2">
        <v>1</v>
      </c>
      <c r="D1312" s="3">
        <v>3</v>
      </c>
      <c r="H1312" s="5" t="s">
        <v>233</v>
      </c>
    </row>
    <row r="1313" spans="1:8" x14ac:dyDescent="0.25">
      <c r="A1313">
        <v>1312</v>
      </c>
      <c r="B1313" s="2">
        <v>1</v>
      </c>
      <c r="D1313" s="3">
        <v>3</v>
      </c>
      <c r="H1313" s="5" t="s">
        <v>233</v>
      </c>
    </row>
    <row r="1314" spans="1:8" x14ac:dyDescent="0.25">
      <c r="A1314">
        <v>1313</v>
      </c>
      <c r="B1314" s="2">
        <v>1</v>
      </c>
      <c r="D1314" s="3">
        <v>3</v>
      </c>
    </row>
    <row r="1315" spans="1:8" x14ac:dyDescent="0.25">
      <c r="A1315">
        <v>1314</v>
      </c>
      <c r="B1315" s="2">
        <v>1</v>
      </c>
      <c r="D1315" s="3">
        <v>3</v>
      </c>
    </row>
    <row r="1316" spans="1:8" x14ac:dyDescent="0.25">
      <c r="A1316">
        <v>1315</v>
      </c>
      <c r="B1316" s="2">
        <v>1</v>
      </c>
      <c r="D1316" s="3">
        <v>3</v>
      </c>
    </row>
    <row r="1317" spans="1:8" x14ac:dyDescent="0.25">
      <c r="A1317">
        <v>1316</v>
      </c>
      <c r="B1317" s="2">
        <v>1</v>
      </c>
      <c r="C1317" s="4">
        <v>2</v>
      </c>
      <c r="D1317" s="3">
        <v>3</v>
      </c>
    </row>
    <row r="1318" spans="1:8" x14ac:dyDescent="0.25">
      <c r="A1318">
        <v>1317</v>
      </c>
      <c r="B1318" s="2">
        <v>1</v>
      </c>
      <c r="C1318" s="4">
        <v>2</v>
      </c>
      <c r="D1318" s="3">
        <v>3</v>
      </c>
    </row>
    <row r="1319" spans="1:8" x14ac:dyDescent="0.25">
      <c r="A1319">
        <v>1318</v>
      </c>
      <c r="B1319" s="2">
        <v>1</v>
      </c>
      <c r="C1319" s="4">
        <v>2</v>
      </c>
      <c r="D1319" s="3">
        <v>3</v>
      </c>
    </row>
    <row r="1320" spans="1:8" x14ac:dyDescent="0.25">
      <c r="A1320">
        <v>1319</v>
      </c>
      <c r="B1320" s="2">
        <v>1</v>
      </c>
      <c r="C1320" s="4">
        <v>2</v>
      </c>
      <c r="D1320" s="3">
        <v>3</v>
      </c>
    </row>
    <row r="1321" spans="1:8" x14ac:dyDescent="0.25">
      <c r="A1321">
        <v>1320</v>
      </c>
      <c r="B1321" s="2">
        <v>1</v>
      </c>
      <c r="C1321" s="4">
        <v>2</v>
      </c>
      <c r="D1321" s="3">
        <v>3</v>
      </c>
    </row>
    <row r="1322" spans="1:8" x14ac:dyDescent="0.25">
      <c r="A1322">
        <v>1321</v>
      </c>
      <c r="B1322" s="2">
        <v>1</v>
      </c>
      <c r="C1322" s="4">
        <v>2</v>
      </c>
      <c r="D1322" s="3">
        <v>3</v>
      </c>
    </row>
    <row r="1323" spans="1:8" x14ac:dyDescent="0.25">
      <c r="A1323">
        <v>1322</v>
      </c>
      <c r="B1323" s="2">
        <v>1</v>
      </c>
      <c r="C1323" s="4">
        <v>2</v>
      </c>
      <c r="D1323" s="3">
        <v>3</v>
      </c>
    </row>
    <row r="1324" spans="1:8" x14ac:dyDescent="0.25">
      <c r="A1324">
        <v>1323</v>
      </c>
      <c r="B1324" s="2">
        <v>1</v>
      </c>
      <c r="C1324" s="4">
        <v>2</v>
      </c>
      <c r="D1324" s="3">
        <v>3</v>
      </c>
    </row>
    <row r="1325" spans="1:8" x14ac:dyDescent="0.25">
      <c r="A1325">
        <v>1324</v>
      </c>
      <c r="B1325" s="2">
        <v>1</v>
      </c>
      <c r="C1325" s="4">
        <v>2</v>
      </c>
      <c r="D1325" s="3">
        <v>3</v>
      </c>
    </row>
    <row r="1326" spans="1:8" x14ac:dyDescent="0.25">
      <c r="A1326">
        <v>1325</v>
      </c>
      <c r="B1326" s="2">
        <v>1</v>
      </c>
      <c r="C1326" s="4">
        <v>2</v>
      </c>
      <c r="D1326" s="3">
        <v>3</v>
      </c>
    </row>
    <row r="1327" spans="1:8" x14ac:dyDescent="0.25">
      <c r="A1327">
        <v>1326</v>
      </c>
      <c r="B1327" s="2">
        <v>1</v>
      </c>
      <c r="C1327" s="4">
        <v>2</v>
      </c>
      <c r="D1327" s="3">
        <v>3</v>
      </c>
    </row>
    <row r="1328" spans="1:8" x14ac:dyDescent="0.25">
      <c r="A1328">
        <v>1327</v>
      </c>
      <c r="B1328" s="2">
        <v>1</v>
      </c>
      <c r="C1328" s="4">
        <v>2</v>
      </c>
      <c r="D1328" s="3">
        <v>3</v>
      </c>
    </row>
    <row r="1329" spans="1:4" x14ac:dyDescent="0.25">
      <c r="A1329">
        <v>1328</v>
      </c>
      <c r="B1329" s="2">
        <v>1</v>
      </c>
      <c r="C1329" s="4">
        <v>2</v>
      </c>
      <c r="D1329" s="3">
        <v>3</v>
      </c>
    </row>
    <row r="1330" spans="1:4" x14ac:dyDescent="0.25">
      <c r="A1330">
        <v>1329</v>
      </c>
      <c r="B1330" s="2">
        <v>1</v>
      </c>
      <c r="C1330" s="4">
        <v>2</v>
      </c>
      <c r="D1330" s="3">
        <v>3</v>
      </c>
    </row>
    <row r="1331" spans="1:4" x14ac:dyDescent="0.25">
      <c r="A1331">
        <v>1330</v>
      </c>
      <c r="C1331" s="4">
        <v>2</v>
      </c>
      <c r="D1331" s="3">
        <v>3</v>
      </c>
    </row>
    <row r="1332" spans="1:4" x14ac:dyDescent="0.25">
      <c r="A1332">
        <v>1331</v>
      </c>
      <c r="C1332" s="4">
        <v>2</v>
      </c>
      <c r="D1332" s="3">
        <v>3</v>
      </c>
    </row>
    <row r="1333" spans="1:4" x14ac:dyDescent="0.25">
      <c r="A1333">
        <v>1332</v>
      </c>
      <c r="C1333" s="4">
        <v>2</v>
      </c>
      <c r="D1333" s="3">
        <v>3</v>
      </c>
    </row>
    <row r="1334" spans="1:4" x14ac:dyDescent="0.25">
      <c r="A1334">
        <v>1333</v>
      </c>
      <c r="C1334" s="4">
        <v>2</v>
      </c>
      <c r="D1334" s="3">
        <v>3</v>
      </c>
    </row>
    <row r="1335" spans="1:4" x14ac:dyDescent="0.25">
      <c r="A1335">
        <v>1334</v>
      </c>
      <c r="C1335" s="4">
        <v>2</v>
      </c>
      <c r="D1335" s="3">
        <v>3</v>
      </c>
    </row>
    <row r="1336" spans="1:4" x14ac:dyDescent="0.25">
      <c r="A1336">
        <v>1335</v>
      </c>
      <c r="C1336" s="4">
        <v>2</v>
      </c>
      <c r="D1336" s="3">
        <v>3</v>
      </c>
    </row>
    <row r="1337" spans="1:4" x14ac:dyDescent="0.25">
      <c r="A1337">
        <v>1336</v>
      </c>
      <c r="C1337" s="4">
        <v>2</v>
      </c>
      <c r="D1337" s="3">
        <v>3</v>
      </c>
    </row>
    <row r="1338" spans="1:4" x14ac:dyDescent="0.25">
      <c r="A1338">
        <v>1337</v>
      </c>
      <c r="C1338" s="4">
        <v>2</v>
      </c>
      <c r="D1338" s="3">
        <v>3</v>
      </c>
    </row>
    <row r="1339" spans="1:4" x14ac:dyDescent="0.25">
      <c r="A1339">
        <v>1338</v>
      </c>
      <c r="C1339" s="4">
        <v>2</v>
      </c>
      <c r="D1339" s="3">
        <v>3</v>
      </c>
    </row>
    <row r="1340" spans="1:4" x14ac:dyDescent="0.25">
      <c r="A1340">
        <v>1339</v>
      </c>
      <c r="B1340" s="2">
        <v>1</v>
      </c>
      <c r="C1340" s="4">
        <v>2</v>
      </c>
      <c r="D1340" s="3">
        <v>3</v>
      </c>
    </row>
    <row r="1341" spans="1:4" x14ac:dyDescent="0.25">
      <c r="A1341">
        <v>1340</v>
      </c>
      <c r="B1341" s="2">
        <v>1</v>
      </c>
      <c r="C1341" s="4">
        <v>2</v>
      </c>
      <c r="D1341" s="3">
        <v>3</v>
      </c>
    </row>
    <row r="1342" spans="1:4" x14ac:dyDescent="0.25">
      <c r="A1342">
        <v>1341</v>
      </c>
      <c r="B1342" s="2">
        <v>1</v>
      </c>
      <c r="C1342" s="4">
        <v>2</v>
      </c>
      <c r="D1342" s="3">
        <v>3</v>
      </c>
    </row>
    <row r="1343" spans="1:4" x14ac:dyDescent="0.25">
      <c r="A1343">
        <v>1342</v>
      </c>
      <c r="B1343" s="2">
        <v>1</v>
      </c>
      <c r="C1343" s="4">
        <v>2</v>
      </c>
      <c r="D1343" s="3">
        <v>3</v>
      </c>
    </row>
    <row r="1344" spans="1:4" x14ac:dyDescent="0.25">
      <c r="A1344">
        <v>1343</v>
      </c>
      <c r="B1344" s="2">
        <v>1</v>
      </c>
      <c r="C1344" s="4">
        <v>2</v>
      </c>
      <c r="D1344" s="3">
        <v>3</v>
      </c>
    </row>
    <row r="1345" spans="1:8" x14ac:dyDescent="0.25">
      <c r="A1345">
        <v>1344</v>
      </c>
      <c r="B1345" s="2">
        <v>1</v>
      </c>
      <c r="C1345" s="4">
        <v>2</v>
      </c>
    </row>
    <row r="1346" spans="1:8" x14ac:dyDescent="0.25">
      <c r="A1346">
        <v>1345</v>
      </c>
      <c r="B1346" s="2">
        <v>1</v>
      </c>
      <c r="C1346" s="4">
        <v>2</v>
      </c>
    </row>
    <row r="1347" spans="1:8" x14ac:dyDescent="0.25">
      <c r="A1347">
        <v>1346</v>
      </c>
      <c r="B1347" s="2">
        <v>1</v>
      </c>
      <c r="C1347" s="4">
        <v>2</v>
      </c>
    </row>
    <row r="1348" spans="1:8" x14ac:dyDescent="0.25">
      <c r="A1348">
        <v>1347</v>
      </c>
      <c r="B1348" s="2">
        <v>1</v>
      </c>
      <c r="C1348" s="4">
        <v>2</v>
      </c>
      <c r="G1348" s="3" t="s">
        <v>234</v>
      </c>
    </row>
    <row r="1349" spans="1:8" x14ac:dyDescent="0.25">
      <c r="A1349">
        <v>1348</v>
      </c>
      <c r="B1349" s="2">
        <v>1</v>
      </c>
      <c r="C1349" s="4">
        <v>2</v>
      </c>
      <c r="G1349" s="3" t="s">
        <v>234</v>
      </c>
    </row>
    <row r="1350" spans="1:8" x14ac:dyDescent="0.25">
      <c r="A1350">
        <v>1349</v>
      </c>
      <c r="B1350" s="2">
        <v>1</v>
      </c>
      <c r="G1350" s="3" t="s">
        <v>234</v>
      </c>
      <c r="H1350" s="5" t="s">
        <v>233</v>
      </c>
    </row>
    <row r="1351" spans="1:8" x14ac:dyDescent="0.25">
      <c r="A1351">
        <v>1350</v>
      </c>
      <c r="B1351" s="2">
        <v>1</v>
      </c>
      <c r="G1351" s="3" t="s">
        <v>234</v>
      </c>
      <c r="H1351" s="5" t="s">
        <v>233</v>
      </c>
    </row>
    <row r="1352" spans="1:8" x14ac:dyDescent="0.25">
      <c r="A1352">
        <v>1351</v>
      </c>
      <c r="B1352" s="2">
        <v>1</v>
      </c>
      <c r="G1352" s="3" t="s">
        <v>234</v>
      </c>
      <c r="H1352" s="5" t="s">
        <v>233</v>
      </c>
    </row>
    <row r="1353" spans="1:8" x14ac:dyDescent="0.25">
      <c r="A1353">
        <v>1352</v>
      </c>
      <c r="B1353" s="2">
        <v>1</v>
      </c>
      <c r="G1353" s="3" t="s">
        <v>234</v>
      </c>
      <c r="H1353" s="5" t="s">
        <v>233</v>
      </c>
    </row>
    <row r="1354" spans="1:8" x14ac:dyDescent="0.25">
      <c r="A1354">
        <v>1353</v>
      </c>
      <c r="B1354" s="2">
        <v>1</v>
      </c>
      <c r="G1354" s="3" t="s">
        <v>234</v>
      </c>
      <c r="H1354" s="5" t="s">
        <v>233</v>
      </c>
    </row>
    <row r="1355" spans="1:8" x14ac:dyDescent="0.25">
      <c r="A1355">
        <v>1354</v>
      </c>
      <c r="B1355" s="2">
        <v>1</v>
      </c>
      <c r="G1355" s="3" t="s">
        <v>234</v>
      </c>
      <c r="H1355" s="5" t="s">
        <v>233</v>
      </c>
    </row>
    <row r="1356" spans="1:8" x14ac:dyDescent="0.25">
      <c r="A1356">
        <v>1355</v>
      </c>
      <c r="B1356" s="2">
        <v>1</v>
      </c>
      <c r="G1356" s="3" t="s">
        <v>234</v>
      </c>
      <c r="H1356" s="5" t="s">
        <v>233</v>
      </c>
    </row>
    <row r="1357" spans="1:8" x14ac:dyDescent="0.25">
      <c r="A1357">
        <v>1356</v>
      </c>
      <c r="B1357" s="2">
        <v>1</v>
      </c>
      <c r="G1357" s="3" t="s">
        <v>234</v>
      </c>
      <c r="H1357" s="5" t="s">
        <v>233</v>
      </c>
    </row>
    <row r="1358" spans="1:8" x14ac:dyDescent="0.25">
      <c r="A1358">
        <v>1357</v>
      </c>
      <c r="B1358" s="2">
        <v>1</v>
      </c>
      <c r="C1358" s="4">
        <v>2</v>
      </c>
      <c r="G1358" s="3" t="s">
        <v>234</v>
      </c>
      <c r="H1358" s="5" t="s">
        <v>233</v>
      </c>
    </row>
    <row r="1359" spans="1:8" x14ac:dyDescent="0.25">
      <c r="A1359">
        <v>1358</v>
      </c>
      <c r="B1359" s="2">
        <v>1</v>
      </c>
      <c r="C1359" s="4">
        <v>2</v>
      </c>
      <c r="G1359" s="3" t="s">
        <v>234</v>
      </c>
      <c r="H1359" s="5" t="s">
        <v>233</v>
      </c>
    </row>
    <row r="1360" spans="1:8" x14ac:dyDescent="0.25">
      <c r="A1360">
        <v>1359</v>
      </c>
      <c r="B1360" s="2">
        <v>1</v>
      </c>
      <c r="C1360" s="4">
        <v>2</v>
      </c>
      <c r="G1360" s="3" t="s">
        <v>234</v>
      </c>
      <c r="H1360" s="5" t="s">
        <v>233</v>
      </c>
    </row>
    <row r="1361" spans="1:8" x14ac:dyDescent="0.25">
      <c r="A1361">
        <v>1360</v>
      </c>
      <c r="B1361" s="2">
        <v>1</v>
      </c>
      <c r="C1361" s="4">
        <v>2</v>
      </c>
      <c r="G1361" s="3" t="s">
        <v>234</v>
      </c>
      <c r="H1361" s="5" t="s">
        <v>233</v>
      </c>
    </row>
    <row r="1362" spans="1:8" x14ac:dyDescent="0.25">
      <c r="A1362">
        <v>1361</v>
      </c>
      <c r="B1362" s="2">
        <v>1</v>
      </c>
      <c r="C1362" s="4">
        <v>2</v>
      </c>
      <c r="G1362" s="3" t="s">
        <v>234</v>
      </c>
      <c r="H1362" s="5" t="s">
        <v>233</v>
      </c>
    </row>
    <row r="1363" spans="1:8" x14ac:dyDescent="0.25">
      <c r="A1363">
        <v>1362</v>
      </c>
      <c r="B1363" s="2">
        <v>1</v>
      </c>
      <c r="C1363" s="4">
        <v>2</v>
      </c>
      <c r="G1363" s="3" t="s">
        <v>234</v>
      </c>
      <c r="H1363" s="5" t="s">
        <v>233</v>
      </c>
    </row>
    <row r="1364" spans="1:8" x14ac:dyDescent="0.25">
      <c r="A1364">
        <v>1363</v>
      </c>
      <c r="B1364" s="2">
        <v>1</v>
      </c>
      <c r="C1364" s="4">
        <v>2</v>
      </c>
      <c r="G1364" s="3" t="s">
        <v>234</v>
      </c>
      <c r="H1364" s="5" t="s">
        <v>233</v>
      </c>
    </row>
    <row r="1365" spans="1:8" x14ac:dyDescent="0.25">
      <c r="A1365">
        <v>1364</v>
      </c>
      <c r="B1365" s="2">
        <v>1</v>
      </c>
      <c r="C1365" s="4">
        <v>2</v>
      </c>
      <c r="G1365" s="3" t="s">
        <v>234</v>
      </c>
      <c r="H1365" s="5" t="s">
        <v>233</v>
      </c>
    </row>
    <row r="1366" spans="1:8" x14ac:dyDescent="0.25">
      <c r="A1366">
        <v>1365</v>
      </c>
      <c r="B1366" s="2">
        <v>1</v>
      </c>
      <c r="C1366" s="4">
        <v>2</v>
      </c>
      <c r="G1366" s="3" t="s">
        <v>234</v>
      </c>
      <c r="H1366" s="5" t="s">
        <v>233</v>
      </c>
    </row>
    <row r="1367" spans="1:8" x14ac:dyDescent="0.25">
      <c r="A1367">
        <v>1366</v>
      </c>
      <c r="B1367" s="2">
        <v>1</v>
      </c>
      <c r="C1367" s="4">
        <v>2</v>
      </c>
      <c r="G1367" s="3" t="s">
        <v>234</v>
      </c>
      <c r="H1367" s="5" t="s">
        <v>233</v>
      </c>
    </row>
    <row r="1368" spans="1:8" x14ac:dyDescent="0.25">
      <c r="A1368">
        <v>1367</v>
      </c>
      <c r="B1368" s="2">
        <v>1</v>
      </c>
      <c r="C1368" s="4">
        <v>2</v>
      </c>
      <c r="H1368" s="5" t="s">
        <v>233</v>
      </c>
    </row>
    <row r="1369" spans="1:8" x14ac:dyDescent="0.25">
      <c r="A1369">
        <v>1368</v>
      </c>
      <c r="B1369" s="2">
        <v>1</v>
      </c>
      <c r="C1369" s="4">
        <v>2</v>
      </c>
      <c r="H1369" s="5" t="s">
        <v>233</v>
      </c>
    </row>
    <row r="1370" spans="1:8" x14ac:dyDescent="0.25">
      <c r="A1370">
        <v>1369</v>
      </c>
      <c r="B1370" s="2">
        <v>1</v>
      </c>
      <c r="C1370" s="4">
        <v>2</v>
      </c>
      <c r="H1370" s="5" t="s">
        <v>233</v>
      </c>
    </row>
    <row r="1371" spans="1:8" x14ac:dyDescent="0.25">
      <c r="A1371">
        <v>1370</v>
      </c>
      <c r="C1371" s="4">
        <v>2</v>
      </c>
      <c r="H1371" s="5" t="s">
        <v>233</v>
      </c>
    </row>
    <row r="1372" spans="1:8" x14ac:dyDescent="0.25">
      <c r="A1372">
        <v>1371</v>
      </c>
      <c r="C1372" s="4">
        <v>2</v>
      </c>
      <c r="H1372" s="5" t="s">
        <v>233</v>
      </c>
    </row>
    <row r="1373" spans="1:8" x14ac:dyDescent="0.25">
      <c r="A1373">
        <v>1372</v>
      </c>
      <c r="C1373" s="4">
        <v>2</v>
      </c>
      <c r="H1373" s="5" t="s">
        <v>233</v>
      </c>
    </row>
    <row r="1374" spans="1:8" x14ac:dyDescent="0.25">
      <c r="A1374">
        <v>1373</v>
      </c>
      <c r="C1374" s="4">
        <v>2</v>
      </c>
      <c r="H1374" s="5" t="s">
        <v>233</v>
      </c>
    </row>
    <row r="1375" spans="1:8" x14ac:dyDescent="0.25">
      <c r="A1375">
        <v>1374</v>
      </c>
      <c r="C1375" s="4">
        <v>2</v>
      </c>
      <c r="H1375" s="5" t="s">
        <v>233</v>
      </c>
    </row>
    <row r="1376" spans="1:8" x14ac:dyDescent="0.25">
      <c r="A1376">
        <v>1375</v>
      </c>
      <c r="C1376" s="4">
        <v>2</v>
      </c>
      <c r="H1376" s="5" t="s">
        <v>233</v>
      </c>
    </row>
    <row r="1377" spans="1:8" x14ac:dyDescent="0.25">
      <c r="A1377">
        <v>1376</v>
      </c>
      <c r="C1377" s="4">
        <v>2</v>
      </c>
      <c r="H1377" s="5" t="s">
        <v>233</v>
      </c>
    </row>
    <row r="1378" spans="1:8" x14ac:dyDescent="0.25">
      <c r="A1378">
        <v>1377</v>
      </c>
      <c r="C1378" s="4">
        <v>2</v>
      </c>
      <c r="H1378" s="5" t="s">
        <v>233</v>
      </c>
    </row>
    <row r="1379" spans="1:8" x14ac:dyDescent="0.25">
      <c r="A1379">
        <v>1378</v>
      </c>
      <c r="C1379" s="4">
        <v>2</v>
      </c>
      <c r="H1379" s="5" t="s">
        <v>233</v>
      </c>
    </row>
    <row r="1380" spans="1:8" x14ac:dyDescent="0.25">
      <c r="A1380">
        <v>1379</v>
      </c>
      <c r="C1380" s="4">
        <v>2</v>
      </c>
      <c r="D1380" s="3">
        <v>3</v>
      </c>
      <c r="H1380" s="5" t="s">
        <v>233</v>
      </c>
    </row>
    <row r="1381" spans="1:8" x14ac:dyDescent="0.25">
      <c r="A1381">
        <v>1380</v>
      </c>
      <c r="C1381" s="4">
        <v>2</v>
      </c>
      <c r="D1381" s="3">
        <v>3</v>
      </c>
      <c r="H1381" s="5" t="s">
        <v>233</v>
      </c>
    </row>
    <row r="1382" spans="1:8" x14ac:dyDescent="0.25">
      <c r="A1382">
        <v>1381</v>
      </c>
      <c r="B1382" s="2">
        <v>1</v>
      </c>
      <c r="C1382" s="4">
        <v>2</v>
      </c>
      <c r="D1382" s="3">
        <v>3</v>
      </c>
      <c r="H1382" s="5" t="s">
        <v>233</v>
      </c>
    </row>
    <row r="1383" spans="1:8" x14ac:dyDescent="0.25">
      <c r="A1383">
        <v>1382</v>
      </c>
      <c r="B1383" s="2">
        <v>1</v>
      </c>
      <c r="C1383" s="4">
        <v>2</v>
      </c>
      <c r="D1383" s="3">
        <v>3</v>
      </c>
      <c r="H1383" s="5" t="s">
        <v>233</v>
      </c>
    </row>
    <row r="1384" spans="1:8" x14ac:dyDescent="0.25">
      <c r="A1384">
        <v>1383</v>
      </c>
      <c r="B1384" s="2">
        <v>1</v>
      </c>
      <c r="C1384" s="4">
        <v>2</v>
      </c>
      <c r="D1384" s="3">
        <v>3</v>
      </c>
      <c r="H1384" s="5" t="s">
        <v>233</v>
      </c>
    </row>
    <row r="1385" spans="1:8" x14ac:dyDescent="0.25">
      <c r="A1385">
        <v>1384</v>
      </c>
      <c r="B1385" s="2">
        <v>1</v>
      </c>
      <c r="C1385" s="4">
        <v>2</v>
      </c>
      <c r="D1385" s="3">
        <v>3</v>
      </c>
      <c r="H1385" s="5" t="s">
        <v>233</v>
      </c>
    </row>
    <row r="1386" spans="1:8" x14ac:dyDescent="0.25">
      <c r="A1386">
        <v>1385</v>
      </c>
      <c r="B1386" s="2">
        <v>1</v>
      </c>
      <c r="C1386" s="4">
        <v>2</v>
      </c>
      <c r="D1386" s="3">
        <v>3</v>
      </c>
      <c r="H1386" s="5" t="s">
        <v>233</v>
      </c>
    </row>
    <row r="1387" spans="1:8" x14ac:dyDescent="0.25">
      <c r="A1387">
        <v>1386</v>
      </c>
      <c r="B1387" s="2">
        <v>1</v>
      </c>
      <c r="C1387" s="4">
        <v>2</v>
      </c>
      <c r="D1387" s="3">
        <v>3</v>
      </c>
      <c r="H1387" s="5" t="s">
        <v>233</v>
      </c>
    </row>
    <row r="1388" spans="1:8" x14ac:dyDescent="0.25">
      <c r="A1388">
        <v>1387</v>
      </c>
      <c r="B1388" s="2">
        <v>1</v>
      </c>
      <c r="C1388" s="4">
        <v>2</v>
      </c>
      <c r="D1388" s="3">
        <v>3</v>
      </c>
    </row>
    <row r="1389" spans="1:8" x14ac:dyDescent="0.25">
      <c r="A1389">
        <v>1388</v>
      </c>
      <c r="B1389" s="2">
        <v>1</v>
      </c>
      <c r="C1389" s="4">
        <v>2</v>
      </c>
      <c r="D1389" s="3">
        <v>3</v>
      </c>
    </row>
    <row r="1390" spans="1:8" x14ac:dyDescent="0.25">
      <c r="A1390">
        <v>1389</v>
      </c>
      <c r="B1390" s="2">
        <v>1</v>
      </c>
      <c r="C1390" s="4">
        <v>2</v>
      </c>
      <c r="D1390" s="3">
        <v>3</v>
      </c>
    </row>
    <row r="1391" spans="1:8" x14ac:dyDescent="0.25">
      <c r="A1391">
        <v>1390</v>
      </c>
      <c r="B1391" s="2">
        <v>1</v>
      </c>
      <c r="C1391" s="4">
        <v>2</v>
      </c>
      <c r="D1391" s="3">
        <v>3</v>
      </c>
    </row>
    <row r="1392" spans="1:8" x14ac:dyDescent="0.25">
      <c r="A1392">
        <v>1391</v>
      </c>
      <c r="B1392" s="2">
        <v>1</v>
      </c>
      <c r="C1392" s="4">
        <v>2</v>
      </c>
      <c r="D1392" s="3">
        <v>3</v>
      </c>
    </row>
    <row r="1393" spans="1:8" x14ac:dyDescent="0.25">
      <c r="A1393">
        <v>1392</v>
      </c>
      <c r="B1393" s="2">
        <v>1</v>
      </c>
      <c r="C1393" s="4">
        <v>2</v>
      </c>
      <c r="D1393" s="3">
        <v>3</v>
      </c>
    </row>
    <row r="1394" spans="1:8" x14ac:dyDescent="0.25">
      <c r="A1394">
        <v>1393</v>
      </c>
      <c r="B1394" s="2">
        <v>1</v>
      </c>
      <c r="C1394" s="4">
        <v>2</v>
      </c>
      <c r="D1394" s="3">
        <v>3</v>
      </c>
    </row>
    <row r="1395" spans="1:8" x14ac:dyDescent="0.25">
      <c r="A1395">
        <v>1394</v>
      </c>
      <c r="B1395" s="2">
        <v>1</v>
      </c>
      <c r="C1395" s="4">
        <v>2</v>
      </c>
      <c r="D1395" s="3">
        <v>3</v>
      </c>
    </row>
    <row r="1396" spans="1:8" x14ac:dyDescent="0.25">
      <c r="A1396">
        <v>1395</v>
      </c>
      <c r="B1396" s="2">
        <v>1</v>
      </c>
      <c r="D1396" s="3">
        <v>3</v>
      </c>
    </row>
    <row r="1397" spans="1:8" x14ac:dyDescent="0.25">
      <c r="A1397">
        <v>1396</v>
      </c>
      <c r="B1397" s="2">
        <v>1</v>
      </c>
      <c r="D1397" s="3">
        <v>3</v>
      </c>
    </row>
    <row r="1398" spans="1:8" x14ac:dyDescent="0.25">
      <c r="A1398">
        <v>1397</v>
      </c>
      <c r="B1398" s="2">
        <v>1</v>
      </c>
      <c r="D1398" s="3">
        <v>3</v>
      </c>
    </row>
    <row r="1399" spans="1:8" x14ac:dyDescent="0.25">
      <c r="A1399">
        <v>1398</v>
      </c>
      <c r="B1399" s="2">
        <v>1</v>
      </c>
      <c r="D1399" s="3">
        <v>3</v>
      </c>
    </row>
    <row r="1400" spans="1:8" x14ac:dyDescent="0.25">
      <c r="A1400">
        <v>1399</v>
      </c>
      <c r="B1400" s="2">
        <v>1</v>
      </c>
      <c r="D1400" s="3">
        <v>3</v>
      </c>
    </row>
    <row r="1401" spans="1:8" x14ac:dyDescent="0.25">
      <c r="A1401">
        <v>1400</v>
      </c>
      <c r="B1401" s="2">
        <v>1</v>
      </c>
      <c r="D1401" s="3">
        <v>3</v>
      </c>
    </row>
    <row r="1402" spans="1:8" x14ac:dyDescent="0.25">
      <c r="A1402">
        <v>1401</v>
      </c>
      <c r="B1402" s="2">
        <v>1</v>
      </c>
      <c r="D1402" s="3">
        <v>3</v>
      </c>
      <c r="H1402" s="5" t="s">
        <v>233</v>
      </c>
    </row>
    <row r="1403" spans="1:8" x14ac:dyDescent="0.25">
      <c r="A1403">
        <v>1402</v>
      </c>
      <c r="B1403" s="2">
        <v>1</v>
      </c>
      <c r="D1403" s="3">
        <v>3</v>
      </c>
      <c r="H1403" s="5" t="s">
        <v>233</v>
      </c>
    </row>
    <row r="1404" spans="1:8" x14ac:dyDescent="0.25">
      <c r="A1404">
        <v>1403</v>
      </c>
      <c r="B1404" s="2">
        <v>1</v>
      </c>
      <c r="C1404" s="4">
        <v>2</v>
      </c>
      <c r="D1404" s="3">
        <v>3</v>
      </c>
      <c r="H1404" s="5" t="s">
        <v>233</v>
      </c>
    </row>
    <row r="1405" spans="1:8" x14ac:dyDescent="0.25">
      <c r="A1405">
        <v>1404</v>
      </c>
      <c r="B1405" s="2">
        <v>1</v>
      </c>
      <c r="C1405" s="4">
        <v>2</v>
      </c>
      <c r="D1405" s="3">
        <v>3</v>
      </c>
      <c r="H1405" s="5" t="s">
        <v>233</v>
      </c>
    </row>
    <row r="1406" spans="1:8" x14ac:dyDescent="0.25">
      <c r="A1406">
        <v>1405</v>
      </c>
      <c r="B1406" s="2">
        <v>1</v>
      </c>
      <c r="C1406" s="4">
        <v>2</v>
      </c>
      <c r="D1406" s="3">
        <v>3</v>
      </c>
      <c r="H1406" s="5" t="s">
        <v>233</v>
      </c>
    </row>
    <row r="1407" spans="1:8" x14ac:dyDescent="0.25">
      <c r="A1407">
        <v>1406</v>
      </c>
      <c r="B1407" s="2">
        <v>1</v>
      </c>
      <c r="C1407" s="4">
        <v>2</v>
      </c>
      <c r="D1407" s="3">
        <v>3</v>
      </c>
      <c r="H1407" s="5" t="s">
        <v>233</v>
      </c>
    </row>
    <row r="1408" spans="1:8" x14ac:dyDescent="0.25">
      <c r="A1408">
        <v>1407</v>
      </c>
      <c r="B1408" s="2">
        <v>1</v>
      </c>
      <c r="C1408" s="4">
        <v>2</v>
      </c>
      <c r="D1408" s="3">
        <v>3</v>
      </c>
      <c r="H1408" s="5" t="s">
        <v>233</v>
      </c>
    </row>
    <row r="1409" spans="1:8" x14ac:dyDescent="0.25">
      <c r="A1409">
        <v>1408</v>
      </c>
      <c r="B1409" s="2">
        <v>1</v>
      </c>
      <c r="C1409" s="4">
        <v>2</v>
      </c>
      <c r="D1409" s="3">
        <v>3</v>
      </c>
      <c r="H1409" s="5" t="s">
        <v>233</v>
      </c>
    </row>
    <row r="1410" spans="1:8" x14ac:dyDescent="0.25">
      <c r="A1410">
        <v>1409</v>
      </c>
      <c r="B1410" s="2">
        <v>1</v>
      </c>
      <c r="C1410" s="4">
        <v>2</v>
      </c>
      <c r="D1410" s="3">
        <v>3</v>
      </c>
      <c r="H1410" s="5" t="s">
        <v>233</v>
      </c>
    </row>
    <row r="1411" spans="1:8" x14ac:dyDescent="0.25">
      <c r="A1411">
        <v>1410</v>
      </c>
      <c r="B1411" s="2">
        <v>1</v>
      </c>
      <c r="C1411" s="4">
        <v>2</v>
      </c>
      <c r="D1411" s="3">
        <v>3</v>
      </c>
      <c r="H1411" s="5" t="s">
        <v>233</v>
      </c>
    </row>
    <row r="1412" spans="1:8" x14ac:dyDescent="0.25">
      <c r="A1412">
        <v>1411</v>
      </c>
      <c r="B1412" s="2">
        <v>1</v>
      </c>
      <c r="C1412" s="4">
        <v>2</v>
      </c>
      <c r="D1412" s="3">
        <v>3</v>
      </c>
      <c r="H1412" s="5" t="s">
        <v>233</v>
      </c>
    </row>
    <row r="1413" spans="1:8" x14ac:dyDescent="0.25">
      <c r="A1413">
        <v>1412</v>
      </c>
      <c r="B1413" s="2">
        <v>1</v>
      </c>
      <c r="C1413" s="4">
        <v>2</v>
      </c>
      <c r="D1413" s="3">
        <v>3</v>
      </c>
      <c r="H1413" s="5" t="s">
        <v>233</v>
      </c>
    </row>
    <row r="1414" spans="1:8" x14ac:dyDescent="0.25">
      <c r="A1414">
        <v>1413</v>
      </c>
      <c r="C1414" s="4">
        <v>2</v>
      </c>
      <c r="H1414" s="5" t="s">
        <v>233</v>
      </c>
    </row>
    <row r="1415" spans="1:8" x14ac:dyDescent="0.25">
      <c r="A1415">
        <v>1414</v>
      </c>
      <c r="C1415" s="4">
        <v>2</v>
      </c>
      <c r="H1415" s="5" t="s">
        <v>233</v>
      </c>
    </row>
    <row r="1416" spans="1:8" x14ac:dyDescent="0.25">
      <c r="A1416">
        <v>1415</v>
      </c>
      <c r="C1416" s="4">
        <v>2</v>
      </c>
      <c r="H1416" s="5" t="s">
        <v>233</v>
      </c>
    </row>
    <row r="1417" spans="1:8" x14ac:dyDescent="0.25">
      <c r="A1417">
        <v>1416</v>
      </c>
      <c r="C1417" s="4">
        <v>2</v>
      </c>
      <c r="H1417" s="5" t="s">
        <v>233</v>
      </c>
    </row>
    <row r="1418" spans="1:8" x14ac:dyDescent="0.25">
      <c r="A1418">
        <v>1417</v>
      </c>
      <c r="C1418" s="4">
        <v>2</v>
      </c>
      <c r="H1418" s="5" t="s">
        <v>233</v>
      </c>
    </row>
    <row r="1419" spans="1:8" x14ac:dyDescent="0.25">
      <c r="A1419">
        <v>1418</v>
      </c>
      <c r="C1419" s="4">
        <v>2</v>
      </c>
      <c r="H1419" s="5" t="s">
        <v>233</v>
      </c>
    </row>
    <row r="1420" spans="1:8" x14ac:dyDescent="0.25">
      <c r="A1420">
        <v>1419</v>
      </c>
      <c r="C1420" s="4">
        <v>2</v>
      </c>
      <c r="H1420" s="5" t="s">
        <v>233</v>
      </c>
    </row>
    <row r="1421" spans="1:8" x14ac:dyDescent="0.25">
      <c r="A1421">
        <v>1420</v>
      </c>
      <c r="C1421" s="4">
        <v>2</v>
      </c>
      <c r="H1421" s="5" t="s">
        <v>233</v>
      </c>
    </row>
    <row r="1422" spans="1:8" x14ac:dyDescent="0.25">
      <c r="A1422">
        <v>1421</v>
      </c>
      <c r="C1422" s="4">
        <v>2</v>
      </c>
      <c r="H1422" s="5" t="s">
        <v>233</v>
      </c>
    </row>
    <row r="1423" spans="1:8" x14ac:dyDescent="0.25">
      <c r="A1423">
        <v>1422</v>
      </c>
      <c r="C1423" s="4">
        <v>2</v>
      </c>
      <c r="H1423" s="5" t="s">
        <v>233</v>
      </c>
    </row>
    <row r="1424" spans="1:8" x14ac:dyDescent="0.25">
      <c r="A1424">
        <v>1423</v>
      </c>
      <c r="C1424" s="4">
        <v>2</v>
      </c>
      <c r="H1424" s="5" t="s">
        <v>233</v>
      </c>
    </row>
    <row r="1425" spans="1:8" x14ac:dyDescent="0.25">
      <c r="A1425">
        <v>1424</v>
      </c>
      <c r="C1425" s="4">
        <v>2</v>
      </c>
      <c r="H1425" s="5" t="s">
        <v>233</v>
      </c>
    </row>
    <row r="1426" spans="1:8" x14ac:dyDescent="0.25">
      <c r="A1426">
        <v>1425</v>
      </c>
      <c r="B1426" s="2">
        <v>1</v>
      </c>
      <c r="C1426" s="4">
        <v>2</v>
      </c>
      <c r="H1426" s="5" t="s">
        <v>233</v>
      </c>
    </row>
    <row r="1427" spans="1:8" x14ac:dyDescent="0.25">
      <c r="A1427">
        <v>1426</v>
      </c>
      <c r="B1427" s="2">
        <v>1</v>
      </c>
      <c r="C1427" s="4">
        <v>2</v>
      </c>
      <c r="H1427" s="5" t="s">
        <v>233</v>
      </c>
    </row>
    <row r="1428" spans="1:8" x14ac:dyDescent="0.25">
      <c r="A1428">
        <v>1427</v>
      </c>
      <c r="B1428" s="2">
        <v>1</v>
      </c>
      <c r="C1428" s="4">
        <v>2</v>
      </c>
      <c r="H1428" s="5" t="s">
        <v>233</v>
      </c>
    </row>
    <row r="1429" spans="1:8" x14ac:dyDescent="0.25">
      <c r="A1429">
        <v>1428</v>
      </c>
      <c r="B1429" s="2">
        <v>1</v>
      </c>
      <c r="C1429" s="4">
        <v>2</v>
      </c>
      <c r="D1429" s="3">
        <v>3</v>
      </c>
      <c r="H1429" s="5" t="s">
        <v>233</v>
      </c>
    </row>
    <row r="1430" spans="1:8" x14ac:dyDescent="0.25">
      <c r="A1430">
        <v>1429</v>
      </c>
      <c r="B1430" s="2">
        <v>1</v>
      </c>
      <c r="C1430" s="4">
        <v>2</v>
      </c>
      <c r="D1430" s="3">
        <v>3</v>
      </c>
      <c r="H1430" s="5" t="s">
        <v>233</v>
      </c>
    </row>
    <row r="1431" spans="1:8" x14ac:dyDescent="0.25">
      <c r="A1431">
        <v>1430</v>
      </c>
      <c r="B1431" s="2">
        <v>1</v>
      </c>
      <c r="C1431" s="4">
        <v>2</v>
      </c>
      <c r="D1431" s="3">
        <v>3</v>
      </c>
    </row>
    <row r="1432" spans="1:8" x14ac:dyDescent="0.25">
      <c r="A1432">
        <v>1431</v>
      </c>
      <c r="B1432" s="2">
        <v>1</v>
      </c>
      <c r="C1432" s="4">
        <v>2</v>
      </c>
      <c r="D1432" s="3">
        <v>3</v>
      </c>
    </row>
    <row r="1433" spans="1:8" x14ac:dyDescent="0.25">
      <c r="A1433">
        <v>1432</v>
      </c>
      <c r="B1433" s="2">
        <v>1</v>
      </c>
      <c r="D1433" s="3">
        <v>3</v>
      </c>
    </row>
    <row r="1434" spans="1:8" x14ac:dyDescent="0.25">
      <c r="A1434">
        <v>1433</v>
      </c>
      <c r="B1434" s="2">
        <v>1</v>
      </c>
      <c r="D1434" s="3">
        <v>3</v>
      </c>
    </row>
    <row r="1435" spans="1:8" x14ac:dyDescent="0.25">
      <c r="A1435">
        <v>1434</v>
      </c>
      <c r="B1435" s="2">
        <v>1</v>
      </c>
      <c r="D1435" s="3">
        <v>3</v>
      </c>
    </row>
    <row r="1436" spans="1:8" x14ac:dyDescent="0.25">
      <c r="A1436">
        <v>1435</v>
      </c>
      <c r="B1436" s="2">
        <v>1</v>
      </c>
      <c r="D1436" s="3">
        <v>3</v>
      </c>
    </row>
    <row r="1437" spans="1:8" x14ac:dyDescent="0.25">
      <c r="A1437">
        <v>1436</v>
      </c>
      <c r="B1437" s="2">
        <v>1</v>
      </c>
      <c r="D1437" s="3">
        <v>3</v>
      </c>
    </row>
    <row r="1438" spans="1:8" x14ac:dyDescent="0.25">
      <c r="A1438">
        <v>1437</v>
      </c>
      <c r="B1438" s="2">
        <v>1</v>
      </c>
      <c r="D1438" s="3">
        <v>3</v>
      </c>
    </row>
    <row r="1439" spans="1:8" x14ac:dyDescent="0.25">
      <c r="A1439">
        <v>1438</v>
      </c>
      <c r="B1439" s="2">
        <v>1</v>
      </c>
      <c r="D1439" s="3">
        <v>3</v>
      </c>
    </row>
    <row r="1440" spans="1:8" x14ac:dyDescent="0.25">
      <c r="A1440">
        <v>1439</v>
      </c>
      <c r="B1440" s="2">
        <v>1</v>
      </c>
      <c r="D1440" s="3">
        <v>3</v>
      </c>
    </row>
    <row r="1441" spans="1:4" x14ac:dyDescent="0.25">
      <c r="A1441">
        <v>1440</v>
      </c>
      <c r="B1441" s="2">
        <v>1</v>
      </c>
      <c r="D1441" s="3">
        <v>3</v>
      </c>
    </row>
    <row r="1442" spans="1:4" x14ac:dyDescent="0.25">
      <c r="A1442">
        <v>1441</v>
      </c>
      <c r="B1442" s="2">
        <v>1</v>
      </c>
      <c r="C1442" s="4">
        <v>2</v>
      </c>
      <c r="D1442" s="3">
        <v>3</v>
      </c>
    </row>
    <row r="1443" spans="1:4" x14ac:dyDescent="0.25">
      <c r="A1443">
        <v>1442</v>
      </c>
      <c r="B1443" s="2">
        <v>1</v>
      </c>
      <c r="C1443" s="4">
        <v>2</v>
      </c>
      <c r="D1443" s="3">
        <v>3</v>
      </c>
    </row>
    <row r="1444" spans="1:4" x14ac:dyDescent="0.25">
      <c r="A1444">
        <v>1443</v>
      </c>
      <c r="B1444" s="2">
        <v>1</v>
      </c>
      <c r="C1444" s="4">
        <v>2</v>
      </c>
      <c r="D1444" s="3">
        <v>3</v>
      </c>
    </row>
    <row r="1445" spans="1:4" x14ac:dyDescent="0.25">
      <c r="A1445">
        <v>1444</v>
      </c>
      <c r="B1445" s="2">
        <v>1</v>
      </c>
      <c r="C1445" s="4">
        <v>2</v>
      </c>
      <c r="D1445" s="3">
        <v>3</v>
      </c>
    </row>
    <row r="1446" spans="1:4" x14ac:dyDescent="0.25">
      <c r="A1446">
        <v>1445</v>
      </c>
      <c r="B1446" s="2">
        <v>1</v>
      </c>
      <c r="C1446" s="4">
        <v>2</v>
      </c>
      <c r="D1446" s="3">
        <v>3</v>
      </c>
    </row>
    <row r="1447" spans="1:4" x14ac:dyDescent="0.25">
      <c r="A1447">
        <v>1446</v>
      </c>
      <c r="B1447" s="2">
        <v>1</v>
      </c>
      <c r="C1447" s="4">
        <v>2</v>
      </c>
      <c r="D1447" s="3">
        <v>3</v>
      </c>
    </row>
    <row r="1448" spans="1:4" x14ac:dyDescent="0.25">
      <c r="A1448">
        <v>1447</v>
      </c>
      <c r="B1448" s="2">
        <v>1</v>
      </c>
      <c r="C1448" s="4">
        <v>2</v>
      </c>
      <c r="D1448" s="3">
        <v>3</v>
      </c>
    </row>
    <row r="1449" spans="1:4" x14ac:dyDescent="0.25">
      <c r="A1449">
        <v>1448</v>
      </c>
      <c r="B1449" s="2">
        <v>1</v>
      </c>
      <c r="C1449" s="4">
        <v>2</v>
      </c>
      <c r="D1449" s="3">
        <v>3</v>
      </c>
    </row>
    <row r="1450" spans="1:4" x14ac:dyDescent="0.25">
      <c r="A1450">
        <v>1449</v>
      </c>
      <c r="B1450" s="2">
        <v>1</v>
      </c>
      <c r="C1450" s="4">
        <v>2</v>
      </c>
      <c r="D1450" s="3">
        <v>3</v>
      </c>
    </row>
    <row r="1451" spans="1:4" x14ac:dyDescent="0.25">
      <c r="A1451">
        <v>1450</v>
      </c>
      <c r="B1451" s="2">
        <v>1</v>
      </c>
      <c r="C1451" s="4">
        <v>2</v>
      </c>
      <c r="D1451" s="3">
        <v>3</v>
      </c>
    </row>
    <row r="1452" spans="1:4" x14ac:dyDescent="0.25">
      <c r="A1452">
        <v>1451</v>
      </c>
      <c r="B1452" s="2">
        <v>1</v>
      </c>
      <c r="C1452" s="4">
        <v>2</v>
      </c>
      <c r="D1452" s="3">
        <v>3</v>
      </c>
    </row>
    <row r="1453" spans="1:4" x14ac:dyDescent="0.25">
      <c r="A1453">
        <v>1452</v>
      </c>
      <c r="C1453" s="4">
        <v>2</v>
      </c>
      <c r="D1453" s="3">
        <v>3</v>
      </c>
    </row>
    <row r="1454" spans="1:4" x14ac:dyDescent="0.25">
      <c r="A1454">
        <v>1453</v>
      </c>
      <c r="C1454" s="4">
        <v>2</v>
      </c>
      <c r="D1454" s="3">
        <v>3</v>
      </c>
    </row>
    <row r="1455" spans="1:4" x14ac:dyDescent="0.25">
      <c r="A1455">
        <v>1454</v>
      </c>
      <c r="C1455" s="4">
        <v>2</v>
      </c>
      <c r="D1455" s="3">
        <v>3</v>
      </c>
    </row>
    <row r="1456" spans="1:4" x14ac:dyDescent="0.25">
      <c r="A1456">
        <v>1455</v>
      </c>
      <c r="C1456" s="4">
        <v>2</v>
      </c>
      <c r="D1456" s="3">
        <v>3</v>
      </c>
    </row>
    <row r="1457" spans="1:8" x14ac:dyDescent="0.25">
      <c r="A1457">
        <v>1456</v>
      </c>
      <c r="C1457" s="4">
        <v>2</v>
      </c>
      <c r="D1457" s="3">
        <v>3</v>
      </c>
    </row>
    <row r="1458" spans="1:8" x14ac:dyDescent="0.25">
      <c r="A1458">
        <v>1457</v>
      </c>
      <c r="C1458" s="4">
        <v>2</v>
      </c>
      <c r="D1458" s="3">
        <v>3</v>
      </c>
    </row>
    <row r="1459" spans="1:8" x14ac:dyDescent="0.25">
      <c r="A1459">
        <v>1458</v>
      </c>
      <c r="C1459" s="4">
        <v>2</v>
      </c>
      <c r="D1459" s="3">
        <v>3</v>
      </c>
    </row>
    <row r="1460" spans="1:8" x14ac:dyDescent="0.25">
      <c r="A1460">
        <v>1459</v>
      </c>
      <c r="C1460" s="4">
        <v>2</v>
      </c>
      <c r="D1460" s="3">
        <v>3</v>
      </c>
    </row>
    <row r="1461" spans="1:8" x14ac:dyDescent="0.25">
      <c r="A1461">
        <v>1460</v>
      </c>
      <c r="C1461" s="4">
        <v>2</v>
      </c>
      <c r="D1461" s="3">
        <v>3</v>
      </c>
    </row>
    <row r="1462" spans="1:8" x14ac:dyDescent="0.25">
      <c r="A1462">
        <v>1461</v>
      </c>
      <c r="B1462" s="2">
        <v>1</v>
      </c>
      <c r="C1462" s="4">
        <v>2</v>
      </c>
      <c r="H1462" s="5" t="s">
        <v>233</v>
      </c>
    </row>
    <row r="1463" spans="1:8" x14ac:dyDescent="0.25">
      <c r="A1463">
        <v>1462</v>
      </c>
      <c r="B1463" s="2">
        <v>1</v>
      </c>
      <c r="C1463" s="4">
        <v>2</v>
      </c>
      <c r="H1463" s="5" t="s">
        <v>233</v>
      </c>
    </row>
    <row r="1464" spans="1:8" x14ac:dyDescent="0.25">
      <c r="A1464">
        <v>1463</v>
      </c>
      <c r="B1464" s="2">
        <v>1</v>
      </c>
      <c r="C1464" s="4">
        <v>2</v>
      </c>
      <c r="H1464" s="5" t="s">
        <v>233</v>
      </c>
    </row>
    <row r="1465" spans="1:8" x14ac:dyDescent="0.25">
      <c r="A1465">
        <v>1464</v>
      </c>
      <c r="B1465" s="2">
        <v>1</v>
      </c>
      <c r="C1465" s="4">
        <v>2</v>
      </c>
      <c r="H1465" s="5" t="s">
        <v>233</v>
      </c>
    </row>
    <row r="1466" spans="1:8" x14ac:dyDescent="0.25">
      <c r="A1466">
        <v>1465</v>
      </c>
      <c r="B1466" s="2">
        <v>1</v>
      </c>
      <c r="C1466" s="4">
        <v>2</v>
      </c>
      <c r="H1466" s="5" t="s">
        <v>233</v>
      </c>
    </row>
    <row r="1467" spans="1:8" x14ac:dyDescent="0.25">
      <c r="A1467">
        <v>1466</v>
      </c>
      <c r="B1467" s="2">
        <v>1</v>
      </c>
      <c r="C1467" s="4">
        <v>2</v>
      </c>
      <c r="H1467" s="5" t="s">
        <v>233</v>
      </c>
    </row>
    <row r="1468" spans="1:8" x14ac:dyDescent="0.25">
      <c r="A1468">
        <v>1467</v>
      </c>
      <c r="B1468" s="2">
        <v>1</v>
      </c>
      <c r="C1468" s="4">
        <v>2</v>
      </c>
      <c r="H1468" s="5" t="s">
        <v>233</v>
      </c>
    </row>
    <row r="1469" spans="1:8" x14ac:dyDescent="0.25">
      <c r="A1469">
        <v>1468</v>
      </c>
      <c r="B1469" s="2">
        <v>1</v>
      </c>
      <c r="C1469" s="4">
        <v>2</v>
      </c>
      <c r="H1469" s="5" t="s">
        <v>233</v>
      </c>
    </row>
    <row r="1470" spans="1:8" x14ac:dyDescent="0.25">
      <c r="A1470">
        <v>1469</v>
      </c>
      <c r="B1470" s="2">
        <v>1</v>
      </c>
      <c r="C1470" s="4">
        <v>2</v>
      </c>
      <c r="H1470" s="5" t="s">
        <v>233</v>
      </c>
    </row>
    <row r="1471" spans="1:8" x14ac:dyDescent="0.25">
      <c r="A1471">
        <v>1470</v>
      </c>
      <c r="B1471" s="2">
        <v>1</v>
      </c>
      <c r="C1471" s="4">
        <v>2</v>
      </c>
      <c r="H1471" s="5" t="s">
        <v>233</v>
      </c>
    </row>
    <row r="1472" spans="1:8" x14ac:dyDescent="0.25">
      <c r="A1472">
        <v>1471</v>
      </c>
      <c r="B1472" s="2">
        <v>1</v>
      </c>
      <c r="H1472" s="5" t="s">
        <v>233</v>
      </c>
    </row>
    <row r="1473" spans="1:8" x14ac:dyDescent="0.25">
      <c r="A1473">
        <v>1472</v>
      </c>
      <c r="B1473" s="2">
        <v>1</v>
      </c>
      <c r="H1473" s="5" t="s">
        <v>233</v>
      </c>
    </row>
    <row r="1474" spans="1:8" x14ac:dyDescent="0.25">
      <c r="A1474">
        <v>1473</v>
      </c>
      <c r="B1474" s="2">
        <v>1</v>
      </c>
      <c r="H1474" s="5" t="s">
        <v>233</v>
      </c>
    </row>
    <row r="1475" spans="1:8" x14ac:dyDescent="0.25">
      <c r="A1475">
        <v>1474</v>
      </c>
      <c r="B1475" s="2">
        <v>1</v>
      </c>
      <c r="H1475" s="5" t="s">
        <v>233</v>
      </c>
    </row>
    <row r="1476" spans="1:8" x14ac:dyDescent="0.25">
      <c r="A1476">
        <v>1475</v>
      </c>
      <c r="B1476" s="2">
        <v>1</v>
      </c>
      <c r="H1476" s="5" t="s">
        <v>233</v>
      </c>
    </row>
    <row r="1477" spans="1:8" x14ac:dyDescent="0.25">
      <c r="A1477">
        <v>1476</v>
      </c>
      <c r="B1477" s="2">
        <v>1</v>
      </c>
      <c r="G1477" s="3" t="s">
        <v>234</v>
      </c>
      <c r="H1477" s="5" t="s">
        <v>233</v>
      </c>
    </row>
    <row r="1478" spans="1:8" x14ac:dyDescent="0.25">
      <c r="A1478">
        <v>1477</v>
      </c>
      <c r="B1478" s="2">
        <v>1</v>
      </c>
      <c r="G1478" s="3" t="s">
        <v>234</v>
      </c>
      <c r="H1478" s="5" t="s">
        <v>233</v>
      </c>
    </row>
    <row r="1479" spans="1:8" x14ac:dyDescent="0.25">
      <c r="A1479">
        <v>1478</v>
      </c>
      <c r="B1479" s="2">
        <v>1</v>
      </c>
      <c r="G1479" s="3" t="s">
        <v>234</v>
      </c>
    </row>
    <row r="1480" spans="1:8" x14ac:dyDescent="0.25">
      <c r="A1480">
        <v>1479</v>
      </c>
      <c r="B1480" s="2">
        <v>1</v>
      </c>
      <c r="G1480" s="3" t="s">
        <v>234</v>
      </c>
    </row>
    <row r="1481" spans="1:8" x14ac:dyDescent="0.25">
      <c r="A1481">
        <v>1480</v>
      </c>
      <c r="B1481" s="2">
        <v>1</v>
      </c>
      <c r="C1481" s="4">
        <v>2</v>
      </c>
      <c r="G1481" s="3" t="s">
        <v>234</v>
      </c>
    </row>
    <row r="1482" spans="1:8" x14ac:dyDescent="0.25">
      <c r="A1482">
        <v>1481</v>
      </c>
      <c r="B1482" s="2">
        <v>1</v>
      </c>
      <c r="C1482" s="4">
        <v>2</v>
      </c>
      <c r="G1482" s="3" t="s">
        <v>234</v>
      </c>
    </row>
    <row r="1483" spans="1:8" x14ac:dyDescent="0.25">
      <c r="A1483">
        <v>1482</v>
      </c>
      <c r="B1483" s="2">
        <v>1</v>
      </c>
      <c r="C1483" s="4">
        <v>2</v>
      </c>
      <c r="G1483" s="3" t="s">
        <v>234</v>
      </c>
    </row>
    <row r="1484" spans="1:8" x14ac:dyDescent="0.25">
      <c r="A1484">
        <v>1483</v>
      </c>
      <c r="B1484" s="2">
        <v>1</v>
      </c>
      <c r="C1484" s="4">
        <v>2</v>
      </c>
      <c r="G1484" s="3" t="s">
        <v>234</v>
      </c>
    </row>
    <row r="1485" spans="1:8" x14ac:dyDescent="0.25">
      <c r="A1485">
        <v>1484</v>
      </c>
      <c r="B1485" s="2">
        <v>1</v>
      </c>
      <c r="C1485" s="4">
        <v>2</v>
      </c>
      <c r="G1485" s="3" t="s">
        <v>234</v>
      </c>
    </row>
    <row r="1486" spans="1:8" x14ac:dyDescent="0.25">
      <c r="A1486">
        <v>1485</v>
      </c>
      <c r="B1486" s="2">
        <v>1</v>
      </c>
      <c r="C1486" s="4">
        <v>2</v>
      </c>
      <c r="G1486" s="3" t="s">
        <v>234</v>
      </c>
    </row>
    <row r="1487" spans="1:8" x14ac:dyDescent="0.25">
      <c r="A1487">
        <v>1486</v>
      </c>
      <c r="B1487" s="2">
        <v>1</v>
      </c>
      <c r="C1487" s="4">
        <v>2</v>
      </c>
      <c r="G1487" s="3" t="s">
        <v>234</v>
      </c>
    </row>
    <row r="1488" spans="1:8" x14ac:dyDescent="0.25">
      <c r="A1488">
        <v>1487</v>
      </c>
      <c r="B1488" s="2">
        <v>1</v>
      </c>
      <c r="C1488" s="4">
        <v>2</v>
      </c>
      <c r="G1488" s="3" t="s">
        <v>234</v>
      </c>
    </row>
    <row r="1489" spans="1:8" x14ac:dyDescent="0.25">
      <c r="A1489">
        <v>1488</v>
      </c>
      <c r="B1489" s="2">
        <v>1</v>
      </c>
      <c r="C1489" s="4">
        <v>2</v>
      </c>
      <c r="G1489" s="3" t="s">
        <v>234</v>
      </c>
    </row>
    <row r="1490" spans="1:8" x14ac:dyDescent="0.25">
      <c r="A1490">
        <v>1489</v>
      </c>
      <c r="B1490" s="2">
        <v>1</v>
      </c>
      <c r="C1490" s="4">
        <v>2</v>
      </c>
      <c r="G1490" s="3" t="s">
        <v>234</v>
      </c>
    </row>
    <row r="1491" spans="1:8" x14ac:dyDescent="0.25">
      <c r="A1491">
        <v>1490</v>
      </c>
      <c r="B1491" s="2">
        <v>1</v>
      </c>
      <c r="C1491" s="4">
        <v>2</v>
      </c>
      <c r="G1491" s="3" t="s">
        <v>234</v>
      </c>
    </row>
    <row r="1492" spans="1:8" x14ac:dyDescent="0.25">
      <c r="A1492">
        <v>1491</v>
      </c>
      <c r="B1492" s="2">
        <v>1</v>
      </c>
      <c r="C1492" s="4">
        <v>2</v>
      </c>
      <c r="G1492" s="3" t="s">
        <v>234</v>
      </c>
    </row>
    <row r="1493" spans="1:8" x14ac:dyDescent="0.25">
      <c r="A1493">
        <v>1492</v>
      </c>
      <c r="B1493" s="2">
        <v>1</v>
      </c>
      <c r="C1493" s="4">
        <v>2</v>
      </c>
      <c r="G1493" s="3" t="s">
        <v>234</v>
      </c>
    </row>
    <row r="1494" spans="1:8" x14ac:dyDescent="0.25">
      <c r="A1494">
        <v>1493</v>
      </c>
      <c r="B1494" s="2">
        <v>1</v>
      </c>
      <c r="C1494" s="4">
        <v>2</v>
      </c>
      <c r="G1494" s="3" t="s">
        <v>234</v>
      </c>
    </row>
    <row r="1495" spans="1:8" x14ac:dyDescent="0.25">
      <c r="A1495">
        <v>1494</v>
      </c>
      <c r="B1495" s="2">
        <v>1</v>
      </c>
      <c r="C1495" s="4">
        <v>2</v>
      </c>
      <c r="G1495" s="3" t="s">
        <v>234</v>
      </c>
    </row>
    <row r="1496" spans="1:8" x14ac:dyDescent="0.25">
      <c r="A1496">
        <v>1495</v>
      </c>
      <c r="B1496" s="2">
        <v>1</v>
      </c>
      <c r="C1496" s="4">
        <v>2</v>
      </c>
      <c r="G1496" s="3" t="s">
        <v>234</v>
      </c>
    </row>
    <row r="1497" spans="1:8" x14ac:dyDescent="0.25">
      <c r="A1497">
        <v>1496</v>
      </c>
      <c r="B1497" s="2">
        <v>1</v>
      </c>
      <c r="C1497" s="4">
        <v>2</v>
      </c>
      <c r="G1497" s="3" t="s">
        <v>234</v>
      </c>
    </row>
    <row r="1498" spans="1:8" x14ac:dyDescent="0.25">
      <c r="A1498">
        <v>1497</v>
      </c>
      <c r="B1498" s="2">
        <v>1</v>
      </c>
      <c r="C1498" s="4">
        <v>2</v>
      </c>
      <c r="G1498" s="3" t="s">
        <v>234</v>
      </c>
    </row>
    <row r="1499" spans="1:8" x14ac:dyDescent="0.25">
      <c r="A1499">
        <v>1498</v>
      </c>
      <c r="B1499" s="2">
        <v>1</v>
      </c>
      <c r="C1499" s="4">
        <v>2</v>
      </c>
      <c r="G1499" s="3" t="s">
        <v>234</v>
      </c>
    </row>
    <row r="1500" spans="1:8" x14ac:dyDescent="0.25">
      <c r="A1500">
        <v>1499</v>
      </c>
      <c r="B1500" s="2">
        <v>1</v>
      </c>
      <c r="C1500" s="4">
        <v>2</v>
      </c>
      <c r="G1500" s="3" t="s">
        <v>234</v>
      </c>
    </row>
    <row r="1501" spans="1:8" x14ac:dyDescent="0.25">
      <c r="A1501">
        <v>1500</v>
      </c>
      <c r="C1501" s="4">
        <v>2</v>
      </c>
      <c r="G1501" s="3" t="s">
        <v>234</v>
      </c>
    </row>
    <row r="1502" spans="1:8" x14ac:dyDescent="0.25">
      <c r="A1502">
        <v>1501</v>
      </c>
      <c r="C1502" s="4">
        <v>2</v>
      </c>
      <c r="G1502" s="3" t="s">
        <v>234</v>
      </c>
      <c r="H1502" s="5" t="s">
        <v>233</v>
      </c>
    </row>
    <row r="1503" spans="1:8" x14ac:dyDescent="0.25">
      <c r="A1503">
        <v>1502</v>
      </c>
      <c r="C1503" s="4">
        <v>2</v>
      </c>
      <c r="G1503" s="3" t="s">
        <v>234</v>
      </c>
      <c r="H1503" s="5" t="s">
        <v>233</v>
      </c>
    </row>
    <row r="1504" spans="1:8" x14ac:dyDescent="0.25">
      <c r="A1504">
        <v>1503</v>
      </c>
      <c r="C1504" s="4">
        <v>2</v>
      </c>
      <c r="G1504" s="3" t="s">
        <v>234</v>
      </c>
      <c r="H1504" s="5" t="s">
        <v>233</v>
      </c>
    </row>
    <row r="1505" spans="1:8" x14ac:dyDescent="0.25">
      <c r="A1505">
        <v>1504</v>
      </c>
      <c r="C1505" s="4">
        <v>2</v>
      </c>
      <c r="G1505" s="3" t="s">
        <v>234</v>
      </c>
      <c r="H1505" s="5" t="s">
        <v>233</v>
      </c>
    </row>
    <row r="1506" spans="1:8" x14ac:dyDescent="0.25">
      <c r="A1506">
        <v>1505</v>
      </c>
      <c r="C1506" s="4">
        <v>2</v>
      </c>
      <c r="G1506" s="3" t="s">
        <v>234</v>
      </c>
      <c r="H1506" s="5" t="s">
        <v>233</v>
      </c>
    </row>
    <row r="1507" spans="1:8" x14ac:dyDescent="0.25">
      <c r="A1507">
        <v>1506</v>
      </c>
      <c r="C1507" s="4">
        <v>2</v>
      </c>
      <c r="G1507" s="3" t="s">
        <v>234</v>
      </c>
      <c r="H1507" s="5" t="s">
        <v>233</v>
      </c>
    </row>
    <row r="1508" spans="1:8" x14ac:dyDescent="0.25">
      <c r="A1508">
        <v>1507</v>
      </c>
      <c r="C1508" s="4">
        <v>2</v>
      </c>
      <c r="G1508" s="3" t="s">
        <v>234</v>
      </c>
      <c r="H1508" s="5" t="s">
        <v>233</v>
      </c>
    </row>
    <row r="1509" spans="1:8" x14ac:dyDescent="0.25">
      <c r="A1509">
        <v>1508</v>
      </c>
      <c r="C1509" s="4">
        <v>2</v>
      </c>
      <c r="H1509" s="5" t="s">
        <v>233</v>
      </c>
    </row>
    <row r="1510" spans="1:8" x14ac:dyDescent="0.25">
      <c r="A1510">
        <v>1509</v>
      </c>
      <c r="C1510" s="4">
        <v>2</v>
      </c>
      <c r="H1510" s="5" t="s">
        <v>233</v>
      </c>
    </row>
    <row r="1511" spans="1:8" x14ac:dyDescent="0.25">
      <c r="A1511">
        <v>1510</v>
      </c>
      <c r="C1511" s="4">
        <v>2</v>
      </c>
      <c r="H1511" s="5" t="s">
        <v>233</v>
      </c>
    </row>
    <row r="1512" spans="1:8" x14ac:dyDescent="0.25">
      <c r="A1512">
        <v>1511</v>
      </c>
      <c r="C1512" s="4">
        <v>2</v>
      </c>
      <c r="H1512" s="5" t="s">
        <v>233</v>
      </c>
    </row>
    <row r="1513" spans="1:8" x14ac:dyDescent="0.25">
      <c r="A1513">
        <v>1512</v>
      </c>
      <c r="B1513" s="2">
        <v>1</v>
      </c>
      <c r="C1513" s="4">
        <v>2</v>
      </c>
      <c r="H1513" s="5" t="s">
        <v>233</v>
      </c>
    </row>
    <row r="1514" spans="1:8" x14ac:dyDescent="0.25">
      <c r="A1514">
        <v>1513</v>
      </c>
      <c r="B1514" s="2">
        <v>1</v>
      </c>
      <c r="C1514" s="4">
        <v>2</v>
      </c>
      <c r="H1514" s="5" t="s">
        <v>233</v>
      </c>
    </row>
    <row r="1515" spans="1:8" x14ac:dyDescent="0.25">
      <c r="A1515">
        <v>1514</v>
      </c>
      <c r="B1515" s="2">
        <v>1</v>
      </c>
      <c r="C1515" s="4">
        <v>2</v>
      </c>
      <c r="H1515" s="5" t="s">
        <v>233</v>
      </c>
    </row>
    <row r="1516" spans="1:8" x14ac:dyDescent="0.25">
      <c r="A1516">
        <v>1515</v>
      </c>
      <c r="B1516" s="2">
        <v>1</v>
      </c>
      <c r="C1516" s="4">
        <v>2</v>
      </c>
      <c r="H1516" s="5" t="s">
        <v>233</v>
      </c>
    </row>
    <row r="1517" spans="1:8" x14ac:dyDescent="0.25">
      <c r="A1517">
        <v>1516</v>
      </c>
      <c r="B1517" s="2">
        <v>1</v>
      </c>
      <c r="C1517" s="4">
        <v>2</v>
      </c>
      <c r="H1517" s="5" t="s">
        <v>233</v>
      </c>
    </row>
    <row r="1518" spans="1:8" x14ac:dyDescent="0.25">
      <c r="A1518">
        <v>1517</v>
      </c>
      <c r="B1518" s="2">
        <v>1</v>
      </c>
      <c r="C1518" s="4">
        <v>2</v>
      </c>
      <c r="H1518" s="5" t="s">
        <v>233</v>
      </c>
    </row>
    <row r="1519" spans="1:8" x14ac:dyDescent="0.25">
      <c r="A1519">
        <v>1518</v>
      </c>
      <c r="B1519" s="2">
        <v>1</v>
      </c>
      <c r="C1519" s="4">
        <v>2</v>
      </c>
      <c r="H1519" s="5" t="s">
        <v>233</v>
      </c>
    </row>
    <row r="1520" spans="1:8" x14ac:dyDescent="0.25">
      <c r="A1520">
        <v>1519</v>
      </c>
      <c r="B1520" s="2">
        <v>1</v>
      </c>
      <c r="C1520" s="4">
        <v>2</v>
      </c>
      <c r="H1520" s="5" t="s">
        <v>233</v>
      </c>
    </row>
    <row r="1521" spans="1:8" x14ac:dyDescent="0.25">
      <c r="A1521">
        <v>1520</v>
      </c>
      <c r="B1521" s="2">
        <v>1</v>
      </c>
      <c r="C1521" s="4">
        <v>2</v>
      </c>
      <c r="H1521" s="5" t="s">
        <v>233</v>
      </c>
    </row>
    <row r="1522" spans="1:8" x14ac:dyDescent="0.25">
      <c r="A1522">
        <v>1521</v>
      </c>
      <c r="B1522" s="2">
        <v>1</v>
      </c>
      <c r="D1522" s="3">
        <v>3</v>
      </c>
      <c r="H1522" s="5" t="s">
        <v>233</v>
      </c>
    </row>
    <row r="1523" spans="1:8" x14ac:dyDescent="0.25">
      <c r="A1523">
        <v>1522</v>
      </c>
      <c r="B1523" s="2">
        <v>1</v>
      </c>
      <c r="D1523" s="3">
        <v>3</v>
      </c>
      <c r="H1523" s="5" t="s">
        <v>233</v>
      </c>
    </row>
    <row r="1524" spans="1:8" x14ac:dyDescent="0.25">
      <c r="A1524">
        <v>1523</v>
      </c>
      <c r="B1524" s="2">
        <v>1</v>
      </c>
      <c r="D1524" s="3">
        <v>3</v>
      </c>
      <c r="H1524" s="5" t="s">
        <v>233</v>
      </c>
    </row>
    <row r="1525" spans="1:8" x14ac:dyDescent="0.25">
      <c r="A1525">
        <v>1524</v>
      </c>
      <c r="B1525" s="2">
        <v>1</v>
      </c>
      <c r="D1525" s="3">
        <v>3</v>
      </c>
      <c r="H1525" s="5" t="s">
        <v>233</v>
      </c>
    </row>
    <row r="1526" spans="1:8" x14ac:dyDescent="0.25">
      <c r="A1526">
        <v>1525</v>
      </c>
      <c r="B1526" s="2">
        <v>1</v>
      </c>
      <c r="D1526" s="3">
        <v>3</v>
      </c>
      <c r="H1526" s="5" t="s">
        <v>233</v>
      </c>
    </row>
    <row r="1527" spans="1:8" x14ac:dyDescent="0.25">
      <c r="A1527">
        <v>1526</v>
      </c>
      <c r="B1527" s="2">
        <v>1</v>
      </c>
      <c r="D1527" s="3">
        <v>3</v>
      </c>
      <c r="H1527" s="5" t="s">
        <v>233</v>
      </c>
    </row>
    <row r="1528" spans="1:8" x14ac:dyDescent="0.25">
      <c r="A1528">
        <v>1527</v>
      </c>
      <c r="B1528" s="2">
        <v>1</v>
      </c>
      <c r="D1528" s="3">
        <v>3</v>
      </c>
      <c r="H1528" s="5" t="s">
        <v>233</v>
      </c>
    </row>
    <row r="1529" spans="1:8" x14ac:dyDescent="0.25">
      <c r="A1529">
        <v>1528</v>
      </c>
      <c r="B1529" s="2">
        <v>1</v>
      </c>
      <c r="D1529" s="3">
        <v>3</v>
      </c>
    </row>
    <row r="1530" spans="1:8" x14ac:dyDescent="0.25">
      <c r="A1530">
        <v>1529</v>
      </c>
      <c r="B1530" s="2">
        <v>1</v>
      </c>
      <c r="D1530" s="3">
        <v>3</v>
      </c>
    </row>
    <row r="1531" spans="1:8" x14ac:dyDescent="0.25">
      <c r="A1531">
        <v>1530</v>
      </c>
      <c r="B1531" s="2">
        <v>1</v>
      </c>
      <c r="D1531" s="3">
        <v>3</v>
      </c>
    </row>
    <row r="1532" spans="1:8" x14ac:dyDescent="0.25">
      <c r="A1532">
        <v>1531</v>
      </c>
      <c r="B1532" s="2">
        <v>1</v>
      </c>
      <c r="D1532" s="3">
        <v>3</v>
      </c>
    </row>
    <row r="1533" spans="1:8" x14ac:dyDescent="0.25">
      <c r="A1533">
        <v>1532</v>
      </c>
      <c r="B1533" s="2">
        <v>1</v>
      </c>
      <c r="C1533" s="4">
        <v>2</v>
      </c>
      <c r="D1533" s="3">
        <v>3</v>
      </c>
    </row>
    <row r="1534" spans="1:8" x14ac:dyDescent="0.25">
      <c r="A1534">
        <v>1533</v>
      </c>
      <c r="B1534" s="2">
        <v>1</v>
      </c>
      <c r="C1534" s="4">
        <v>2</v>
      </c>
      <c r="D1534" s="3">
        <v>3</v>
      </c>
    </row>
    <row r="1535" spans="1:8" x14ac:dyDescent="0.25">
      <c r="A1535">
        <v>1534</v>
      </c>
      <c r="B1535" s="2">
        <v>1</v>
      </c>
      <c r="C1535" s="4">
        <v>2</v>
      </c>
      <c r="D1535" s="3">
        <v>3</v>
      </c>
    </row>
    <row r="1536" spans="1:8" x14ac:dyDescent="0.25">
      <c r="A1536">
        <v>1535</v>
      </c>
      <c r="B1536" s="2">
        <v>1</v>
      </c>
      <c r="C1536" s="4">
        <v>2</v>
      </c>
      <c r="D1536" s="3">
        <v>3</v>
      </c>
    </row>
    <row r="1537" spans="1:8" x14ac:dyDescent="0.25">
      <c r="A1537">
        <v>1536</v>
      </c>
      <c r="B1537" s="2">
        <v>1</v>
      </c>
      <c r="C1537" s="4">
        <v>2</v>
      </c>
      <c r="D1537" s="3">
        <v>3</v>
      </c>
    </row>
    <row r="1538" spans="1:8" x14ac:dyDescent="0.25">
      <c r="A1538">
        <v>1537</v>
      </c>
      <c r="B1538" s="2">
        <v>1</v>
      </c>
      <c r="C1538" s="4">
        <v>2</v>
      </c>
      <c r="D1538" s="3">
        <v>3</v>
      </c>
    </row>
    <row r="1539" spans="1:8" x14ac:dyDescent="0.25">
      <c r="A1539">
        <v>1538</v>
      </c>
      <c r="B1539" s="2">
        <v>1</v>
      </c>
      <c r="C1539" s="4">
        <v>2</v>
      </c>
      <c r="D1539" s="3">
        <v>3</v>
      </c>
    </row>
    <row r="1540" spans="1:8" x14ac:dyDescent="0.25">
      <c r="A1540">
        <v>1539</v>
      </c>
      <c r="B1540" s="2">
        <v>1</v>
      </c>
      <c r="C1540" s="4">
        <v>2</v>
      </c>
      <c r="D1540" s="3">
        <v>3</v>
      </c>
    </row>
    <row r="1541" spans="1:8" x14ac:dyDescent="0.25">
      <c r="A1541">
        <v>1540</v>
      </c>
      <c r="B1541" s="2">
        <v>1</v>
      </c>
      <c r="C1541" s="4">
        <v>2</v>
      </c>
      <c r="D1541" s="3">
        <v>3</v>
      </c>
    </row>
    <row r="1542" spans="1:8" x14ac:dyDescent="0.25">
      <c r="A1542">
        <v>1541</v>
      </c>
      <c r="B1542" s="2">
        <v>1</v>
      </c>
      <c r="C1542" s="4">
        <v>2</v>
      </c>
      <c r="D1542" s="3">
        <v>3</v>
      </c>
    </row>
    <row r="1543" spans="1:8" x14ac:dyDescent="0.25">
      <c r="A1543">
        <v>1542</v>
      </c>
      <c r="C1543" s="4">
        <v>2</v>
      </c>
      <c r="D1543" s="3">
        <v>3</v>
      </c>
    </row>
    <row r="1544" spans="1:8" x14ac:dyDescent="0.25">
      <c r="A1544">
        <v>1543</v>
      </c>
      <c r="C1544" s="4">
        <v>2</v>
      </c>
      <c r="D1544" s="3">
        <v>3</v>
      </c>
    </row>
    <row r="1545" spans="1:8" x14ac:dyDescent="0.25">
      <c r="A1545">
        <v>1544</v>
      </c>
      <c r="C1545" s="4">
        <v>2</v>
      </c>
      <c r="D1545" s="3">
        <v>3</v>
      </c>
    </row>
    <row r="1546" spans="1:8" x14ac:dyDescent="0.25">
      <c r="A1546">
        <v>1545</v>
      </c>
      <c r="C1546" s="4">
        <v>2</v>
      </c>
      <c r="D1546" s="3">
        <v>3</v>
      </c>
    </row>
    <row r="1547" spans="1:8" x14ac:dyDescent="0.25">
      <c r="A1547">
        <v>1546</v>
      </c>
      <c r="C1547" s="4">
        <v>2</v>
      </c>
      <c r="D1547" s="3">
        <v>3</v>
      </c>
    </row>
    <row r="1548" spans="1:8" x14ac:dyDescent="0.25">
      <c r="A1548">
        <v>1547</v>
      </c>
      <c r="C1548" s="4">
        <v>2</v>
      </c>
      <c r="D1548" s="3">
        <v>3</v>
      </c>
    </row>
    <row r="1549" spans="1:8" x14ac:dyDescent="0.25">
      <c r="A1549">
        <v>1548</v>
      </c>
      <c r="C1549" s="4">
        <v>2</v>
      </c>
      <c r="D1549" s="3">
        <v>3</v>
      </c>
    </row>
    <row r="1550" spans="1:8" x14ac:dyDescent="0.25">
      <c r="A1550">
        <v>1549</v>
      </c>
      <c r="C1550" s="4">
        <v>2</v>
      </c>
      <c r="D1550" s="3">
        <v>3</v>
      </c>
    </row>
    <row r="1551" spans="1:8" x14ac:dyDescent="0.25">
      <c r="A1551">
        <v>1550</v>
      </c>
      <c r="C1551" s="4">
        <v>2</v>
      </c>
      <c r="D1551" s="3">
        <v>3</v>
      </c>
    </row>
    <row r="1552" spans="1:8" x14ac:dyDescent="0.25">
      <c r="A1552">
        <v>1551</v>
      </c>
      <c r="C1552" s="4">
        <v>2</v>
      </c>
      <c r="D1552" s="3">
        <v>3</v>
      </c>
      <c r="H1552" s="5" t="s">
        <v>233</v>
      </c>
    </row>
    <row r="1553" spans="1:8" x14ac:dyDescent="0.25">
      <c r="A1553">
        <v>1552</v>
      </c>
      <c r="B1553" s="2">
        <v>1</v>
      </c>
      <c r="C1553" s="4">
        <v>2</v>
      </c>
      <c r="D1553" s="3">
        <v>3</v>
      </c>
      <c r="H1553" s="5" t="s">
        <v>233</v>
      </c>
    </row>
    <row r="1554" spans="1:8" x14ac:dyDescent="0.25">
      <c r="A1554">
        <v>1553</v>
      </c>
      <c r="B1554" s="2">
        <v>1</v>
      </c>
      <c r="C1554" s="4">
        <v>2</v>
      </c>
      <c r="D1554" s="3">
        <v>3</v>
      </c>
      <c r="H1554" s="5" t="s">
        <v>233</v>
      </c>
    </row>
    <row r="1555" spans="1:8" x14ac:dyDescent="0.25">
      <c r="A1555">
        <v>1554</v>
      </c>
      <c r="B1555" s="2">
        <v>1</v>
      </c>
      <c r="C1555" s="4">
        <v>2</v>
      </c>
      <c r="D1555" s="3">
        <v>3</v>
      </c>
      <c r="H1555" s="5" t="s">
        <v>233</v>
      </c>
    </row>
    <row r="1556" spans="1:8" x14ac:dyDescent="0.25">
      <c r="A1556">
        <v>1555</v>
      </c>
      <c r="B1556" s="2">
        <v>1</v>
      </c>
      <c r="C1556" s="4">
        <v>2</v>
      </c>
      <c r="D1556" s="3">
        <v>3</v>
      </c>
      <c r="H1556" s="5" t="s">
        <v>233</v>
      </c>
    </row>
    <row r="1557" spans="1:8" x14ac:dyDescent="0.25">
      <c r="A1557">
        <v>1556</v>
      </c>
      <c r="B1557" s="2">
        <v>1</v>
      </c>
      <c r="C1557" s="4">
        <v>2</v>
      </c>
      <c r="D1557" s="3">
        <v>3</v>
      </c>
      <c r="H1557" s="5" t="s">
        <v>233</v>
      </c>
    </row>
    <row r="1558" spans="1:8" x14ac:dyDescent="0.25">
      <c r="A1558">
        <v>1557</v>
      </c>
      <c r="B1558" s="2">
        <v>1</v>
      </c>
      <c r="C1558" s="4">
        <v>2</v>
      </c>
      <c r="H1558" s="5" t="s">
        <v>233</v>
      </c>
    </row>
    <row r="1559" spans="1:8" x14ac:dyDescent="0.25">
      <c r="A1559">
        <v>1558</v>
      </c>
      <c r="B1559" s="2">
        <v>1</v>
      </c>
      <c r="C1559" s="4">
        <v>2</v>
      </c>
      <c r="H1559" s="5" t="s">
        <v>233</v>
      </c>
    </row>
    <row r="1560" spans="1:8" x14ac:dyDescent="0.25">
      <c r="A1560">
        <v>1559</v>
      </c>
      <c r="B1560" s="2">
        <v>1</v>
      </c>
      <c r="C1560" s="4">
        <v>2</v>
      </c>
      <c r="H1560" s="5" t="s">
        <v>233</v>
      </c>
    </row>
    <row r="1561" spans="1:8" x14ac:dyDescent="0.25">
      <c r="A1561">
        <v>1560</v>
      </c>
      <c r="B1561" s="2">
        <v>1</v>
      </c>
      <c r="C1561" s="4">
        <v>2</v>
      </c>
      <c r="H1561" s="5" t="s">
        <v>233</v>
      </c>
    </row>
    <row r="1562" spans="1:8" x14ac:dyDescent="0.25">
      <c r="A1562">
        <v>1561</v>
      </c>
      <c r="B1562" s="2">
        <v>1</v>
      </c>
      <c r="C1562" s="4">
        <v>2</v>
      </c>
      <c r="H1562" s="5" t="s">
        <v>233</v>
      </c>
    </row>
    <row r="1563" spans="1:8" x14ac:dyDescent="0.25">
      <c r="A1563">
        <v>1562</v>
      </c>
      <c r="B1563" s="2">
        <v>1</v>
      </c>
      <c r="C1563" s="4">
        <v>2</v>
      </c>
      <c r="H1563" s="5" t="s">
        <v>233</v>
      </c>
    </row>
    <row r="1564" spans="1:8" x14ac:dyDescent="0.25">
      <c r="A1564">
        <v>1563</v>
      </c>
      <c r="B1564" s="2">
        <v>1</v>
      </c>
      <c r="C1564" s="4">
        <v>2</v>
      </c>
      <c r="H1564" s="5" t="s">
        <v>233</v>
      </c>
    </row>
    <row r="1565" spans="1:8" x14ac:dyDescent="0.25">
      <c r="A1565">
        <v>1564</v>
      </c>
      <c r="B1565" s="2">
        <v>1</v>
      </c>
      <c r="H1565" s="5" t="s">
        <v>233</v>
      </c>
    </row>
    <row r="1566" spans="1:8" x14ac:dyDescent="0.25">
      <c r="A1566">
        <v>1565</v>
      </c>
      <c r="B1566" s="2">
        <v>1</v>
      </c>
      <c r="H1566" s="5" t="s">
        <v>233</v>
      </c>
    </row>
    <row r="1567" spans="1:8" x14ac:dyDescent="0.25">
      <c r="A1567">
        <v>1566</v>
      </c>
      <c r="B1567" s="2">
        <v>1</v>
      </c>
      <c r="H1567" s="5" t="s">
        <v>233</v>
      </c>
    </row>
    <row r="1568" spans="1:8" x14ac:dyDescent="0.25">
      <c r="A1568">
        <v>1567</v>
      </c>
      <c r="B1568" s="2">
        <v>1</v>
      </c>
      <c r="H1568" s="5" t="s">
        <v>233</v>
      </c>
    </row>
    <row r="1569" spans="1:8" x14ac:dyDescent="0.25">
      <c r="A1569">
        <v>1568</v>
      </c>
      <c r="B1569" s="2">
        <v>1</v>
      </c>
      <c r="H1569" s="5" t="s">
        <v>233</v>
      </c>
    </row>
    <row r="1570" spans="1:8" x14ac:dyDescent="0.25">
      <c r="A1570">
        <v>1569</v>
      </c>
      <c r="B1570" s="2">
        <v>1</v>
      </c>
      <c r="H1570" s="5" t="s">
        <v>233</v>
      </c>
    </row>
    <row r="1571" spans="1:8" x14ac:dyDescent="0.25">
      <c r="A1571">
        <v>1570</v>
      </c>
      <c r="B1571" s="2">
        <v>1</v>
      </c>
      <c r="H1571" s="5" t="s">
        <v>233</v>
      </c>
    </row>
    <row r="1572" spans="1:8" x14ac:dyDescent="0.25">
      <c r="A1572">
        <v>1571</v>
      </c>
      <c r="B1572" s="2">
        <v>1</v>
      </c>
      <c r="H1572" s="5" t="s">
        <v>233</v>
      </c>
    </row>
    <row r="1573" spans="1:8" x14ac:dyDescent="0.25">
      <c r="A1573">
        <v>1572</v>
      </c>
      <c r="B1573" s="2">
        <v>1</v>
      </c>
      <c r="G1573" s="3" t="s">
        <v>234</v>
      </c>
      <c r="H1573" s="5" t="s">
        <v>233</v>
      </c>
    </row>
    <row r="1574" spans="1:8" x14ac:dyDescent="0.25">
      <c r="A1574">
        <v>1573</v>
      </c>
      <c r="B1574" s="2">
        <v>1</v>
      </c>
      <c r="G1574" s="3" t="s">
        <v>234</v>
      </c>
      <c r="H1574" s="5" t="s">
        <v>233</v>
      </c>
    </row>
    <row r="1575" spans="1:8" x14ac:dyDescent="0.25">
      <c r="A1575">
        <v>1574</v>
      </c>
      <c r="B1575" s="2">
        <v>1</v>
      </c>
      <c r="G1575" s="3" t="s">
        <v>234</v>
      </c>
      <c r="H1575" s="5" t="s">
        <v>233</v>
      </c>
    </row>
    <row r="1576" spans="1:8" x14ac:dyDescent="0.25">
      <c r="A1576">
        <v>1575</v>
      </c>
      <c r="B1576" s="2">
        <v>1</v>
      </c>
      <c r="C1576" s="4">
        <v>2</v>
      </c>
      <c r="G1576" s="3" t="s">
        <v>234</v>
      </c>
      <c r="H1576" s="5" t="s">
        <v>233</v>
      </c>
    </row>
    <row r="1577" spans="1:8" x14ac:dyDescent="0.25">
      <c r="A1577">
        <v>1576</v>
      </c>
      <c r="B1577" s="2">
        <v>1</v>
      </c>
      <c r="C1577" s="4">
        <v>2</v>
      </c>
      <c r="G1577" s="3" t="s">
        <v>234</v>
      </c>
      <c r="H1577" s="5" t="s">
        <v>233</v>
      </c>
    </row>
    <row r="1578" spans="1:8" x14ac:dyDescent="0.25">
      <c r="A1578">
        <v>1577</v>
      </c>
      <c r="B1578" s="2">
        <v>1</v>
      </c>
      <c r="C1578" s="4">
        <v>2</v>
      </c>
      <c r="G1578" s="3" t="s">
        <v>234</v>
      </c>
      <c r="H1578" s="5" t="s">
        <v>233</v>
      </c>
    </row>
    <row r="1579" spans="1:8" x14ac:dyDescent="0.25">
      <c r="A1579">
        <v>1578</v>
      </c>
      <c r="B1579" s="2">
        <v>1</v>
      </c>
      <c r="C1579" s="4">
        <v>2</v>
      </c>
      <c r="G1579" s="3" t="s">
        <v>234</v>
      </c>
      <c r="H1579" s="5" t="s">
        <v>233</v>
      </c>
    </row>
    <row r="1580" spans="1:8" x14ac:dyDescent="0.25">
      <c r="A1580">
        <v>1579</v>
      </c>
      <c r="B1580" s="2">
        <v>1</v>
      </c>
      <c r="C1580" s="4">
        <v>2</v>
      </c>
      <c r="G1580" s="3" t="s">
        <v>234</v>
      </c>
      <c r="H1580" s="5" t="s">
        <v>233</v>
      </c>
    </row>
    <row r="1581" spans="1:8" x14ac:dyDescent="0.25">
      <c r="A1581">
        <v>1580</v>
      </c>
      <c r="B1581" s="2">
        <v>1</v>
      </c>
      <c r="C1581" s="4">
        <v>2</v>
      </c>
      <c r="G1581" s="3" t="s">
        <v>234</v>
      </c>
      <c r="H1581" s="5" t="s">
        <v>233</v>
      </c>
    </row>
    <row r="1582" spans="1:8" x14ac:dyDescent="0.25">
      <c r="A1582">
        <v>1581</v>
      </c>
      <c r="B1582" s="2">
        <v>1</v>
      </c>
      <c r="C1582" s="4">
        <v>2</v>
      </c>
      <c r="G1582" s="3" t="s">
        <v>234</v>
      </c>
      <c r="H1582" s="5" t="s">
        <v>233</v>
      </c>
    </row>
    <row r="1583" spans="1:8" x14ac:dyDescent="0.25">
      <c r="A1583">
        <v>1582</v>
      </c>
      <c r="B1583" s="2">
        <v>1</v>
      </c>
      <c r="C1583" s="4">
        <v>2</v>
      </c>
      <c r="G1583" s="3" t="s">
        <v>234</v>
      </c>
      <c r="H1583" s="5" t="s">
        <v>233</v>
      </c>
    </row>
    <row r="1584" spans="1:8" x14ac:dyDescent="0.25">
      <c r="A1584">
        <v>1583</v>
      </c>
      <c r="B1584" s="2">
        <v>1</v>
      </c>
      <c r="C1584" s="4">
        <v>2</v>
      </c>
      <c r="G1584" s="3" t="s">
        <v>234</v>
      </c>
    </row>
    <row r="1585" spans="1:7" x14ac:dyDescent="0.25">
      <c r="A1585">
        <v>1584</v>
      </c>
      <c r="B1585" s="2">
        <v>1</v>
      </c>
      <c r="C1585" s="4">
        <v>2</v>
      </c>
      <c r="G1585" s="3" t="s">
        <v>234</v>
      </c>
    </row>
    <row r="1586" spans="1:7" x14ac:dyDescent="0.25">
      <c r="A1586">
        <v>1585</v>
      </c>
      <c r="B1586" s="2">
        <v>1</v>
      </c>
      <c r="C1586" s="4">
        <v>2</v>
      </c>
      <c r="G1586" s="3" t="s">
        <v>234</v>
      </c>
    </row>
    <row r="1587" spans="1:7" x14ac:dyDescent="0.25">
      <c r="A1587">
        <v>1586</v>
      </c>
      <c r="C1587" s="4">
        <v>2</v>
      </c>
      <c r="G1587" s="3" t="s">
        <v>234</v>
      </c>
    </row>
    <row r="1588" spans="1:7" x14ac:dyDescent="0.25">
      <c r="A1588">
        <v>1587</v>
      </c>
      <c r="C1588" s="4">
        <v>2</v>
      </c>
      <c r="G1588" s="3" t="s">
        <v>234</v>
      </c>
    </row>
    <row r="1589" spans="1:7" x14ac:dyDescent="0.25">
      <c r="A1589">
        <v>1588</v>
      </c>
      <c r="C1589" s="4">
        <v>2</v>
      </c>
      <c r="G1589" s="3" t="s">
        <v>234</v>
      </c>
    </row>
    <row r="1590" spans="1:7" x14ac:dyDescent="0.25">
      <c r="A1590">
        <v>1589</v>
      </c>
      <c r="C1590" s="4">
        <v>2</v>
      </c>
      <c r="G1590" s="3" t="s">
        <v>234</v>
      </c>
    </row>
    <row r="1591" spans="1:7" x14ac:dyDescent="0.25">
      <c r="A1591">
        <v>1590</v>
      </c>
      <c r="C1591" s="4">
        <v>2</v>
      </c>
      <c r="G1591" s="3" t="s">
        <v>234</v>
      </c>
    </row>
    <row r="1592" spans="1:7" x14ac:dyDescent="0.25">
      <c r="A1592">
        <v>1591</v>
      </c>
      <c r="C1592" s="4">
        <v>2</v>
      </c>
      <c r="G1592" s="3" t="s">
        <v>234</v>
      </c>
    </row>
    <row r="1593" spans="1:7" x14ac:dyDescent="0.25">
      <c r="A1593">
        <v>1592</v>
      </c>
      <c r="C1593" s="4">
        <v>2</v>
      </c>
      <c r="G1593" s="3" t="s">
        <v>234</v>
      </c>
    </row>
    <row r="1594" spans="1:7" x14ac:dyDescent="0.25">
      <c r="A1594">
        <v>1593</v>
      </c>
      <c r="C1594" s="4">
        <v>2</v>
      </c>
      <c r="G1594" s="3" t="s">
        <v>234</v>
      </c>
    </row>
    <row r="1595" spans="1:7" x14ac:dyDescent="0.25">
      <c r="A1595">
        <v>1594</v>
      </c>
      <c r="C1595" s="4">
        <v>2</v>
      </c>
      <c r="G1595" s="3" t="s">
        <v>234</v>
      </c>
    </row>
    <row r="1596" spans="1:7" x14ac:dyDescent="0.25">
      <c r="A1596">
        <v>1595</v>
      </c>
      <c r="C1596" s="4">
        <v>2</v>
      </c>
      <c r="G1596" s="3" t="s">
        <v>234</v>
      </c>
    </row>
    <row r="1597" spans="1:7" x14ac:dyDescent="0.25">
      <c r="A1597">
        <v>1596</v>
      </c>
      <c r="C1597" s="4">
        <v>2</v>
      </c>
      <c r="G1597" s="3" t="s">
        <v>234</v>
      </c>
    </row>
    <row r="1598" spans="1:7" x14ac:dyDescent="0.25">
      <c r="A1598">
        <v>1597</v>
      </c>
      <c r="C1598" s="4">
        <v>2</v>
      </c>
      <c r="G1598" s="3" t="s">
        <v>234</v>
      </c>
    </row>
    <row r="1599" spans="1:7" x14ac:dyDescent="0.25">
      <c r="A1599">
        <v>1598</v>
      </c>
      <c r="C1599" s="4">
        <v>2</v>
      </c>
      <c r="G1599" s="3" t="s">
        <v>234</v>
      </c>
    </row>
    <row r="1600" spans="1:7" x14ac:dyDescent="0.25">
      <c r="A1600">
        <v>1599</v>
      </c>
      <c r="B1600" s="2">
        <v>1</v>
      </c>
      <c r="C1600" s="4">
        <v>2</v>
      </c>
      <c r="G1600" s="3" t="s">
        <v>234</v>
      </c>
    </row>
    <row r="1601" spans="1:8" x14ac:dyDescent="0.25">
      <c r="A1601">
        <v>1600</v>
      </c>
      <c r="B1601" s="2">
        <v>1</v>
      </c>
      <c r="C1601" s="4">
        <v>2</v>
      </c>
      <c r="G1601" s="3" t="s">
        <v>234</v>
      </c>
    </row>
    <row r="1602" spans="1:8" x14ac:dyDescent="0.25">
      <c r="A1602">
        <v>1601</v>
      </c>
      <c r="B1602" s="2">
        <v>1</v>
      </c>
      <c r="C1602" s="4">
        <v>2</v>
      </c>
      <c r="G1602" s="3" t="s">
        <v>234</v>
      </c>
    </row>
    <row r="1603" spans="1:8" x14ac:dyDescent="0.25">
      <c r="A1603">
        <v>1602</v>
      </c>
      <c r="B1603" s="2">
        <v>1</v>
      </c>
      <c r="C1603" s="4">
        <v>2</v>
      </c>
      <c r="G1603" s="3" t="s">
        <v>234</v>
      </c>
    </row>
    <row r="1604" spans="1:8" x14ac:dyDescent="0.25">
      <c r="A1604">
        <v>1603</v>
      </c>
      <c r="B1604" s="2">
        <v>1</v>
      </c>
      <c r="C1604" s="4">
        <v>2</v>
      </c>
      <c r="G1604" s="3" t="s">
        <v>234</v>
      </c>
    </row>
    <row r="1605" spans="1:8" x14ac:dyDescent="0.25">
      <c r="A1605">
        <v>1604</v>
      </c>
      <c r="B1605" s="2">
        <v>1</v>
      </c>
      <c r="C1605" s="4">
        <v>2</v>
      </c>
      <c r="G1605" s="3" t="s">
        <v>234</v>
      </c>
    </row>
    <row r="1606" spans="1:8" x14ac:dyDescent="0.25">
      <c r="A1606">
        <v>1605</v>
      </c>
      <c r="B1606" s="2">
        <v>1</v>
      </c>
      <c r="C1606" s="4">
        <v>2</v>
      </c>
      <c r="G1606" s="3" t="s">
        <v>234</v>
      </c>
    </row>
    <row r="1607" spans="1:8" x14ac:dyDescent="0.25">
      <c r="A1607">
        <v>1606</v>
      </c>
      <c r="B1607" s="2">
        <v>1</v>
      </c>
      <c r="C1607" s="4">
        <v>2</v>
      </c>
      <c r="G1607" s="3" t="s">
        <v>234</v>
      </c>
      <c r="H1607" s="5" t="s">
        <v>233</v>
      </c>
    </row>
    <row r="1608" spans="1:8" x14ac:dyDescent="0.25">
      <c r="A1608">
        <v>1607</v>
      </c>
      <c r="B1608" s="2">
        <v>1</v>
      </c>
      <c r="C1608" s="4">
        <v>2</v>
      </c>
      <c r="G1608" s="3" t="s">
        <v>234</v>
      </c>
      <c r="H1608" s="5" t="s">
        <v>233</v>
      </c>
    </row>
    <row r="1609" spans="1:8" x14ac:dyDescent="0.25">
      <c r="A1609">
        <v>1608</v>
      </c>
      <c r="B1609" s="2">
        <v>1</v>
      </c>
      <c r="C1609" s="4">
        <v>2</v>
      </c>
      <c r="G1609" s="3" t="s">
        <v>234</v>
      </c>
      <c r="H1609" s="5" t="s">
        <v>233</v>
      </c>
    </row>
    <row r="1610" spans="1:8" x14ac:dyDescent="0.25">
      <c r="A1610">
        <v>1609</v>
      </c>
      <c r="B1610" s="2">
        <v>1</v>
      </c>
      <c r="C1610" s="4">
        <v>2</v>
      </c>
      <c r="G1610" s="3" t="s">
        <v>234</v>
      </c>
      <c r="H1610" s="5" t="s">
        <v>233</v>
      </c>
    </row>
    <row r="1611" spans="1:8" x14ac:dyDescent="0.25">
      <c r="A1611">
        <v>1610</v>
      </c>
      <c r="B1611" s="2">
        <v>1</v>
      </c>
      <c r="C1611" s="4">
        <v>2</v>
      </c>
      <c r="G1611" s="3" t="s">
        <v>234</v>
      </c>
      <c r="H1611" s="5" t="s">
        <v>233</v>
      </c>
    </row>
    <row r="1612" spans="1:8" x14ac:dyDescent="0.25">
      <c r="A1612">
        <v>1611</v>
      </c>
      <c r="B1612" s="2">
        <v>1</v>
      </c>
      <c r="C1612" s="4">
        <v>2</v>
      </c>
      <c r="G1612" s="3" t="s">
        <v>234</v>
      </c>
      <c r="H1612" s="5" t="s">
        <v>233</v>
      </c>
    </row>
    <row r="1613" spans="1:8" x14ac:dyDescent="0.25">
      <c r="A1613">
        <v>1612</v>
      </c>
      <c r="B1613" s="2">
        <v>1</v>
      </c>
      <c r="C1613" s="4">
        <v>2</v>
      </c>
      <c r="G1613" s="3" t="s">
        <v>234</v>
      </c>
      <c r="H1613" s="5" t="s">
        <v>233</v>
      </c>
    </row>
    <row r="1614" spans="1:8" x14ac:dyDescent="0.25">
      <c r="A1614">
        <v>1613</v>
      </c>
      <c r="B1614" s="2">
        <v>1</v>
      </c>
      <c r="C1614" s="4">
        <v>2</v>
      </c>
      <c r="H1614" s="5" t="s">
        <v>233</v>
      </c>
    </row>
    <row r="1615" spans="1:8" x14ac:dyDescent="0.25">
      <c r="A1615">
        <v>1614</v>
      </c>
      <c r="B1615" s="2">
        <v>1</v>
      </c>
      <c r="C1615" s="4">
        <v>2</v>
      </c>
      <c r="H1615" s="5" t="s">
        <v>233</v>
      </c>
    </row>
    <row r="1616" spans="1:8" x14ac:dyDescent="0.25">
      <c r="A1616">
        <v>1615</v>
      </c>
      <c r="B1616" s="2">
        <v>1</v>
      </c>
      <c r="H1616" s="5" t="s">
        <v>233</v>
      </c>
    </row>
    <row r="1617" spans="1:8" x14ac:dyDescent="0.25">
      <c r="A1617">
        <v>1616</v>
      </c>
      <c r="B1617" s="2">
        <v>1</v>
      </c>
      <c r="H1617" s="5" t="s">
        <v>233</v>
      </c>
    </row>
    <row r="1618" spans="1:8" x14ac:dyDescent="0.25">
      <c r="A1618">
        <v>1617</v>
      </c>
      <c r="B1618" s="2">
        <v>1</v>
      </c>
      <c r="H1618" s="5" t="s">
        <v>233</v>
      </c>
    </row>
    <row r="1619" spans="1:8" x14ac:dyDescent="0.25">
      <c r="A1619">
        <v>1618</v>
      </c>
      <c r="B1619" s="2">
        <v>1</v>
      </c>
      <c r="H1619" s="5" t="s">
        <v>233</v>
      </c>
    </row>
    <row r="1620" spans="1:8" x14ac:dyDescent="0.25">
      <c r="A1620">
        <v>1619</v>
      </c>
      <c r="B1620" s="2">
        <v>1</v>
      </c>
      <c r="H1620" s="5" t="s">
        <v>233</v>
      </c>
    </row>
    <row r="1621" spans="1:8" x14ac:dyDescent="0.25">
      <c r="A1621">
        <v>1620</v>
      </c>
      <c r="B1621" s="2">
        <v>1</v>
      </c>
      <c r="H1621" s="5" t="s">
        <v>233</v>
      </c>
    </row>
    <row r="1622" spans="1:8" x14ac:dyDescent="0.25">
      <c r="A1622">
        <v>1621</v>
      </c>
      <c r="B1622" s="2">
        <v>1</v>
      </c>
      <c r="H1622" s="5" t="s">
        <v>233</v>
      </c>
    </row>
    <row r="1623" spans="1:8" x14ac:dyDescent="0.25">
      <c r="A1623">
        <v>1622</v>
      </c>
      <c r="B1623" s="2">
        <v>1</v>
      </c>
      <c r="C1623" s="4">
        <v>2</v>
      </c>
      <c r="H1623" s="5" t="s">
        <v>233</v>
      </c>
    </row>
    <row r="1624" spans="1:8" x14ac:dyDescent="0.25">
      <c r="A1624">
        <v>1623</v>
      </c>
      <c r="B1624" s="2">
        <v>1</v>
      </c>
      <c r="C1624" s="4">
        <v>2</v>
      </c>
      <c r="H1624" s="5" t="s">
        <v>233</v>
      </c>
    </row>
    <row r="1625" spans="1:8" x14ac:dyDescent="0.25">
      <c r="A1625">
        <v>1624</v>
      </c>
      <c r="B1625" s="2">
        <v>1</v>
      </c>
      <c r="C1625" s="4">
        <v>2</v>
      </c>
      <c r="H1625" s="5" t="s">
        <v>233</v>
      </c>
    </row>
    <row r="1626" spans="1:8" x14ac:dyDescent="0.25">
      <c r="A1626">
        <v>1625</v>
      </c>
      <c r="B1626" s="2">
        <v>1</v>
      </c>
      <c r="C1626" s="4">
        <v>2</v>
      </c>
      <c r="H1626" s="5" t="s">
        <v>233</v>
      </c>
    </row>
    <row r="1627" spans="1:8" x14ac:dyDescent="0.25">
      <c r="A1627">
        <v>1626</v>
      </c>
      <c r="B1627" s="2">
        <v>1</v>
      </c>
      <c r="C1627" s="4">
        <v>2</v>
      </c>
      <c r="H1627" s="5" t="s">
        <v>233</v>
      </c>
    </row>
    <row r="1628" spans="1:8" x14ac:dyDescent="0.25">
      <c r="A1628">
        <v>1627</v>
      </c>
      <c r="B1628" s="2">
        <v>1</v>
      </c>
      <c r="C1628" s="4">
        <v>2</v>
      </c>
      <c r="H1628" s="5" t="s">
        <v>233</v>
      </c>
    </row>
    <row r="1629" spans="1:8" x14ac:dyDescent="0.25">
      <c r="A1629">
        <v>1628</v>
      </c>
      <c r="B1629" s="2">
        <v>1</v>
      </c>
      <c r="C1629" s="4">
        <v>2</v>
      </c>
      <c r="H1629" s="5" t="s">
        <v>233</v>
      </c>
    </row>
    <row r="1630" spans="1:8" x14ac:dyDescent="0.25">
      <c r="A1630">
        <v>1629</v>
      </c>
      <c r="B1630" s="2">
        <v>1</v>
      </c>
      <c r="C1630" s="4">
        <v>2</v>
      </c>
      <c r="H1630" s="5" t="s">
        <v>233</v>
      </c>
    </row>
    <row r="1631" spans="1:8" x14ac:dyDescent="0.25">
      <c r="A1631">
        <v>1630</v>
      </c>
      <c r="B1631" s="2">
        <v>1</v>
      </c>
      <c r="C1631" s="4">
        <v>2</v>
      </c>
      <c r="H1631" s="5" t="s">
        <v>233</v>
      </c>
    </row>
    <row r="1632" spans="1:8" x14ac:dyDescent="0.25">
      <c r="A1632">
        <v>1631</v>
      </c>
      <c r="B1632" s="2">
        <v>1</v>
      </c>
      <c r="C1632" s="4">
        <v>2</v>
      </c>
      <c r="D1632" s="3">
        <v>3</v>
      </c>
      <c r="H1632" s="5" t="s">
        <v>233</v>
      </c>
    </row>
    <row r="1633" spans="1:8" x14ac:dyDescent="0.25">
      <c r="A1633">
        <v>1632</v>
      </c>
      <c r="B1633" s="2">
        <v>1</v>
      </c>
      <c r="C1633" s="4">
        <v>2</v>
      </c>
      <c r="D1633" s="3">
        <v>3</v>
      </c>
      <c r="H1633" s="5" t="s">
        <v>233</v>
      </c>
    </row>
    <row r="1634" spans="1:8" x14ac:dyDescent="0.25">
      <c r="A1634">
        <v>1633</v>
      </c>
      <c r="B1634" s="2">
        <v>1</v>
      </c>
      <c r="C1634" s="4">
        <v>2</v>
      </c>
      <c r="D1634" s="3">
        <v>3</v>
      </c>
      <c r="H1634" s="5" t="s">
        <v>233</v>
      </c>
    </row>
    <row r="1635" spans="1:8" x14ac:dyDescent="0.25">
      <c r="A1635">
        <v>1634</v>
      </c>
      <c r="B1635" s="2">
        <v>1</v>
      </c>
      <c r="C1635" s="4">
        <v>2</v>
      </c>
      <c r="D1635" s="3">
        <v>3</v>
      </c>
      <c r="H1635" s="5" t="s">
        <v>233</v>
      </c>
    </row>
    <row r="1636" spans="1:8" x14ac:dyDescent="0.25">
      <c r="A1636">
        <v>1635</v>
      </c>
      <c r="B1636" s="2">
        <v>1</v>
      </c>
      <c r="C1636" s="4">
        <v>2</v>
      </c>
      <c r="D1636" s="3">
        <v>3</v>
      </c>
      <c r="H1636" s="5" t="s">
        <v>233</v>
      </c>
    </row>
    <row r="1637" spans="1:8" x14ac:dyDescent="0.25">
      <c r="A1637">
        <v>1636</v>
      </c>
      <c r="B1637" s="2">
        <v>1</v>
      </c>
      <c r="C1637" s="4">
        <v>2</v>
      </c>
      <c r="D1637" s="3">
        <v>3</v>
      </c>
      <c r="H1637" s="5" t="s">
        <v>233</v>
      </c>
    </row>
    <row r="1638" spans="1:8" x14ac:dyDescent="0.25">
      <c r="A1638">
        <v>1637</v>
      </c>
      <c r="B1638" s="2">
        <v>1</v>
      </c>
      <c r="C1638" s="4">
        <v>2</v>
      </c>
      <c r="D1638" s="3">
        <v>3</v>
      </c>
      <c r="H1638" s="5" t="s">
        <v>233</v>
      </c>
    </row>
    <row r="1639" spans="1:8" x14ac:dyDescent="0.25">
      <c r="A1639">
        <v>1638</v>
      </c>
      <c r="B1639" s="2">
        <v>1</v>
      </c>
      <c r="C1639" s="4">
        <v>2</v>
      </c>
      <c r="D1639" s="3">
        <v>3</v>
      </c>
      <c r="H1639" s="5" t="s">
        <v>233</v>
      </c>
    </row>
    <row r="1640" spans="1:8" x14ac:dyDescent="0.25">
      <c r="A1640">
        <v>1639</v>
      </c>
      <c r="B1640" s="2">
        <v>1</v>
      </c>
      <c r="C1640" s="4">
        <v>2</v>
      </c>
      <c r="D1640" s="3">
        <v>3</v>
      </c>
      <c r="H1640" s="5" t="s">
        <v>233</v>
      </c>
    </row>
    <row r="1641" spans="1:8" x14ac:dyDescent="0.25">
      <c r="A1641">
        <v>1640</v>
      </c>
      <c r="B1641" s="2">
        <v>1</v>
      </c>
      <c r="C1641" s="4">
        <v>2</v>
      </c>
      <c r="D1641" s="3">
        <v>3</v>
      </c>
      <c r="H1641" s="5" t="s">
        <v>233</v>
      </c>
    </row>
    <row r="1642" spans="1:8" x14ac:dyDescent="0.25">
      <c r="A1642">
        <v>1641</v>
      </c>
      <c r="B1642" s="2">
        <v>1</v>
      </c>
      <c r="C1642" s="4">
        <v>2</v>
      </c>
      <c r="D1642" s="3">
        <v>3</v>
      </c>
      <c r="H1642" s="5" t="s">
        <v>233</v>
      </c>
    </row>
    <row r="1643" spans="1:8" x14ac:dyDescent="0.25">
      <c r="A1643">
        <v>1642</v>
      </c>
      <c r="B1643" s="2">
        <v>1</v>
      </c>
      <c r="C1643" s="4">
        <v>2</v>
      </c>
      <c r="D1643" s="3">
        <v>3</v>
      </c>
      <c r="H1643" s="5" t="s">
        <v>233</v>
      </c>
    </row>
    <row r="1644" spans="1:8" x14ac:dyDescent="0.25">
      <c r="A1644">
        <v>1643</v>
      </c>
      <c r="B1644" s="2">
        <v>1</v>
      </c>
      <c r="C1644" s="4">
        <v>2</v>
      </c>
      <c r="D1644" s="3">
        <v>3</v>
      </c>
      <c r="H1644" s="5" t="s">
        <v>233</v>
      </c>
    </row>
    <row r="1645" spans="1:8" x14ac:dyDescent="0.25">
      <c r="A1645">
        <v>1644</v>
      </c>
      <c r="C1645" s="4">
        <v>2</v>
      </c>
      <c r="D1645" s="3">
        <v>3</v>
      </c>
      <c r="H1645" s="5" t="s">
        <v>233</v>
      </c>
    </row>
    <row r="1646" spans="1:8" x14ac:dyDescent="0.25">
      <c r="A1646">
        <v>1645</v>
      </c>
      <c r="C1646" s="4">
        <v>2</v>
      </c>
      <c r="D1646" s="3">
        <v>3</v>
      </c>
      <c r="H1646" s="5" t="s">
        <v>233</v>
      </c>
    </row>
    <row r="1647" spans="1:8" x14ac:dyDescent="0.25">
      <c r="A1647">
        <v>1646</v>
      </c>
      <c r="C1647" s="4">
        <v>2</v>
      </c>
      <c r="D1647" s="3">
        <v>3</v>
      </c>
    </row>
    <row r="1648" spans="1:8" x14ac:dyDescent="0.25">
      <c r="A1648">
        <v>1647</v>
      </c>
      <c r="C1648" s="4">
        <v>2</v>
      </c>
      <c r="D1648" s="3">
        <v>3</v>
      </c>
    </row>
    <row r="1649" spans="1:5" x14ac:dyDescent="0.25">
      <c r="A1649">
        <v>1648</v>
      </c>
      <c r="C1649" s="4">
        <v>2</v>
      </c>
      <c r="D1649" s="3">
        <v>3</v>
      </c>
    </row>
    <row r="1650" spans="1:5" x14ac:dyDescent="0.25">
      <c r="A1650">
        <v>1649</v>
      </c>
      <c r="C1650" s="4">
        <v>2</v>
      </c>
      <c r="D1650" s="3">
        <v>3</v>
      </c>
    </row>
    <row r="1651" spans="1:5" x14ac:dyDescent="0.25">
      <c r="A1651">
        <v>1650</v>
      </c>
      <c r="C1651" s="4">
        <v>2</v>
      </c>
      <c r="D1651" s="3">
        <v>3</v>
      </c>
    </row>
    <row r="1652" spans="1:5" x14ac:dyDescent="0.25">
      <c r="A1652">
        <v>1651</v>
      </c>
      <c r="C1652" s="4">
        <v>2</v>
      </c>
      <c r="D1652" s="3">
        <v>3</v>
      </c>
    </row>
    <row r="1653" spans="1:5" x14ac:dyDescent="0.25">
      <c r="A1653">
        <v>1652</v>
      </c>
      <c r="C1653" s="4">
        <v>2</v>
      </c>
      <c r="D1653" s="3">
        <v>3</v>
      </c>
    </row>
    <row r="1654" spans="1:5" x14ac:dyDescent="0.25">
      <c r="A1654">
        <v>1653</v>
      </c>
      <c r="C1654" s="4">
        <v>2</v>
      </c>
      <c r="D1654" s="3">
        <v>3</v>
      </c>
    </row>
    <row r="1655" spans="1:5" x14ac:dyDescent="0.25">
      <c r="A1655">
        <v>1654</v>
      </c>
      <c r="C1655" s="4">
        <v>2</v>
      </c>
      <c r="D1655" s="3">
        <v>3</v>
      </c>
    </row>
    <row r="1656" spans="1:5" x14ac:dyDescent="0.25">
      <c r="A1656">
        <v>1655</v>
      </c>
      <c r="B1656" s="2">
        <v>1</v>
      </c>
      <c r="C1656" s="4">
        <v>2</v>
      </c>
      <c r="D1656" s="3">
        <v>3</v>
      </c>
    </row>
    <row r="1657" spans="1:5" x14ac:dyDescent="0.25">
      <c r="A1657">
        <v>1656</v>
      </c>
      <c r="B1657" s="2">
        <v>1</v>
      </c>
      <c r="C1657" s="4">
        <v>2</v>
      </c>
      <c r="D1657" s="3">
        <v>3</v>
      </c>
    </row>
    <row r="1658" spans="1:5" x14ac:dyDescent="0.25">
      <c r="A1658">
        <v>1657</v>
      </c>
      <c r="B1658" s="2">
        <v>1</v>
      </c>
      <c r="C1658" s="4">
        <v>2</v>
      </c>
      <c r="D1658" s="3">
        <v>3</v>
      </c>
    </row>
    <row r="1659" spans="1:5" x14ac:dyDescent="0.25">
      <c r="A1659">
        <v>1658</v>
      </c>
      <c r="B1659" s="2">
        <v>1</v>
      </c>
      <c r="C1659" s="4">
        <v>2</v>
      </c>
      <c r="D1659" s="3">
        <v>3</v>
      </c>
    </row>
    <row r="1660" spans="1:5" x14ac:dyDescent="0.25">
      <c r="A1660">
        <v>1659</v>
      </c>
      <c r="B1660" s="2">
        <v>1</v>
      </c>
      <c r="C1660" s="4">
        <v>2</v>
      </c>
      <c r="D1660" s="3">
        <v>3</v>
      </c>
    </row>
    <row r="1661" spans="1:5" x14ac:dyDescent="0.25">
      <c r="A1661">
        <v>1660</v>
      </c>
      <c r="B1661" s="2">
        <v>1</v>
      </c>
      <c r="C1661" s="4">
        <v>2</v>
      </c>
      <c r="D1661" s="3">
        <v>3</v>
      </c>
    </row>
    <row r="1662" spans="1:5" x14ac:dyDescent="0.25">
      <c r="A1662">
        <v>1661</v>
      </c>
      <c r="B1662" s="2">
        <v>1</v>
      </c>
      <c r="C1662" s="4">
        <v>2</v>
      </c>
      <c r="D1662" s="3">
        <v>3</v>
      </c>
    </row>
    <row r="1663" spans="1:5" x14ac:dyDescent="0.25">
      <c r="A1663">
        <v>1662</v>
      </c>
      <c r="B1663" s="2">
        <v>1</v>
      </c>
      <c r="C1663" s="4">
        <v>2</v>
      </c>
      <c r="D1663" s="3">
        <v>3</v>
      </c>
    </row>
    <row r="1664" spans="1:5" x14ac:dyDescent="0.25">
      <c r="A1664">
        <v>1663</v>
      </c>
      <c r="B1664" s="2">
        <v>1</v>
      </c>
      <c r="D1664" s="3">
        <v>3</v>
      </c>
      <c r="E1664" s="5">
        <v>4</v>
      </c>
    </row>
    <row r="1665" spans="1:5" x14ac:dyDescent="0.25">
      <c r="A1665">
        <v>1664</v>
      </c>
      <c r="B1665" s="2">
        <v>1</v>
      </c>
      <c r="D1665" s="3">
        <v>3</v>
      </c>
      <c r="E1665" s="5">
        <v>4</v>
      </c>
    </row>
    <row r="1666" spans="1:5" x14ac:dyDescent="0.25">
      <c r="A1666">
        <v>1665</v>
      </c>
      <c r="B1666" s="2">
        <v>1</v>
      </c>
      <c r="D1666" s="3">
        <v>3</v>
      </c>
      <c r="E1666" s="5">
        <v>4</v>
      </c>
    </row>
    <row r="1667" spans="1:5" x14ac:dyDescent="0.25">
      <c r="A1667">
        <v>1666</v>
      </c>
      <c r="B1667" s="2">
        <v>1</v>
      </c>
      <c r="D1667" s="3">
        <v>3</v>
      </c>
      <c r="E1667" s="5">
        <v>4</v>
      </c>
    </row>
    <row r="1668" spans="1:5" x14ac:dyDescent="0.25">
      <c r="A1668">
        <v>1667</v>
      </c>
      <c r="B1668" s="2">
        <v>1</v>
      </c>
      <c r="D1668" s="3">
        <v>3</v>
      </c>
      <c r="E1668" s="5">
        <v>4</v>
      </c>
    </row>
    <row r="1669" spans="1:5" x14ac:dyDescent="0.25">
      <c r="A1669">
        <v>1668</v>
      </c>
      <c r="B1669" s="2">
        <v>1</v>
      </c>
      <c r="D1669" s="3">
        <v>3</v>
      </c>
      <c r="E1669" s="5">
        <v>4</v>
      </c>
    </row>
    <row r="1670" spans="1:5" x14ac:dyDescent="0.25">
      <c r="A1670">
        <v>1669</v>
      </c>
      <c r="B1670" s="2">
        <v>1</v>
      </c>
      <c r="D1670" s="3">
        <v>3</v>
      </c>
      <c r="E1670" s="5">
        <v>4</v>
      </c>
    </row>
    <row r="1671" spans="1:5" x14ac:dyDescent="0.25">
      <c r="A1671">
        <v>1670</v>
      </c>
      <c r="B1671" s="2">
        <v>1</v>
      </c>
      <c r="D1671" s="3">
        <v>3</v>
      </c>
      <c r="E1671" s="5">
        <v>4</v>
      </c>
    </row>
    <row r="1672" spans="1:5" x14ac:dyDescent="0.25">
      <c r="A1672">
        <v>1671</v>
      </c>
      <c r="B1672" s="2">
        <v>1</v>
      </c>
      <c r="D1672" s="3">
        <v>3</v>
      </c>
      <c r="E1672" s="5">
        <v>4</v>
      </c>
    </row>
    <row r="1673" spans="1:5" x14ac:dyDescent="0.25">
      <c r="A1673">
        <v>1672</v>
      </c>
      <c r="B1673" s="2">
        <v>1</v>
      </c>
      <c r="D1673" s="3">
        <v>3</v>
      </c>
      <c r="E1673" s="5">
        <v>4</v>
      </c>
    </row>
    <row r="1674" spans="1:5" x14ac:dyDescent="0.25">
      <c r="A1674">
        <v>1673</v>
      </c>
      <c r="B1674" s="2">
        <v>1</v>
      </c>
      <c r="D1674" s="3">
        <v>3</v>
      </c>
      <c r="E1674" s="5">
        <v>4</v>
      </c>
    </row>
    <row r="1675" spans="1:5" x14ac:dyDescent="0.25">
      <c r="A1675">
        <v>1674</v>
      </c>
      <c r="B1675" s="2">
        <v>1</v>
      </c>
      <c r="D1675" s="3">
        <v>3</v>
      </c>
      <c r="E1675" s="5">
        <v>4</v>
      </c>
    </row>
    <row r="1676" spans="1:5" x14ac:dyDescent="0.25">
      <c r="A1676">
        <v>1675</v>
      </c>
      <c r="B1676" s="2">
        <v>1</v>
      </c>
      <c r="D1676" s="3">
        <v>3</v>
      </c>
      <c r="E1676" s="5">
        <v>4</v>
      </c>
    </row>
    <row r="1677" spans="1:5" x14ac:dyDescent="0.25">
      <c r="A1677">
        <v>1676</v>
      </c>
      <c r="B1677" s="2">
        <v>1</v>
      </c>
      <c r="C1677" s="4">
        <v>2</v>
      </c>
      <c r="E1677" s="5">
        <v>4</v>
      </c>
    </row>
    <row r="1678" spans="1:5" x14ac:dyDescent="0.25">
      <c r="A1678">
        <v>1677</v>
      </c>
      <c r="B1678" s="2">
        <v>1</v>
      </c>
      <c r="C1678" s="4">
        <v>2</v>
      </c>
      <c r="E1678" s="5">
        <v>4</v>
      </c>
    </row>
    <row r="1679" spans="1:5" x14ac:dyDescent="0.25">
      <c r="A1679">
        <v>1678</v>
      </c>
      <c r="B1679" s="2">
        <v>1</v>
      </c>
      <c r="C1679" s="4">
        <v>2</v>
      </c>
      <c r="E1679" s="5">
        <v>4</v>
      </c>
    </row>
    <row r="1680" spans="1:5" x14ac:dyDescent="0.25">
      <c r="A1680">
        <v>1679</v>
      </c>
      <c r="B1680" s="2">
        <v>1</v>
      </c>
      <c r="C1680" s="4">
        <v>2</v>
      </c>
      <c r="E1680" s="5">
        <v>4</v>
      </c>
    </row>
    <row r="1681" spans="1:5" x14ac:dyDescent="0.25">
      <c r="A1681">
        <v>1680</v>
      </c>
      <c r="B1681" s="2">
        <v>1</v>
      </c>
      <c r="C1681" s="4">
        <v>2</v>
      </c>
      <c r="E1681" s="5">
        <v>4</v>
      </c>
    </row>
    <row r="1682" spans="1:5" x14ac:dyDescent="0.25">
      <c r="A1682">
        <v>1681</v>
      </c>
      <c r="B1682" s="2">
        <v>1</v>
      </c>
      <c r="C1682" s="4">
        <v>2</v>
      </c>
      <c r="E1682" s="5">
        <v>4</v>
      </c>
    </row>
    <row r="1683" spans="1:5" x14ac:dyDescent="0.25">
      <c r="A1683">
        <v>1682</v>
      </c>
      <c r="B1683" s="2">
        <v>1</v>
      </c>
      <c r="C1683" s="4">
        <v>2</v>
      </c>
      <c r="E1683" s="5">
        <v>4</v>
      </c>
    </row>
    <row r="1684" spans="1:5" x14ac:dyDescent="0.25">
      <c r="A1684">
        <v>1683</v>
      </c>
      <c r="C1684" s="4">
        <v>2</v>
      </c>
      <c r="E1684" s="5">
        <v>4</v>
      </c>
    </row>
    <row r="1685" spans="1:5" x14ac:dyDescent="0.25">
      <c r="A1685">
        <v>1684</v>
      </c>
      <c r="C1685" s="4">
        <v>2</v>
      </c>
      <c r="E1685" s="5">
        <v>4</v>
      </c>
    </row>
    <row r="1686" spans="1:5" x14ac:dyDescent="0.25">
      <c r="A1686">
        <v>1685</v>
      </c>
      <c r="C1686" s="4">
        <v>2</v>
      </c>
      <c r="E1686" s="5">
        <v>4</v>
      </c>
    </row>
    <row r="1687" spans="1:5" x14ac:dyDescent="0.25">
      <c r="A1687">
        <v>1686</v>
      </c>
      <c r="C1687" s="4">
        <v>2</v>
      </c>
      <c r="E1687" s="5">
        <v>4</v>
      </c>
    </row>
    <row r="1688" spans="1:5" x14ac:dyDescent="0.25">
      <c r="A1688">
        <v>1687</v>
      </c>
      <c r="C1688" s="4">
        <v>2</v>
      </c>
      <c r="E1688" s="5">
        <v>4</v>
      </c>
    </row>
    <row r="1689" spans="1:5" x14ac:dyDescent="0.25">
      <c r="A1689">
        <v>1688</v>
      </c>
      <c r="C1689" s="4">
        <v>2</v>
      </c>
      <c r="E1689" s="5">
        <v>4</v>
      </c>
    </row>
    <row r="1690" spans="1:5" x14ac:dyDescent="0.25">
      <c r="A1690">
        <v>1689</v>
      </c>
      <c r="C1690" s="4">
        <v>2</v>
      </c>
      <c r="E1690" s="5">
        <v>4</v>
      </c>
    </row>
    <row r="1691" spans="1:5" x14ac:dyDescent="0.25">
      <c r="A1691">
        <v>1690</v>
      </c>
      <c r="C1691" s="4">
        <v>2</v>
      </c>
      <c r="D1691" s="3">
        <v>3</v>
      </c>
      <c r="E1691" s="5">
        <v>4</v>
      </c>
    </row>
    <row r="1692" spans="1:5" x14ac:dyDescent="0.25">
      <c r="A1692">
        <v>1691</v>
      </c>
      <c r="C1692" s="4">
        <v>2</v>
      </c>
      <c r="D1692" s="3">
        <v>3</v>
      </c>
      <c r="E1692" s="5">
        <v>4</v>
      </c>
    </row>
    <row r="1693" spans="1:5" x14ac:dyDescent="0.25">
      <c r="A1693">
        <v>1692</v>
      </c>
      <c r="C1693" s="4">
        <v>2</v>
      </c>
      <c r="D1693" s="3">
        <v>3</v>
      </c>
    </row>
    <row r="1694" spans="1:5" x14ac:dyDescent="0.25">
      <c r="A1694">
        <v>1693</v>
      </c>
      <c r="C1694" s="4">
        <v>2</v>
      </c>
      <c r="D1694" s="3">
        <v>3</v>
      </c>
    </row>
    <row r="1695" spans="1:5" x14ac:dyDescent="0.25">
      <c r="A1695">
        <v>1694</v>
      </c>
      <c r="B1695" s="2">
        <v>1</v>
      </c>
      <c r="C1695" s="4">
        <v>2</v>
      </c>
      <c r="D1695" s="3">
        <v>3</v>
      </c>
    </row>
    <row r="1696" spans="1:5" x14ac:dyDescent="0.25">
      <c r="A1696">
        <v>1695</v>
      </c>
      <c r="B1696" s="2">
        <v>1</v>
      </c>
      <c r="C1696" s="4">
        <v>2</v>
      </c>
      <c r="D1696" s="3">
        <v>3</v>
      </c>
    </row>
    <row r="1697" spans="1:5" x14ac:dyDescent="0.25">
      <c r="A1697">
        <v>1696</v>
      </c>
      <c r="B1697" s="2">
        <v>1</v>
      </c>
      <c r="C1697" s="4">
        <v>2</v>
      </c>
      <c r="D1697" s="3">
        <v>3</v>
      </c>
    </row>
    <row r="1698" spans="1:5" x14ac:dyDescent="0.25">
      <c r="A1698">
        <v>1697</v>
      </c>
      <c r="B1698" s="2">
        <v>1</v>
      </c>
      <c r="C1698" s="4">
        <v>2</v>
      </c>
      <c r="D1698" s="3">
        <v>3</v>
      </c>
    </row>
    <row r="1699" spans="1:5" x14ac:dyDescent="0.25">
      <c r="A1699">
        <v>1698</v>
      </c>
      <c r="B1699" s="2">
        <v>1</v>
      </c>
      <c r="C1699" s="4">
        <v>2</v>
      </c>
      <c r="D1699" s="3">
        <v>3</v>
      </c>
    </row>
    <row r="1700" spans="1:5" x14ac:dyDescent="0.25">
      <c r="A1700">
        <v>1699</v>
      </c>
      <c r="B1700" s="2">
        <v>1</v>
      </c>
      <c r="C1700" s="4">
        <v>2</v>
      </c>
      <c r="D1700" s="3">
        <v>3</v>
      </c>
    </row>
    <row r="1701" spans="1:5" x14ac:dyDescent="0.25">
      <c r="A1701">
        <v>1700</v>
      </c>
      <c r="B1701" s="2">
        <v>1</v>
      </c>
      <c r="C1701" s="4">
        <v>2</v>
      </c>
      <c r="D1701" s="3">
        <v>3</v>
      </c>
    </row>
    <row r="1702" spans="1:5" x14ac:dyDescent="0.25">
      <c r="A1702">
        <v>1701</v>
      </c>
      <c r="B1702" s="2">
        <v>1</v>
      </c>
      <c r="C1702" s="4">
        <v>2</v>
      </c>
      <c r="D1702" s="3">
        <v>3</v>
      </c>
    </row>
    <row r="1703" spans="1:5" x14ac:dyDescent="0.25">
      <c r="A1703">
        <v>1702</v>
      </c>
      <c r="B1703" s="2">
        <v>1</v>
      </c>
      <c r="D1703" s="3">
        <v>3</v>
      </c>
    </row>
    <row r="1704" spans="1:5" x14ac:dyDescent="0.25">
      <c r="A1704">
        <v>1703</v>
      </c>
      <c r="B1704" s="2">
        <v>1</v>
      </c>
      <c r="D1704" s="3">
        <v>3</v>
      </c>
    </row>
    <row r="1705" spans="1:5" x14ac:dyDescent="0.25">
      <c r="A1705">
        <v>1704</v>
      </c>
      <c r="B1705" s="2">
        <v>1</v>
      </c>
      <c r="D1705" s="3">
        <v>3</v>
      </c>
    </row>
    <row r="1706" spans="1:5" x14ac:dyDescent="0.25">
      <c r="A1706">
        <v>1705</v>
      </c>
      <c r="B1706" s="2">
        <v>1</v>
      </c>
      <c r="D1706" s="3">
        <v>3</v>
      </c>
    </row>
    <row r="1707" spans="1:5" x14ac:dyDescent="0.25">
      <c r="A1707">
        <v>1706</v>
      </c>
      <c r="B1707" s="2">
        <v>1</v>
      </c>
      <c r="D1707" s="3">
        <v>3</v>
      </c>
    </row>
    <row r="1708" spans="1:5" x14ac:dyDescent="0.25">
      <c r="A1708">
        <v>1707</v>
      </c>
      <c r="B1708" s="2">
        <v>1</v>
      </c>
      <c r="D1708" s="3">
        <v>3</v>
      </c>
    </row>
    <row r="1709" spans="1:5" x14ac:dyDescent="0.25">
      <c r="A1709">
        <v>1708</v>
      </c>
      <c r="B1709" s="2">
        <v>1</v>
      </c>
      <c r="D1709" s="3">
        <v>3</v>
      </c>
    </row>
    <row r="1710" spans="1:5" x14ac:dyDescent="0.25">
      <c r="A1710">
        <v>1709</v>
      </c>
      <c r="B1710" s="2">
        <v>1</v>
      </c>
      <c r="D1710" s="3">
        <v>3</v>
      </c>
    </row>
    <row r="1711" spans="1:5" x14ac:dyDescent="0.25">
      <c r="A1711">
        <v>1710</v>
      </c>
      <c r="B1711" s="2">
        <v>1</v>
      </c>
      <c r="D1711" s="3">
        <v>3</v>
      </c>
    </row>
    <row r="1712" spans="1:5" x14ac:dyDescent="0.25">
      <c r="A1712">
        <v>1711</v>
      </c>
      <c r="B1712" s="2">
        <v>1</v>
      </c>
      <c r="D1712" s="3">
        <v>3</v>
      </c>
      <c r="E1712" s="5">
        <v>4</v>
      </c>
    </row>
    <row r="1713" spans="1:5" x14ac:dyDescent="0.25">
      <c r="A1713">
        <v>1712</v>
      </c>
      <c r="B1713" s="2">
        <v>1</v>
      </c>
      <c r="C1713" s="4">
        <v>2</v>
      </c>
      <c r="D1713" s="3">
        <v>3</v>
      </c>
      <c r="E1713" s="5">
        <v>4</v>
      </c>
    </row>
    <row r="1714" spans="1:5" x14ac:dyDescent="0.25">
      <c r="A1714">
        <v>1713</v>
      </c>
      <c r="B1714" s="2">
        <v>1</v>
      </c>
      <c r="C1714" s="4">
        <v>2</v>
      </c>
      <c r="D1714" s="3">
        <v>3</v>
      </c>
      <c r="E1714" s="5">
        <v>4</v>
      </c>
    </row>
    <row r="1715" spans="1:5" x14ac:dyDescent="0.25">
      <c r="A1715">
        <v>1714</v>
      </c>
      <c r="B1715" s="2">
        <v>1</v>
      </c>
      <c r="C1715" s="4">
        <v>2</v>
      </c>
      <c r="D1715" s="3">
        <v>3</v>
      </c>
      <c r="E1715" s="5">
        <v>4</v>
      </c>
    </row>
    <row r="1716" spans="1:5" x14ac:dyDescent="0.25">
      <c r="A1716">
        <v>1715</v>
      </c>
      <c r="B1716" s="2">
        <v>1</v>
      </c>
      <c r="C1716" s="4">
        <v>2</v>
      </c>
      <c r="D1716" s="3">
        <v>3</v>
      </c>
      <c r="E1716" s="5">
        <v>4</v>
      </c>
    </row>
    <row r="1717" spans="1:5" x14ac:dyDescent="0.25">
      <c r="A1717">
        <v>1716</v>
      </c>
      <c r="B1717" s="2">
        <v>1</v>
      </c>
      <c r="C1717" s="4">
        <v>2</v>
      </c>
      <c r="E1717" s="5">
        <v>4</v>
      </c>
    </row>
    <row r="1718" spans="1:5" x14ac:dyDescent="0.25">
      <c r="A1718">
        <v>1717</v>
      </c>
      <c r="C1718" s="4">
        <v>2</v>
      </c>
      <c r="E1718" s="5">
        <v>4</v>
      </c>
    </row>
    <row r="1719" spans="1:5" x14ac:dyDescent="0.25">
      <c r="A1719">
        <v>1718</v>
      </c>
      <c r="C1719" s="4">
        <v>2</v>
      </c>
      <c r="E1719" s="5">
        <v>4</v>
      </c>
    </row>
    <row r="1720" spans="1:5" x14ac:dyDescent="0.25">
      <c r="A1720">
        <v>1719</v>
      </c>
      <c r="C1720" s="4">
        <v>2</v>
      </c>
      <c r="E1720" s="5">
        <v>4</v>
      </c>
    </row>
    <row r="1721" spans="1:5" x14ac:dyDescent="0.25">
      <c r="A1721">
        <v>1720</v>
      </c>
      <c r="C1721" s="4">
        <v>2</v>
      </c>
      <c r="E1721" s="5">
        <v>4</v>
      </c>
    </row>
    <row r="1722" spans="1:5" x14ac:dyDescent="0.25">
      <c r="A1722">
        <v>1721</v>
      </c>
      <c r="C1722" s="4">
        <v>2</v>
      </c>
      <c r="E1722" s="5">
        <v>4</v>
      </c>
    </row>
    <row r="1723" spans="1:5" x14ac:dyDescent="0.25">
      <c r="A1723">
        <v>1722</v>
      </c>
      <c r="C1723" s="4">
        <v>2</v>
      </c>
      <c r="E1723" s="5">
        <v>4</v>
      </c>
    </row>
    <row r="1724" spans="1:5" x14ac:dyDescent="0.25">
      <c r="A1724">
        <v>1723</v>
      </c>
      <c r="C1724" s="4">
        <v>2</v>
      </c>
      <c r="E1724" s="5">
        <v>4</v>
      </c>
    </row>
    <row r="1725" spans="1:5" x14ac:dyDescent="0.25">
      <c r="A1725">
        <v>1724</v>
      </c>
      <c r="C1725" s="4">
        <v>2</v>
      </c>
      <c r="E1725" s="5">
        <v>4</v>
      </c>
    </row>
    <row r="1726" spans="1:5" x14ac:dyDescent="0.25">
      <c r="A1726">
        <v>1725</v>
      </c>
      <c r="C1726" s="4">
        <v>2</v>
      </c>
      <c r="E1726" s="5">
        <v>4</v>
      </c>
    </row>
    <row r="1727" spans="1:5" x14ac:dyDescent="0.25">
      <c r="A1727">
        <v>1726</v>
      </c>
      <c r="C1727" s="4">
        <v>2</v>
      </c>
      <c r="E1727" s="5">
        <v>4</v>
      </c>
    </row>
    <row r="1728" spans="1:5" x14ac:dyDescent="0.25">
      <c r="A1728">
        <v>1727</v>
      </c>
      <c r="B1728" s="2">
        <v>1</v>
      </c>
      <c r="C1728" s="4">
        <v>2</v>
      </c>
      <c r="E1728" s="5">
        <v>4</v>
      </c>
    </row>
    <row r="1729" spans="1:5" x14ac:dyDescent="0.25">
      <c r="A1729">
        <v>1728</v>
      </c>
      <c r="B1729" s="2">
        <v>1</v>
      </c>
      <c r="C1729" s="4">
        <v>2</v>
      </c>
      <c r="E1729" s="5">
        <v>4</v>
      </c>
    </row>
    <row r="1730" spans="1:5" x14ac:dyDescent="0.25">
      <c r="A1730">
        <v>1729</v>
      </c>
      <c r="B1730" s="2">
        <v>1</v>
      </c>
      <c r="C1730" s="4">
        <v>2</v>
      </c>
      <c r="E1730" s="5">
        <v>4</v>
      </c>
    </row>
    <row r="1731" spans="1:5" x14ac:dyDescent="0.25">
      <c r="A1731">
        <v>1730</v>
      </c>
      <c r="B1731" s="2">
        <v>1</v>
      </c>
      <c r="C1731" s="4">
        <v>2</v>
      </c>
      <c r="E1731" s="5">
        <v>4</v>
      </c>
    </row>
    <row r="1732" spans="1:5" x14ac:dyDescent="0.25">
      <c r="A1732">
        <v>1731</v>
      </c>
      <c r="B1732" s="2">
        <v>1</v>
      </c>
      <c r="C1732" s="4">
        <v>2</v>
      </c>
      <c r="E1732" s="5">
        <v>4</v>
      </c>
    </row>
    <row r="1733" spans="1:5" x14ac:dyDescent="0.25">
      <c r="A1733">
        <v>1732</v>
      </c>
      <c r="B1733" s="2">
        <v>1</v>
      </c>
      <c r="D1733" s="3">
        <v>3</v>
      </c>
    </row>
    <row r="1734" spans="1:5" x14ac:dyDescent="0.25">
      <c r="A1734">
        <v>1733</v>
      </c>
      <c r="B1734" s="2">
        <v>1</v>
      </c>
      <c r="D1734" s="3">
        <v>3</v>
      </c>
    </row>
    <row r="1735" spans="1:5" x14ac:dyDescent="0.25">
      <c r="A1735">
        <v>1734</v>
      </c>
      <c r="B1735" s="2">
        <v>1</v>
      </c>
      <c r="D1735" s="3">
        <v>3</v>
      </c>
    </row>
    <row r="1736" spans="1:5" x14ac:dyDescent="0.25">
      <c r="A1736">
        <v>1735</v>
      </c>
      <c r="B1736" s="2">
        <v>1</v>
      </c>
      <c r="D1736" s="3">
        <v>3</v>
      </c>
    </row>
    <row r="1737" spans="1:5" x14ac:dyDescent="0.25">
      <c r="A1737">
        <v>1736</v>
      </c>
      <c r="B1737" s="2">
        <v>1</v>
      </c>
      <c r="D1737" s="3">
        <v>3</v>
      </c>
    </row>
    <row r="1738" spans="1:5" x14ac:dyDescent="0.25">
      <c r="A1738">
        <v>1737</v>
      </c>
      <c r="B1738" s="2">
        <v>1</v>
      </c>
      <c r="D1738" s="3">
        <v>3</v>
      </c>
    </row>
    <row r="1739" spans="1:5" x14ac:dyDescent="0.25">
      <c r="A1739">
        <v>1738</v>
      </c>
      <c r="B1739" s="2">
        <v>1</v>
      </c>
      <c r="D1739" s="3">
        <v>3</v>
      </c>
    </row>
    <row r="1740" spans="1:5" x14ac:dyDescent="0.25">
      <c r="A1740">
        <v>1739</v>
      </c>
      <c r="B1740" s="2">
        <v>1</v>
      </c>
      <c r="D1740" s="3">
        <v>3</v>
      </c>
    </row>
    <row r="1741" spans="1:5" x14ac:dyDescent="0.25">
      <c r="A1741">
        <v>1740</v>
      </c>
      <c r="B1741" s="2">
        <v>1</v>
      </c>
      <c r="D1741" s="3">
        <v>3</v>
      </c>
    </row>
    <row r="1742" spans="1:5" x14ac:dyDescent="0.25">
      <c r="A1742">
        <v>1741</v>
      </c>
      <c r="B1742" s="2">
        <v>1</v>
      </c>
      <c r="D1742" s="3">
        <v>3</v>
      </c>
    </row>
    <row r="1743" spans="1:5" x14ac:dyDescent="0.25">
      <c r="A1743">
        <v>1742</v>
      </c>
      <c r="B1743" s="2">
        <v>1</v>
      </c>
      <c r="D1743" s="3">
        <v>3</v>
      </c>
    </row>
    <row r="1744" spans="1:5" x14ac:dyDescent="0.25">
      <c r="A1744">
        <v>1743</v>
      </c>
      <c r="B1744" s="2">
        <v>1</v>
      </c>
      <c r="C1744" s="4">
        <v>2</v>
      </c>
      <c r="D1744" s="3">
        <v>3</v>
      </c>
    </row>
    <row r="1745" spans="1:5" x14ac:dyDescent="0.25">
      <c r="A1745">
        <v>1744</v>
      </c>
      <c r="B1745" s="2">
        <v>1</v>
      </c>
      <c r="C1745" s="4">
        <v>2</v>
      </c>
      <c r="D1745" s="3">
        <v>3</v>
      </c>
    </row>
    <row r="1746" spans="1:5" x14ac:dyDescent="0.25">
      <c r="A1746">
        <v>1745</v>
      </c>
      <c r="B1746" s="2">
        <v>1</v>
      </c>
      <c r="C1746" s="4">
        <v>2</v>
      </c>
      <c r="D1746" s="3">
        <v>3</v>
      </c>
    </row>
    <row r="1747" spans="1:5" x14ac:dyDescent="0.25">
      <c r="A1747">
        <v>1746</v>
      </c>
      <c r="B1747" s="2">
        <v>1</v>
      </c>
      <c r="C1747" s="4">
        <v>2</v>
      </c>
      <c r="D1747" s="3">
        <v>3</v>
      </c>
    </row>
    <row r="1748" spans="1:5" x14ac:dyDescent="0.25">
      <c r="A1748">
        <v>1747</v>
      </c>
      <c r="B1748" s="2">
        <v>1</v>
      </c>
      <c r="C1748" s="4">
        <v>2</v>
      </c>
      <c r="D1748" s="3">
        <v>3</v>
      </c>
    </row>
    <row r="1749" spans="1:5" x14ac:dyDescent="0.25">
      <c r="A1749">
        <v>1748</v>
      </c>
      <c r="C1749" s="4">
        <v>2</v>
      </c>
      <c r="D1749" s="3">
        <v>3</v>
      </c>
    </row>
    <row r="1750" spans="1:5" x14ac:dyDescent="0.25">
      <c r="A1750">
        <v>1749</v>
      </c>
      <c r="C1750" s="4">
        <v>2</v>
      </c>
      <c r="D1750" s="3">
        <v>3</v>
      </c>
    </row>
    <row r="1751" spans="1:5" x14ac:dyDescent="0.25">
      <c r="A1751">
        <v>1750</v>
      </c>
      <c r="C1751" s="4">
        <v>2</v>
      </c>
      <c r="D1751" s="3">
        <v>3</v>
      </c>
    </row>
    <row r="1752" spans="1:5" x14ac:dyDescent="0.25">
      <c r="A1752">
        <v>1751</v>
      </c>
      <c r="C1752" s="4">
        <v>2</v>
      </c>
      <c r="D1752" s="3">
        <v>3</v>
      </c>
      <c r="E1752" s="5">
        <v>4</v>
      </c>
    </row>
    <row r="1753" spans="1:5" x14ac:dyDescent="0.25">
      <c r="A1753">
        <v>1752</v>
      </c>
      <c r="C1753" s="4">
        <v>2</v>
      </c>
      <c r="E1753" s="5">
        <v>4</v>
      </c>
    </row>
    <row r="1754" spans="1:5" x14ac:dyDescent="0.25">
      <c r="A1754">
        <v>1753</v>
      </c>
      <c r="C1754" s="4">
        <v>2</v>
      </c>
      <c r="E1754" s="5">
        <v>4</v>
      </c>
    </row>
    <row r="1755" spans="1:5" x14ac:dyDescent="0.25">
      <c r="A1755">
        <v>1754</v>
      </c>
      <c r="C1755" s="4">
        <v>2</v>
      </c>
      <c r="E1755" s="5">
        <v>4</v>
      </c>
    </row>
    <row r="1756" spans="1:5" x14ac:dyDescent="0.25">
      <c r="A1756">
        <v>1755</v>
      </c>
      <c r="C1756" s="4">
        <v>2</v>
      </c>
      <c r="E1756" s="5">
        <v>4</v>
      </c>
    </row>
    <row r="1757" spans="1:5" x14ac:dyDescent="0.25">
      <c r="A1757">
        <v>1756</v>
      </c>
      <c r="C1757" s="4">
        <v>2</v>
      </c>
      <c r="E1757" s="5">
        <v>4</v>
      </c>
    </row>
    <row r="1758" spans="1:5" x14ac:dyDescent="0.25">
      <c r="A1758">
        <v>1757</v>
      </c>
      <c r="C1758" s="4">
        <v>2</v>
      </c>
      <c r="E1758" s="5">
        <v>4</v>
      </c>
    </row>
    <row r="1759" spans="1:5" x14ac:dyDescent="0.25">
      <c r="A1759">
        <v>1758</v>
      </c>
      <c r="C1759" s="4">
        <v>2</v>
      </c>
      <c r="E1759" s="5">
        <v>4</v>
      </c>
    </row>
    <row r="1760" spans="1:5" x14ac:dyDescent="0.25">
      <c r="A1760">
        <v>1759</v>
      </c>
      <c r="C1760" s="4">
        <v>2</v>
      </c>
      <c r="E1760" s="5">
        <v>4</v>
      </c>
    </row>
    <row r="1761" spans="1:5" x14ac:dyDescent="0.25">
      <c r="A1761">
        <v>1760</v>
      </c>
      <c r="B1761" s="2">
        <v>1</v>
      </c>
      <c r="C1761" s="4">
        <v>2</v>
      </c>
      <c r="E1761" s="5">
        <v>4</v>
      </c>
    </row>
    <row r="1762" spans="1:5" x14ac:dyDescent="0.25">
      <c r="A1762">
        <v>1761</v>
      </c>
      <c r="B1762" s="2">
        <v>1</v>
      </c>
      <c r="C1762" s="4">
        <v>2</v>
      </c>
      <c r="E1762" s="5">
        <v>4</v>
      </c>
    </row>
    <row r="1763" spans="1:5" x14ac:dyDescent="0.25">
      <c r="A1763">
        <v>1762</v>
      </c>
      <c r="B1763" s="2">
        <v>1</v>
      </c>
      <c r="C1763" s="4">
        <v>2</v>
      </c>
      <c r="E1763" s="5">
        <v>4</v>
      </c>
    </row>
    <row r="1764" spans="1:5" x14ac:dyDescent="0.25">
      <c r="A1764">
        <v>1763</v>
      </c>
      <c r="B1764" s="2">
        <v>1</v>
      </c>
      <c r="C1764" s="4">
        <v>2</v>
      </c>
      <c r="E1764" s="5">
        <v>4</v>
      </c>
    </row>
    <row r="1765" spans="1:5" x14ac:dyDescent="0.25">
      <c r="A1765">
        <v>1764</v>
      </c>
      <c r="B1765" s="2">
        <v>1</v>
      </c>
      <c r="E1765" s="5">
        <v>4</v>
      </c>
    </row>
    <row r="1766" spans="1:5" x14ac:dyDescent="0.25">
      <c r="A1766">
        <v>1765</v>
      </c>
      <c r="B1766" s="2">
        <v>1</v>
      </c>
      <c r="E1766" s="5">
        <v>4</v>
      </c>
    </row>
    <row r="1767" spans="1:5" x14ac:dyDescent="0.25">
      <c r="A1767">
        <v>1766</v>
      </c>
      <c r="B1767" s="2">
        <v>1</v>
      </c>
      <c r="E1767" s="5">
        <v>4</v>
      </c>
    </row>
    <row r="1768" spans="1:5" x14ac:dyDescent="0.25">
      <c r="A1768">
        <v>1767</v>
      </c>
      <c r="B1768" s="2">
        <v>1</v>
      </c>
      <c r="E1768" s="5">
        <v>4</v>
      </c>
    </row>
    <row r="1769" spans="1:5" x14ac:dyDescent="0.25">
      <c r="A1769">
        <v>1768</v>
      </c>
      <c r="B1769" s="2">
        <v>1</v>
      </c>
      <c r="E1769" s="5">
        <v>4</v>
      </c>
    </row>
    <row r="1770" spans="1:5" x14ac:dyDescent="0.25">
      <c r="A1770">
        <v>1769</v>
      </c>
      <c r="B1770" s="2">
        <v>1</v>
      </c>
      <c r="E1770" s="5">
        <v>4</v>
      </c>
    </row>
    <row r="1771" spans="1:5" x14ac:dyDescent="0.25">
      <c r="A1771">
        <v>1770</v>
      </c>
      <c r="B1771" s="2">
        <v>1</v>
      </c>
      <c r="E1771" s="5">
        <v>4</v>
      </c>
    </row>
    <row r="1772" spans="1:5" x14ac:dyDescent="0.25">
      <c r="A1772">
        <v>1771</v>
      </c>
      <c r="B1772" s="2">
        <v>1</v>
      </c>
      <c r="E1772" s="5">
        <v>4</v>
      </c>
    </row>
    <row r="1773" spans="1:5" x14ac:dyDescent="0.25">
      <c r="A1773">
        <v>1772</v>
      </c>
      <c r="B1773" s="2">
        <v>1</v>
      </c>
      <c r="D1773" s="3">
        <v>3</v>
      </c>
      <c r="E1773" s="5">
        <v>4</v>
      </c>
    </row>
    <row r="1774" spans="1:5" x14ac:dyDescent="0.25">
      <c r="A1774">
        <v>1773</v>
      </c>
      <c r="B1774" s="2">
        <v>1</v>
      </c>
      <c r="D1774" s="3">
        <v>3</v>
      </c>
      <c r="E1774" s="5">
        <v>4</v>
      </c>
    </row>
    <row r="1775" spans="1:5" x14ac:dyDescent="0.25">
      <c r="A1775">
        <v>1774</v>
      </c>
      <c r="B1775" s="2">
        <v>1</v>
      </c>
      <c r="D1775" s="3">
        <v>3</v>
      </c>
      <c r="E1775" s="5">
        <v>4</v>
      </c>
    </row>
    <row r="1776" spans="1:5" x14ac:dyDescent="0.25">
      <c r="A1776">
        <v>1775</v>
      </c>
      <c r="B1776" s="2">
        <v>1</v>
      </c>
      <c r="C1776" s="4">
        <v>2</v>
      </c>
      <c r="D1776" s="3">
        <v>3</v>
      </c>
    </row>
    <row r="1777" spans="1:4" x14ac:dyDescent="0.25">
      <c r="A1777">
        <v>1776</v>
      </c>
      <c r="B1777" s="2">
        <v>1</v>
      </c>
      <c r="C1777" s="4">
        <v>2</v>
      </c>
      <c r="D1777" s="3">
        <v>3</v>
      </c>
    </row>
    <row r="1778" spans="1:4" x14ac:dyDescent="0.25">
      <c r="A1778">
        <v>1777</v>
      </c>
      <c r="B1778" s="2">
        <v>1</v>
      </c>
      <c r="C1778" s="4">
        <v>2</v>
      </c>
      <c r="D1778" s="3">
        <v>3</v>
      </c>
    </row>
    <row r="1779" spans="1:4" x14ac:dyDescent="0.25">
      <c r="A1779">
        <v>1778</v>
      </c>
      <c r="B1779" s="2">
        <v>1</v>
      </c>
      <c r="C1779" s="4">
        <v>2</v>
      </c>
      <c r="D1779" s="3">
        <v>3</v>
      </c>
    </row>
    <row r="1780" spans="1:4" x14ac:dyDescent="0.25">
      <c r="A1780">
        <v>1779</v>
      </c>
      <c r="B1780" s="2">
        <v>1</v>
      </c>
      <c r="C1780" s="4">
        <v>2</v>
      </c>
      <c r="D1780" s="3">
        <v>3</v>
      </c>
    </row>
    <row r="1781" spans="1:4" x14ac:dyDescent="0.25">
      <c r="A1781">
        <v>1780</v>
      </c>
      <c r="B1781" s="2">
        <v>1</v>
      </c>
      <c r="C1781" s="4">
        <v>2</v>
      </c>
      <c r="D1781" s="3">
        <v>3</v>
      </c>
    </row>
    <row r="1782" spans="1:4" x14ac:dyDescent="0.25">
      <c r="A1782">
        <v>1781</v>
      </c>
      <c r="C1782" s="4">
        <v>2</v>
      </c>
      <c r="D1782" s="3">
        <v>3</v>
      </c>
    </row>
    <row r="1783" spans="1:4" x14ac:dyDescent="0.25">
      <c r="A1783">
        <v>1782</v>
      </c>
      <c r="C1783" s="4">
        <v>2</v>
      </c>
      <c r="D1783" s="3">
        <v>3</v>
      </c>
    </row>
    <row r="1784" spans="1:4" x14ac:dyDescent="0.25">
      <c r="A1784">
        <v>1783</v>
      </c>
      <c r="C1784" s="4">
        <v>2</v>
      </c>
      <c r="D1784" s="3">
        <v>3</v>
      </c>
    </row>
    <row r="1785" spans="1:4" x14ac:dyDescent="0.25">
      <c r="A1785">
        <v>1784</v>
      </c>
      <c r="C1785" s="4">
        <v>2</v>
      </c>
      <c r="D1785" s="3">
        <v>3</v>
      </c>
    </row>
    <row r="1786" spans="1:4" x14ac:dyDescent="0.25">
      <c r="A1786">
        <v>1785</v>
      </c>
      <c r="C1786" s="4">
        <v>2</v>
      </c>
      <c r="D1786" s="3">
        <v>3</v>
      </c>
    </row>
    <row r="1787" spans="1:4" x14ac:dyDescent="0.25">
      <c r="A1787">
        <v>1786</v>
      </c>
      <c r="C1787" s="4">
        <v>2</v>
      </c>
      <c r="D1787" s="3">
        <v>3</v>
      </c>
    </row>
    <row r="1788" spans="1:4" x14ac:dyDescent="0.25">
      <c r="A1788">
        <v>1787</v>
      </c>
      <c r="C1788" s="4">
        <v>2</v>
      </c>
      <c r="D1788" s="3">
        <v>3</v>
      </c>
    </row>
    <row r="1789" spans="1:4" x14ac:dyDescent="0.25">
      <c r="A1789">
        <v>1788</v>
      </c>
      <c r="C1789" s="4">
        <v>2</v>
      </c>
      <c r="D1789" s="3">
        <v>3</v>
      </c>
    </row>
    <row r="1790" spans="1:4" x14ac:dyDescent="0.25">
      <c r="A1790">
        <v>1789</v>
      </c>
      <c r="C1790" s="4">
        <v>2</v>
      </c>
      <c r="D1790" s="3">
        <v>3</v>
      </c>
    </row>
    <row r="1791" spans="1:4" x14ac:dyDescent="0.25">
      <c r="A1791">
        <v>1790</v>
      </c>
      <c r="C1791" s="4">
        <v>2</v>
      </c>
      <c r="D1791" s="3">
        <v>3</v>
      </c>
    </row>
    <row r="1792" spans="1:4" x14ac:dyDescent="0.25">
      <c r="A1792">
        <v>1791</v>
      </c>
      <c r="C1792" s="4">
        <v>2</v>
      </c>
      <c r="D1792" s="3">
        <v>3</v>
      </c>
    </row>
    <row r="1793" spans="1:8" x14ac:dyDescent="0.25">
      <c r="A1793">
        <v>1792</v>
      </c>
      <c r="B1793" s="2">
        <v>1</v>
      </c>
      <c r="C1793" s="4">
        <v>2</v>
      </c>
      <c r="D1793" s="3">
        <v>3</v>
      </c>
    </row>
    <row r="1794" spans="1:8" x14ac:dyDescent="0.25">
      <c r="A1794">
        <v>1793</v>
      </c>
      <c r="B1794" s="2">
        <v>1</v>
      </c>
      <c r="C1794" s="4">
        <v>2</v>
      </c>
      <c r="D1794" s="3">
        <v>3</v>
      </c>
    </row>
    <row r="1795" spans="1:8" x14ac:dyDescent="0.25">
      <c r="A1795">
        <v>1794</v>
      </c>
      <c r="B1795" s="2">
        <v>1</v>
      </c>
      <c r="C1795" s="4">
        <v>2</v>
      </c>
      <c r="D1795" s="3">
        <v>3</v>
      </c>
    </row>
    <row r="1796" spans="1:8" x14ac:dyDescent="0.25">
      <c r="A1796">
        <v>1795</v>
      </c>
      <c r="B1796" s="2">
        <v>1</v>
      </c>
      <c r="C1796" s="4">
        <v>2</v>
      </c>
      <c r="D1796" s="3">
        <v>3</v>
      </c>
    </row>
    <row r="1797" spans="1:8" x14ac:dyDescent="0.25">
      <c r="A1797">
        <v>1796</v>
      </c>
      <c r="B1797" s="2">
        <v>1</v>
      </c>
      <c r="C1797" s="4">
        <v>2</v>
      </c>
      <c r="D1797" s="3">
        <v>3</v>
      </c>
    </row>
    <row r="1798" spans="1:8" x14ac:dyDescent="0.25">
      <c r="A1798">
        <v>1797</v>
      </c>
      <c r="B1798" s="2">
        <v>1</v>
      </c>
      <c r="C1798" s="4">
        <v>2</v>
      </c>
    </row>
    <row r="1799" spans="1:8" x14ac:dyDescent="0.25">
      <c r="A1799">
        <v>1798</v>
      </c>
      <c r="B1799" s="2">
        <v>1</v>
      </c>
      <c r="C1799" s="4">
        <v>2</v>
      </c>
      <c r="H1799" s="5" t="s">
        <v>233</v>
      </c>
    </row>
    <row r="1800" spans="1:8" x14ac:dyDescent="0.25">
      <c r="A1800">
        <v>1799</v>
      </c>
      <c r="B1800" s="2">
        <v>1</v>
      </c>
      <c r="C1800" s="4">
        <v>2</v>
      </c>
      <c r="H1800" s="5" t="s">
        <v>233</v>
      </c>
    </row>
    <row r="1801" spans="1:8" x14ac:dyDescent="0.25">
      <c r="A1801">
        <v>1800</v>
      </c>
      <c r="B1801" s="2">
        <v>1</v>
      </c>
      <c r="C1801" s="4">
        <v>2</v>
      </c>
      <c r="H1801" s="5" t="s">
        <v>233</v>
      </c>
    </row>
    <row r="1802" spans="1:8" x14ac:dyDescent="0.25">
      <c r="A1802">
        <v>1801</v>
      </c>
      <c r="B1802" s="2">
        <v>1</v>
      </c>
      <c r="H1802" s="5" t="s">
        <v>233</v>
      </c>
    </row>
    <row r="1803" spans="1:8" x14ac:dyDescent="0.25">
      <c r="A1803">
        <v>1802</v>
      </c>
      <c r="B1803" s="2">
        <v>1</v>
      </c>
      <c r="H1803" s="5" t="s">
        <v>233</v>
      </c>
    </row>
    <row r="1804" spans="1:8" x14ac:dyDescent="0.25">
      <c r="A1804">
        <v>1803</v>
      </c>
      <c r="B1804" s="2">
        <v>1</v>
      </c>
      <c r="H1804" s="5" t="s">
        <v>233</v>
      </c>
    </row>
    <row r="1805" spans="1:8" x14ac:dyDescent="0.25">
      <c r="A1805">
        <v>1804</v>
      </c>
      <c r="B1805" s="2">
        <v>1</v>
      </c>
      <c r="H1805" s="5" t="s">
        <v>233</v>
      </c>
    </row>
    <row r="1806" spans="1:8" x14ac:dyDescent="0.25">
      <c r="A1806">
        <v>1805</v>
      </c>
      <c r="B1806" s="2">
        <v>1</v>
      </c>
      <c r="H1806" s="5" t="s">
        <v>233</v>
      </c>
    </row>
    <row r="1807" spans="1:8" x14ac:dyDescent="0.25">
      <c r="A1807">
        <v>1806</v>
      </c>
      <c r="B1807" s="2">
        <v>1</v>
      </c>
      <c r="H1807" s="5" t="s">
        <v>233</v>
      </c>
    </row>
    <row r="1808" spans="1:8" x14ac:dyDescent="0.25">
      <c r="A1808">
        <v>1807</v>
      </c>
      <c r="B1808" s="2">
        <v>1</v>
      </c>
      <c r="H1808" s="5" t="s">
        <v>233</v>
      </c>
    </row>
    <row r="1809" spans="1:8" x14ac:dyDescent="0.25">
      <c r="A1809">
        <v>1808</v>
      </c>
      <c r="B1809" s="2">
        <v>1</v>
      </c>
      <c r="H1809" s="5" t="s">
        <v>233</v>
      </c>
    </row>
    <row r="1810" spans="1:8" x14ac:dyDescent="0.25">
      <c r="A1810">
        <v>1809</v>
      </c>
      <c r="B1810" s="2">
        <v>1</v>
      </c>
      <c r="H1810" s="5" t="s">
        <v>233</v>
      </c>
    </row>
    <row r="1811" spans="1:8" x14ac:dyDescent="0.25">
      <c r="A1811">
        <v>1810</v>
      </c>
      <c r="B1811" s="2">
        <v>1</v>
      </c>
      <c r="H1811" s="5" t="s">
        <v>233</v>
      </c>
    </row>
    <row r="1812" spans="1:8" x14ac:dyDescent="0.25">
      <c r="A1812">
        <v>1811</v>
      </c>
      <c r="B1812" s="2">
        <v>1</v>
      </c>
      <c r="H1812" s="5" t="s">
        <v>233</v>
      </c>
    </row>
    <row r="1813" spans="1:8" x14ac:dyDescent="0.25">
      <c r="A1813">
        <v>1812</v>
      </c>
      <c r="B1813" s="2">
        <v>1</v>
      </c>
      <c r="H1813" s="5" t="s">
        <v>233</v>
      </c>
    </row>
    <row r="1814" spans="1:8" x14ac:dyDescent="0.25">
      <c r="A1814">
        <v>1813</v>
      </c>
      <c r="B1814" s="2">
        <v>1</v>
      </c>
      <c r="H1814" s="5" t="s">
        <v>233</v>
      </c>
    </row>
    <row r="1815" spans="1:8" x14ac:dyDescent="0.25">
      <c r="A1815">
        <v>1814</v>
      </c>
      <c r="B1815" s="2">
        <v>1</v>
      </c>
      <c r="H1815" s="5" t="s">
        <v>233</v>
      </c>
    </row>
    <row r="1816" spans="1:8" x14ac:dyDescent="0.25">
      <c r="A1816">
        <v>1815</v>
      </c>
      <c r="B1816" s="2">
        <v>1</v>
      </c>
      <c r="H1816" s="5" t="s">
        <v>233</v>
      </c>
    </row>
    <row r="1817" spans="1:8" x14ac:dyDescent="0.25">
      <c r="A1817">
        <v>1816</v>
      </c>
      <c r="B1817" s="2">
        <v>1</v>
      </c>
      <c r="C1817" s="4">
        <v>2</v>
      </c>
      <c r="H1817" s="5" t="s">
        <v>233</v>
      </c>
    </row>
    <row r="1818" spans="1:8" x14ac:dyDescent="0.25">
      <c r="A1818">
        <v>1817</v>
      </c>
      <c r="B1818" s="2">
        <v>1</v>
      </c>
      <c r="C1818" s="4">
        <v>2</v>
      </c>
      <c r="G1818" s="3" t="s">
        <v>234</v>
      </c>
      <c r="H1818" s="5" t="s">
        <v>233</v>
      </c>
    </row>
    <row r="1819" spans="1:8" x14ac:dyDescent="0.25">
      <c r="A1819">
        <v>1818</v>
      </c>
      <c r="B1819" s="2">
        <v>1</v>
      </c>
      <c r="C1819" s="4">
        <v>2</v>
      </c>
      <c r="G1819" s="3" t="s">
        <v>234</v>
      </c>
      <c r="H1819" s="5" t="s">
        <v>233</v>
      </c>
    </row>
    <row r="1820" spans="1:8" x14ac:dyDescent="0.25">
      <c r="A1820">
        <v>1819</v>
      </c>
      <c r="B1820" s="2">
        <v>1</v>
      </c>
      <c r="C1820" s="4">
        <v>2</v>
      </c>
      <c r="G1820" s="3" t="s">
        <v>234</v>
      </c>
      <c r="H1820" s="5" t="s">
        <v>233</v>
      </c>
    </row>
    <row r="1821" spans="1:8" x14ac:dyDescent="0.25">
      <c r="A1821">
        <v>1820</v>
      </c>
      <c r="B1821" s="2">
        <v>1</v>
      </c>
      <c r="C1821" s="4">
        <v>2</v>
      </c>
      <c r="G1821" s="3" t="s">
        <v>234</v>
      </c>
    </row>
    <row r="1822" spans="1:8" x14ac:dyDescent="0.25">
      <c r="A1822">
        <v>1821</v>
      </c>
      <c r="B1822" s="2">
        <v>1</v>
      </c>
      <c r="C1822" s="4">
        <v>2</v>
      </c>
      <c r="G1822" s="3" t="s">
        <v>234</v>
      </c>
    </row>
    <row r="1823" spans="1:8" x14ac:dyDescent="0.25">
      <c r="A1823">
        <v>1822</v>
      </c>
      <c r="C1823" s="4">
        <v>2</v>
      </c>
      <c r="G1823" s="3" t="s">
        <v>234</v>
      </c>
    </row>
    <row r="1824" spans="1:8" x14ac:dyDescent="0.25">
      <c r="A1824">
        <v>1823</v>
      </c>
      <c r="C1824" s="4">
        <v>2</v>
      </c>
      <c r="G1824" s="3" t="s">
        <v>234</v>
      </c>
    </row>
    <row r="1825" spans="1:8" x14ac:dyDescent="0.25">
      <c r="A1825">
        <v>1824</v>
      </c>
      <c r="C1825" s="4">
        <v>2</v>
      </c>
      <c r="G1825" s="3" t="s">
        <v>234</v>
      </c>
    </row>
    <row r="1826" spans="1:8" x14ac:dyDescent="0.25">
      <c r="A1826">
        <v>1825</v>
      </c>
      <c r="C1826" s="4">
        <v>2</v>
      </c>
      <c r="G1826" s="3" t="s">
        <v>234</v>
      </c>
    </row>
    <row r="1827" spans="1:8" x14ac:dyDescent="0.25">
      <c r="A1827">
        <v>1826</v>
      </c>
      <c r="C1827" s="4">
        <v>2</v>
      </c>
      <c r="G1827" s="3" t="s">
        <v>234</v>
      </c>
    </row>
    <row r="1828" spans="1:8" x14ac:dyDescent="0.25">
      <c r="A1828">
        <v>1827</v>
      </c>
      <c r="C1828" s="4">
        <v>2</v>
      </c>
      <c r="G1828" s="3" t="s">
        <v>234</v>
      </c>
    </row>
    <row r="1829" spans="1:8" x14ac:dyDescent="0.25">
      <c r="A1829">
        <v>1828</v>
      </c>
      <c r="C1829" s="4">
        <v>2</v>
      </c>
      <c r="G1829" s="3" t="s">
        <v>234</v>
      </c>
    </row>
    <row r="1830" spans="1:8" x14ac:dyDescent="0.25">
      <c r="A1830">
        <v>1829</v>
      </c>
      <c r="C1830" s="4">
        <v>2</v>
      </c>
      <c r="G1830" s="3" t="s">
        <v>234</v>
      </c>
    </row>
    <row r="1831" spans="1:8" x14ac:dyDescent="0.25">
      <c r="A1831">
        <v>1830</v>
      </c>
      <c r="B1831" s="2">
        <v>1</v>
      </c>
      <c r="C1831" s="4">
        <v>2</v>
      </c>
      <c r="G1831" s="3" t="s">
        <v>234</v>
      </c>
    </row>
    <row r="1832" spans="1:8" x14ac:dyDescent="0.25">
      <c r="A1832">
        <v>1831</v>
      </c>
      <c r="B1832" s="2">
        <v>1</v>
      </c>
      <c r="C1832" s="4">
        <v>2</v>
      </c>
      <c r="G1832" s="3" t="s">
        <v>234</v>
      </c>
    </row>
    <row r="1833" spans="1:8" x14ac:dyDescent="0.25">
      <c r="A1833">
        <v>1832</v>
      </c>
      <c r="B1833" s="2">
        <v>1</v>
      </c>
      <c r="C1833" s="4">
        <v>2</v>
      </c>
      <c r="G1833" s="3" t="s">
        <v>234</v>
      </c>
    </row>
    <row r="1834" spans="1:8" x14ac:dyDescent="0.25">
      <c r="A1834">
        <v>1833</v>
      </c>
      <c r="B1834" s="2">
        <v>1</v>
      </c>
      <c r="C1834" s="4">
        <v>2</v>
      </c>
      <c r="G1834" s="3" t="s">
        <v>234</v>
      </c>
      <c r="H1834" s="5" t="s">
        <v>233</v>
      </c>
    </row>
    <row r="1835" spans="1:8" x14ac:dyDescent="0.25">
      <c r="A1835">
        <v>1834</v>
      </c>
      <c r="B1835" s="2">
        <v>1</v>
      </c>
      <c r="C1835" s="4">
        <v>2</v>
      </c>
      <c r="G1835" s="3" t="s">
        <v>234</v>
      </c>
      <c r="H1835" s="5" t="s">
        <v>233</v>
      </c>
    </row>
    <row r="1836" spans="1:8" x14ac:dyDescent="0.25">
      <c r="A1836">
        <v>1835</v>
      </c>
      <c r="B1836" s="2">
        <v>1</v>
      </c>
      <c r="C1836" s="4">
        <v>2</v>
      </c>
      <c r="G1836" s="3" t="s">
        <v>234</v>
      </c>
      <c r="H1836" s="5" t="s">
        <v>233</v>
      </c>
    </row>
    <row r="1837" spans="1:8" x14ac:dyDescent="0.25">
      <c r="A1837">
        <v>1836</v>
      </c>
      <c r="B1837" s="2">
        <v>1</v>
      </c>
      <c r="C1837" s="4">
        <v>2</v>
      </c>
      <c r="G1837" s="3" t="s">
        <v>234</v>
      </c>
      <c r="H1837" s="5" t="s">
        <v>233</v>
      </c>
    </row>
    <row r="1838" spans="1:8" x14ac:dyDescent="0.25">
      <c r="A1838">
        <v>1837</v>
      </c>
      <c r="B1838" s="2">
        <v>1</v>
      </c>
      <c r="C1838" s="4">
        <v>2</v>
      </c>
      <c r="H1838" s="5" t="s">
        <v>233</v>
      </c>
    </row>
    <row r="1839" spans="1:8" x14ac:dyDescent="0.25">
      <c r="A1839">
        <v>1838</v>
      </c>
      <c r="B1839" s="2">
        <v>1</v>
      </c>
      <c r="C1839" s="4">
        <v>2</v>
      </c>
      <c r="H1839" s="5" t="s">
        <v>233</v>
      </c>
    </row>
    <row r="1840" spans="1:8" x14ac:dyDescent="0.25">
      <c r="A1840">
        <v>1839</v>
      </c>
      <c r="B1840" s="2">
        <v>1</v>
      </c>
      <c r="C1840" s="4">
        <v>2</v>
      </c>
      <c r="H1840" s="5" t="s">
        <v>233</v>
      </c>
    </row>
    <row r="1841" spans="1:8" x14ac:dyDescent="0.25">
      <c r="A1841">
        <v>1840</v>
      </c>
      <c r="B1841" s="2">
        <v>1</v>
      </c>
      <c r="C1841" s="4">
        <v>2</v>
      </c>
      <c r="H1841" s="5" t="s">
        <v>233</v>
      </c>
    </row>
    <row r="1842" spans="1:8" x14ac:dyDescent="0.25">
      <c r="A1842">
        <v>1841</v>
      </c>
      <c r="B1842" s="2">
        <v>1</v>
      </c>
      <c r="C1842" s="4">
        <v>2</v>
      </c>
      <c r="H1842" s="5" t="s">
        <v>233</v>
      </c>
    </row>
    <row r="1843" spans="1:8" x14ac:dyDescent="0.25">
      <c r="A1843">
        <v>1842</v>
      </c>
      <c r="B1843" s="2">
        <v>1</v>
      </c>
      <c r="C1843" s="4">
        <v>2</v>
      </c>
      <c r="H1843" s="5" t="s">
        <v>233</v>
      </c>
    </row>
    <row r="1844" spans="1:8" x14ac:dyDescent="0.25">
      <c r="A1844">
        <v>1843</v>
      </c>
      <c r="B1844" s="2">
        <v>1</v>
      </c>
      <c r="C1844" s="4">
        <v>2</v>
      </c>
      <c r="H1844" s="5" t="s">
        <v>233</v>
      </c>
    </row>
    <row r="1845" spans="1:8" x14ac:dyDescent="0.25">
      <c r="A1845">
        <v>1844</v>
      </c>
      <c r="B1845" s="2">
        <v>1</v>
      </c>
      <c r="C1845" s="4">
        <v>2</v>
      </c>
      <c r="H1845" s="5" t="s">
        <v>233</v>
      </c>
    </row>
    <row r="1846" spans="1:8" x14ac:dyDescent="0.25">
      <c r="A1846">
        <v>1845</v>
      </c>
      <c r="B1846" s="2">
        <v>1</v>
      </c>
      <c r="H1846" s="5" t="s">
        <v>233</v>
      </c>
    </row>
    <row r="1847" spans="1:8" x14ac:dyDescent="0.25">
      <c r="A1847">
        <v>1846</v>
      </c>
      <c r="B1847" s="2">
        <v>1</v>
      </c>
      <c r="H1847" s="5" t="s">
        <v>233</v>
      </c>
    </row>
    <row r="1848" spans="1:8" x14ac:dyDescent="0.25">
      <c r="A1848">
        <v>1847</v>
      </c>
      <c r="B1848" s="2">
        <v>1</v>
      </c>
      <c r="H1848" s="5" t="s">
        <v>233</v>
      </c>
    </row>
    <row r="1849" spans="1:8" x14ac:dyDescent="0.25">
      <c r="A1849">
        <v>1848</v>
      </c>
      <c r="B1849" s="2">
        <v>1</v>
      </c>
      <c r="H1849" s="5" t="s">
        <v>233</v>
      </c>
    </row>
    <row r="1850" spans="1:8" x14ac:dyDescent="0.25">
      <c r="A1850">
        <v>1849</v>
      </c>
      <c r="B1850" s="2">
        <v>1</v>
      </c>
      <c r="H1850" s="5" t="s">
        <v>233</v>
      </c>
    </row>
    <row r="1851" spans="1:8" x14ac:dyDescent="0.25">
      <c r="A1851">
        <v>1850</v>
      </c>
      <c r="B1851" s="2">
        <v>1</v>
      </c>
      <c r="H1851" s="5" t="s">
        <v>233</v>
      </c>
    </row>
    <row r="1852" spans="1:8" x14ac:dyDescent="0.25">
      <c r="A1852">
        <v>1851</v>
      </c>
      <c r="B1852" s="2">
        <v>1</v>
      </c>
      <c r="H1852" s="5" t="s">
        <v>233</v>
      </c>
    </row>
    <row r="1853" spans="1:8" x14ac:dyDescent="0.25">
      <c r="A1853">
        <v>1852</v>
      </c>
      <c r="B1853" s="2">
        <v>1</v>
      </c>
      <c r="H1853" s="5" t="s">
        <v>233</v>
      </c>
    </row>
    <row r="1854" spans="1:8" x14ac:dyDescent="0.25">
      <c r="A1854">
        <v>1853</v>
      </c>
      <c r="B1854" s="2">
        <v>1</v>
      </c>
      <c r="C1854" s="4">
        <v>2</v>
      </c>
      <c r="H1854" s="5" t="s">
        <v>233</v>
      </c>
    </row>
    <row r="1855" spans="1:8" x14ac:dyDescent="0.25">
      <c r="A1855">
        <v>1854</v>
      </c>
      <c r="B1855" s="2">
        <v>1</v>
      </c>
      <c r="C1855" s="4">
        <v>2</v>
      </c>
      <c r="H1855" s="5" t="s">
        <v>233</v>
      </c>
    </row>
    <row r="1856" spans="1:8" x14ac:dyDescent="0.25">
      <c r="A1856">
        <v>1855</v>
      </c>
      <c r="B1856" s="2">
        <v>1</v>
      </c>
      <c r="C1856" s="4">
        <v>2</v>
      </c>
      <c r="H1856" s="5" t="s">
        <v>233</v>
      </c>
    </row>
    <row r="1857" spans="1:8" x14ac:dyDescent="0.25">
      <c r="A1857">
        <v>1856</v>
      </c>
      <c r="B1857" s="2">
        <v>1</v>
      </c>
      <c r="C1857" s="4">
        <v>2</v>
      </c>
      <c r="H1857" s="5" t="s">
        <v>233</v>
      </c>
    </row>
    <row r="1858" spans="1:8" x14ac:dyDescent="0.25">
      <c r="A1858">
        <v>1857</v>
      </c>
      <c r="B1858" s="2">
        <v>1</v>
      </c>
      <c r="C1858" s="4">
        <v>2</v>
      </c>
      <c r="H1858" s="5" t="s">
        <v>233</v>
      </c>
    </row>
    <row r="1859" spans="1:8" x14ac:dyDescent="0.25">
      <c r="A1859">
        <v>1858</v>
      </c>
      <c r="C1859" s="4">
        <v>2</v>
      </c>
      <c r="D1859" s="3">
        <v>3</v>
      </c>
      <c r="H1859" s="5" t="s">
        <v>233</v>
      </c>
    </row>
    <row r="1860" spans="1:8" x14ac:dyDescent="0.25">
      <c r="A1860">
        <v>1859</v>
      </c>
      <c r="C1860" s="4">
        <v>2</v>
      </c>
      <c r="D1860" s="3">
        <v>3</v>
      </c>
      <c r="H1860" s="5" t="s">
        <v>233</v>
      </c>
    </row>
    <row r="1861" spans="1:8" x14ac:dyDescent="0.25">
      <c r="A1861">
        <v>1860</v>
      </c>
      <c r="C1861" s="4">
        <v>2</v>
      </c>
      <c r="D1861" s="3">
        <v>3</v>
      </c>
      <c r="H1861" s="5" t="s">
        <v>233</v>
      </c>
    </row>
    <row r="1862" spans="1:8" x14ac:dyDescent="0.25">
      <c r="A1862">
        <v>1861</v>
      </c>
      <c r="C1862" s="4">
        <v>2</v>
      </c>
      <c r="D1862" s="3">
        <v>3</v>
      </c>
    </row>
    <row r="1863" spans="1:8" x14ac:dyDescent="0.25">
      <c r="A1863">
        <v>1862</v>
      </c>
      <c r="C1863" s="4">
        <v>2</v>
      </c>
      <c r="D1863" s="3">
        <v>3</v>
      </c>
    </row>
    <row r="1864" spans="1:8" x14ac:dyDescent="0.25">
      <c r="A1864">
        <v>1863</v>
      </c>
      <c r="C1864" s="4">
        <v>2</v>
      </c>
      <c r="D1864" s="3">
        <v>3</v>
      </c>
    </row>
    <row r="1865" spans="1:8" x14ac:dyDescent="0.25">
      <c r="A1865">
        <v>1864</v>
      </c>
      <c r="C1865" s="4">
        <v>2</v>
      </c>
      <c r="D1865" s="3">
        <v>3</v>
      </c>
    </row>
    <row r="1866" spans="1:8" x14ac:dyDescent="0.25">
      <c r="A1866">
        <v>1865</v>
      </c>
      <c r="C1866" s="4">
        <v>2</v>
      </c>
      <c r="D1866" s="3">
        <v>3</v>
      </c>
    </row>
    <row r="1867" spans="1:8" x14ac:dyDescent="0.25">
      <c r="A1867">
        <v>1866</v>
      </c>
      <c r="C1867" s="4">
        <v>2</v>
      </c>
      <c r="D1867" s="3">
        <v>3</v>
      </c>
    </row>
    <row r="1868" spans="1:8" x14ac:dyDescent="0.25">
      <c r="A1868">
        <v>1867</v>
      </c>
      <c r="C1868" s="4">
        <v>2</v>
      </c>
      <c r="D1868" s="3">
        <v>3</v>
      </c>
    </row>
    <row r="1869" spans="1:8" x14ac:dyDescent="0.25">
      <c r="A1869">
        <v>1868</v>
      </c>
      <c r="C1869" s="4">
        <v>2</v>
      </c>
      <c r="D1869" s="3">
        <v>3</v>
      </c>
    </row>
    <row r="1870" spans="1:8" x14ac:dyDescent="0.25">
      <c r="A1870">
        <v>1869</v>
      </c>
      <c r="C1870" s="4">
        <v>2</v>
      </c>
      <c r="D1870" s="3">
        <v>3</v>
      </c>
    </row>
    <row r="1871" spans="1:8" x14ac:dyDescent="0.25">
      <c r="A1871">
        <v>1870</v>
      </c>
      <c r="C1871" s="4">
        <v>2</v>
      </c>
      <c r="D1871" s="3">
        <v>3</v>
      </c>
    </row>
    <row r="1872" spans="1:8" x14ac:dyDescent="0.25">
      <c r="A1872">
        <v>1871</v>
      </c>
      <c r="C1872" s="4">
        <v>2</v>
      </c>
      <c r="D1872" s="3">
        <v>3</v>
      </c>
    </row>
    <row r="1873" spans="1:8" x14ac:dyDescent="0.25">
      <c r="A1873">
        <v>1872</v>
      </c>
      <c r="C1873" s="4">
        <v>2</v>
      </c>
      <c r="D1873" s="3">
        <v>3</v>
      </c>
    </row>
    <row r="1874" spans="1:8" x14ac:dyDescent="0.25">
      <c r="A1874">
        <v>1873</v>
      </c>
      <c r="B1874" s="2">
        <v>1</v>
      </c>
      <c r="C1874" s="4">
        <v>2</v>
      </c>
      <c r="D1874" s="3">
        <v>3</v>
      </c>
    </row>
    <row r="1875" spans="1:8" x14ac:dyDescent="0.25">
      <c r="A1875">
        <v>1874</v>
      </c>
      <c r="B1875" s="2">
        <v>1</v>
      </c>
      <c r="C1875" s="4">
        <v>2</v>
      </c>
      <c r="D1875" s="3">
        <v>3</v>
      </c>
    </row>
    <row r="1876" spans="1:8" x14ac:dyDescent="0.25">
      <c r="A1876">
        <v>1875</v>
      </c>
      <c r="B1876" s="2">
        <v>1</v>
      </c>
      <c r="C1876" s="4">
        <v>2</v>
      </c>
      <c r="D1876" s="3">
        <v>3</v>
      </c>
    </row>
    <row r="1877" spans="1:8" x14ac:dyDescent="0.25">
      <c r="A1877">
        <v>1876</v>
      </c>
      <c r="B1877" s="2">
        <v>1</v>
      </c>
      <c r="C1877" s="4">
        <v>2</v>
      </c>
      <c r="D1877" s="3">
        <v>3</v>
      </c>
    </row>
    <row r="1878" spans="1:8" x14ac:dyDescent="0.25">
      <c r="A1878">
        <v>1877</v>
      </c>
      <c r="B1878" s="2">
        <v>1</v>
      </c>
      <c r="C1878" s="4">
        <v>2</v>
      </c>
      <c r="D1878" s="3">
        <v>3</v>
      </c>
    </row>
    <row r="1879" spans="1:8" x14ac:dyDescent="0.25">
      <c r="A1879">
        <v>1878</v>
      </c>
      <c r="B1879" s="2">
        <v>1</v>
      </c>
      <c r="C1879" s="4">
        <v>2</v>
      </c>
      <c r="D1879" s="3">
        <v>3</v>
      </c>
    </row>
    <row r="1880" spans="1:8" x14ac:dyDescent="0.25">
      <c r="A1880">
        <v>1879</v>
      </c>
      <c r="B1880" s="2">
        <v>1</v>
      </c>
      <c r="C1880" s="4">
        <v>2</v>
      </c>
      <c r="D1880" s="3">
        <v>3</v>
      </c>
    </row>
    <row r="1881" spans="1:8" x14ac:dyDescent="0.25">
      <c r="A1881">
        <v>1880</v>
      </c>
      <c r="B1881" s="2">
        <v>1</v>
      </c>
      <c r="C1881" s="4">
        <v>2</v>
      </c>
      <c r="D1881" s="3">
        <v>3</v>
      </c>
    </row>
    <row r="1882" spans="1:8" x14ac:dyDescent="0.25">
      <c r="A1882">
        <v>1881</v>
      </c>
      <c r="B1882" s="2">
        <v>1</v>
      </c>
      <c r="D1882" s="3">
        <v>3</v>
      </c>
      <c r="H1882" s="5" t="s">
        <v>233</v>
      </c>
    </row>
    <row r="1883" spans="1:8" x14ac:dyDescent="0.25">
      <c r="A1883">
        <v>1882</v>
      </c>
      <c r="B1883" s="2">
        <v>1</v>
      </c>
      <c r="D1883" s="3">
        <v>3</v>
      </c>
      <c r="H1883" s="5" t="s">
        <v>233</v>
      </c>
    </row>
    <row r="1884" spans="1:8" x14ac:dyDescent="0.25">
      <c r="A1884">
        <v>1883</v>
      </c>
      <c r="B1884" s="2">
        <v>1</v>
      </c>
      <c r="D1884" s="3">
        <v>3</v>
      </c>
      <c r="H1884" s="5" t="s">
        <v>233</v>
      </c>
    </row>
    <row r="1885" spans="1:8" x14ac:dyDescent="0.25">
      <c r="A1885">
        <v>1884</v>
      </c>
      <c r="B1885" s="2">
        <v>1</v>
      </c>
      <c r="D1885" s="3">
        <v>3</v>
      </c>
      <c r="H1885" s="5" t="s">
        <v>233</v>
      </c>
    </row>
    <row r="1886" spans="1:8" x14ac:dyDescent="0.25">
      <c r="A1886">
        <v>1885</v>
      </c>
      <c r="B1886" s="2">
        <v>1</v>
      </c>
      <c r="D1886" s="3">
        <v>3</v>
      </c>
      <c r="H1886" s="5" t="s">
        <v>233</v>
      </c>
    </row>
    <row r="1887" spans="1:8" x14ac:dyDescent="0.25">
      <c r="A1887">
        <v>1886</v>
      </c>
      <c r="B1887" s="2">
        <v>1</v>
      </c>
      <c r="H1887" s="5" t="s">
        <v>233</v>
      </c>
    </row>
    <row r="1888" spans="1:8" x14ac:dyDescent="0.25">
      <c r="A1888">
        <v>1887</v>
      </c>
      <c r="B1888" s="2">
        <v>1</v>
      </c>
      <c r="H1888" s="5" t="s">
        <v>233</v>
      </c>
    </row>
    <row r="1889" spans="1:8" x14ac:dyDescent="0.25">
      <c r="A1889">
        <v>1888</v>
      </c>
      <c r="B1889" s="2">
        <v>1</v>
      </c>
      <c r="H1889" s="5" t="s">
        <v>233</v>
      </c>
    </row>
    <row r="1890" spans="1:8" x14ac:dyDescent="0.25">
      <c r="A1890">
        <v>1889</v>
      </c>
      <c r="B1890" s="2">
        <v>1</v>
      </c>
      <c r="H1890" s="5" t="s">
        <v>233</v>
      </c>
    </row>
    <row r="1891" spans="1:8" x14ac:dyDescent="0.25">
      <c r="A1891">
        <v>1890</v>
      </c>
      <c r="B1891" s="2">
        <v>1</v>
      </c>
      <c r="H1891" s="5" t="s">
        <v>233</v>
      </c>
    </row>
    <row r="1892" spans="1:8" x14ac:dyDescent="0.25">
      <c r="A1892">
        <v>1891</v>
      </c>
      <c r="B1892" s="2">
        <v>1</v>
      </c>
      <c r="H1892" s="5" t="s">
        <v>233</v>
      </c>
    </row>
    <row r="1893" spans="1:8" x14ac:dyDescent="0.25">
      <c r="A1893">
        <v>1892</v>
      </c>
      <c r="B1893" s="2">
        <v>1</v>
      </c>
      <c r="C1893" s="4">
        <v>2</v>
      </c>
      <c r="H1893" s="5" t="s">
        <v>233</v>
      </c>
    </row>
    <row r="1894" spans="1:8" x14ac:dyDescent="0.25">
      <c r="A1894">
        <v>1893</v>
      </c>
      <c r="B1894" s="2">
        <v>1</v>
      </c>
      <c r="C1894" s="4">
        <v>2</v>
      </c>
      <c r="H1894" s="5" t="s">
        <v>233</v>
      </c>
    </row>
    <row r="1895" spans="1:8" x14ac:dyDescent="0.25">
      <c r="A1895">
        <v>1894</v>
      </c>
      <c r="B1895" s="2">
        <v>1</v>
      </c>
      <c r="C1895" s="4">
        <v>2</v>
      </c>
      <c r="H1895" s="5" t="s">
        <v>233</v>
      </c>
    </row>
    <row r="1896" spans="1:8" x14ac:dyDescent="0.25">
      <c r="A1896">
        <v>1895</v>
      </c>
      <c r="B1896" s="2">
        <v>1</v>
      </c>
      <c r="C1896" s="4">
        <v>2</v>
      </c>
      <c r="H1896" s="5" t="s">
        <v>233</v>
      </c>
    </row>
    <row r="1897" spans="1:8" x14ac:dyDescent="0.25">
      <c r="A1897">
        <v>1896</v>
      </c>
      <c r="B1897" s="2">
        <v>1</v>
      </c>
      <c r="C1897" s="4">
        <v>2</v>
      </c>
      <c r="H1897" s="5" t="s">
        <v>233</v>
      </c>
    </row>
    <row r="1898" spans="1:8" x14ac:dyDescent="0.25">
      <c r="A1898">
        <v>1897</v>
      </c>
      <c r="B1898" s="2">
        <v>1</v>
      </c>
      <c r="C1898" s="4">
        <v>2</v>
      </c>
      <c r="H1898" s="5" t="s">
        <v>233</v>
      </c>
    </row>
    <row r="1899" spans="1:8" x14ac:dyDescent="0.25">
      <c r="A1899">
        <v>1898</v>
      </c>
      <c r="C1899" s="4">
        <v>2</v>
      </c>
      <c r="H1899" s="5" t="s">
        <v>233</v>
      </c>
    </row>
    <row r="1900" spans="1:8" x14ac:dyDescent="0.25">
      <c r="A1900">
        <v>1899</v>
      </c>
      <c r="C1900" s="4">
        <v>2</v>
      </c>
      <c r="H1900" s="5" t="s">
        <v>233</v>
      </c>
    </row>
    <row r="1901" spans="1:8" x14ac:dyDescent="0.25">
      <c r="A1901">
        <v>1900</v>
      </c>
      <c r="C1901" s="4">
        <v>2</v>
      </c>
      <c r="H1901" s="5" t="s">
        <v>233</v>
      </c>
    </row>
    <row r="1902" spans="1:8" x14ac:dyDescent="0.25">
      <c r="A1902">
        <v>1901</v>
      </c>
      <c r="C1902" s="4">
        <v>2</v>
      </c>
      <c r="H1902" s="5" t="s">
        <v>233</v>
      </c>
    </row>
    <row r="1903" spans="1:8" x14ac:dyDescent="0.25">
      <c r="A1903">
        <v>1902</v>
      </c>
      <c r="C1903" s="4">
        <v>2</v>
      </c>
      <c r="H1903" s="5" t="s">
        <v>233</v>
      </c>
    </row>
    <row r="1904" spans="1:8" x14ac:dyDescent="0.25">
      <c r="A1904">
        <v>1903</v>
      </c>
      <c r="C1904" s="4">
        <v>2</v>
      </c>
      <c r="D1904" s="3">
        <v>3</v>
      </c>
      <c r="H1904" s="5" t="s">
        <v>233</v>
      </c>
    </row>
    <row r="1905" spans="1:8" x14ac:dyDescent="0.25">
      <c r="A1905">
        <v>1904</v>
      </c>
      <c r="C1905" s="4">
        <v>2</v>
      </c>
      <c r="D1905" s="3">
        <v>3</v>
      </c>
      <c r="H1905" s="5" t="s">
        <v>233</v>
      </c>
    </row>
    <row r="1906" spans="1:8" x14ac:dyDescent="0.25">
      <c r="A1906">
        <v>1905</v>
      </c>
      <c r="C1906" s="4">
        <v>2</v>
      </c>
      <c r="D1906" s="3">
        <v>3</v>
      </c>
    </row>
    <row r="1907" spans="1:8" x14ac:dyDescent="0.25">
      <c r="A1907">
        <v>1906</v>
      </c>
      <c r="C1907" s="4">
        <v>2</v>
      </c>
      <c r="D1907" s="3">
        <v>3</v>
      </c>
    </row>
    <row r="1908" spans="1:8" x14ac:dyDescent="0.25">
      <c r="A1908">
        <v>1907</v>
      </c>
      <c r="C1908" s="4">
        <v>2</v>
      </c>
      <c r="D1908" s="3">
        <v>3</v>
      </c>
    </row>
    <row r="1909" spans="1:8" x14ac:dyDescent="0.25">
      <c r="A1909">
        <v>1908</v>
      </c>
      <c r="B1909" s="2">
        <v>1</v>
      </c>
      <c r="C1909" s="4">
        <v>2</v>
      </c>
      <c r="D1909" s="3">
        <v>3</v>
      </c>
    </row>
    <row r="1910" spans="1:8" x14ac:dyDescent="0.25">
      <c r="A1910">
        <v>1909</v>
      </c>
      <c r="B1910" s="2">
        <v>1</v>
      </c>
      <c r="C1910" s="4">
        <v>2</v>
      </c>
      <c r="D1910" s="3">
        <v>3</v>
      </c>
    </row>
    <row r="1911" spans="1:8" x14ac:dyDescent="0.25">
      <c r="A1911">
        <v>1910</v>
      </c>
      <c r="B1911" s="2">
        <v>1</v>
      </c>
      <c r="C1911" s="4">
        <v>2</v>
      </c>
      <c r="D1911" s="3">
        <v>3</v>
      </c>
    </row>
    <row r="1912" spans="1:8" x14ac:dyDescent="0.25">
      <c r="A1912">
        <v>1911</v>
      </c>
      <c r="B1912" s="2">
        <v>1</v>
      </c>
      <c r="C1912" s="4">
        <v>2</v>
      </c>
      <c r="D1912" s="3">
        <v>3</v>
      </c>
    </row>
    <row r="1913" spans="1:8" x14ac:dyDescent="0.25">
      <c r="A1913">
        <v>1912</v>
      </c>
      <c r="B1913" s="2">
        <v>1</v>
      </c>
      <c r="C1913" s="4">
        <v>2</v>
      </c>
      <c r="D1913" s="3">
        <v>3</v>
      </c>
    </row>
    <row r="1914" spans="1:8" x14ac:dyDescent="0.25">
      <c r="A1914">
        <v>1913</v>
      </c>
      <c r="B1914" s="2">
        <v>1</v>
      </c>
      <c r="C1914" s="4">
        <v>2</v>
      </c>
      <c r="D1914" s="3">
        <v>3</v>
      </c>
    </row>
    <row r="1915" spans="1:8" x14ac:dyDescent="0.25">
      <c r="A1915">
        <v>1914</v>
      </c>
      <c r="B1915" s="2">
        <v>1</v>
      </c>
      <c r="C1915" s="4">
        <v>2</v>
      </c>
      <c r="D1915" s="3">
        <v>3</v>
      </c>
    </row>
    <row r="1916" spans="1:8" x14ac:dyDescent="0.25">
      <c r="A1916">
        <v>1915</v>
      </c>
      <c r="B1916" s="2">
        <v>1</v>
      </c>
      <c r="D1916" s="3">
        <v>3</v>
      </c>
    </row>
    <row r="1917" spans="1:8" x14ac:dyDescent="0.25">
      <c r="A1917">
        <v>1916</v>
      </c>
      <c r="B1917" s="2">
        <v>1</v>
      </c>
      <c r="D1917" s="3">
        <v>3</v>
      </c>
    </row>
    <row r="1918" spans="1:8" x14ac:dyDescent="0.25">
      <c r="A1918">
        <v>1917</v>
      </c>
      <c r="B1918" s="2">
        <v>1</v>
      </c>
      <c r="D1918" s="3">
        <v>3</v>
      </c>
    </row>
    <row r="1919" spans="1:8" x14ac:dyDescent="0.25">
      <c r="A1919">
        <v>1918</v>
      </c>
      <c r="B1919" s="2">
        <v>1</v>
      </c>
      <c r="D1919" s="3">
        <v>3</v>
      </c>
    </row>
    <row r="1920" spans="1:8" x14ac:dyDescent="0.25">
      <c r="A1920">
        <v>1919</v>
      </c>
      <c r="B1920" s="2">
        <v>1</v>
      </c>
      <c r="D1920" s="3">
        <v>3</v>
      </c>
    </row>
    <row r="1921" spans="1:5" x14ac:dyDescent="0.25">
      <c r="A1921">
        <v>1920</v>
      </c>
      <c r="B1921" s="2">
        <v>1</v>
      </c>
      <c r="D1921" s="3">
        <v>3</v>
      </c>
    </row>
    <row r="1922" spans="1:5" x14ac:dyDescent="0.25">
      <c r="A1922">
        <v>1921</v>
      </c>
      <c r="B1922" s="2">
        <v>1</v>
      </c>
      <c r="D1922" s="3">
        <v>3</v>
      </c>
    </row>
    <row r="1923" spans="1:5" x14ac:dyDescent="0.25">
      <c r="A1923">
        <v>1922</v>
      </c>
      <c r="B1923" s="2">
        <v>1</v>
      </c>
      <c r="D1923" s="3">
        <v>3</v>
      </c>
    </row>
    <row r="1924" spans="1:5" x14ac:dyDescent="0.25">
      <c r="A1924">
        <v>1923</v>
      </c>
      <c r="B1924" s="2">
        <v>1</v>
      </c>
      <c r="D1924" s="3">
        <v>3</v>
      </c>
      <c r="E1924" s="5">
        <v>4</v>
      </c>
    </row>
    <row r="1925" spans="1:5" x14ac:dyDescent="0.25">
      <c r="A1925">
        <v>1924</v>
      </c>
      <c r="B1925" s="2">
        <v>1</v>
      </c>
      <c r="D1925" s="3">
        <v>3</v>
      </c>
      <c r="E1925" s="5">
        <v>4</v>
      </c>
    </row>
    <row r="1926" spans="1:5" x14ac:dyDescent="0.25">
      <c r="A1926">
        <v>1925</v>
      </c>
      <c r="B1926" s="2">
        <v>1</v>
      </c>
      <c r="D1926" s="3">
        <v>3</v>
      </c>
      <c r="E1926" s="5">
        <v>4</v>
      </c>
    </row>
    <row r="1927" spans="1:5" x14ac:dyDescent="0.25">
      <c r="A1927">
        <v>1926</v>
      </c>
      <c r="B1927" s="2">
        <v>1</v>
      </c>
      <c r="C1927" s="4">
        <v>2</v>
      </c>
      <c r="D1927" s="3">
        <v>3</v>
      </c>
      <c r="E1927" s="5">
        <v>4</v>
      </c>
    </row>
    <row r="1928" spans="1:5" x14ac:dyDescent="0.25">
      <c r="A1928">
        <v>1927</v>
      </c>
      <c r="B1928" s="2">
        <v>1</v>
      </c>
      <c r="C1928" s="4">
        <v>2</v>
      </c>
      <c r="D1928" s="3">
        <v>3</v>
      </c>
      <c r="E1928" s="5">
        <v>4</v>
      </c>
    </row>
    <row r="1929" spans="1:5" x14ac:dyDescent="0.25">
      <c r="A1929">
        <v>1928</v>
      </c>
      <c r="B1929" s="2">
        <v>1</v>
      </c>
      <c r="C1929" s="4">
        <v>2</v>
      </c>
      <c r="E1929" s="5">
        <v>4</v>
      </c>
    </row>
    <row r="1930" spans="1:5" x14ac:dyDescent="0.25">
      <c r="A1930">
        <v>1929</v>
      </c>
      <c r="B1930" s="2">
        <v>1</v>
      </c>
      <c r="C1930" s="4">
        <v>2</v>
      </c>
      <c r="E1930" s="5">
        <v>4</v>
      </c>
    </row>
    <row r="1931" spans="1:5" x14ac:dyDescent="0.25">
      <c r="A1931">
        <v>1930</v>
      </c>
      <c r="B1931" s="2">
        <v>1</v>
      </c>
      <c r="C1931" s="4">
        <v>2</v>
      </c>
      <c r="E1931" s="5">
        <v>4</v>
      </c>
    </row>
    <row r="1932" spans="1:5" x14ac:dyDescent="0.25">
      <c r="A1932">
        <v>1931</v>
      </c>
      <c r="B1932" s="2">
        <v>1</v>
      </c>
      <c r="C1932" s="4">
        <v>2</v>
      </c>
      <c r="E1932" s="5">
        <v>4</v>
      </c>
    </row>
    <row r="1933" spans="1:5" x14ac:dyDescent="0.25">
      <c r="A1933">
        <v>1932</v>
      </c>
      <c r="C1933" s="4">
        <v>2</v>
      </c>
      <c r="E1933" s="5">
        <v>4</v>
      </c>
    </row>
    <row r="1934" spans="1:5" x14ac:dyDescent="0.25">
      <c r="A1934">
        <v>1933</v>
      </c>
      <c r="C1934" s="4">
        <v>2</v>
      </c>
      <c r="E1934" s="5">
        <v>4</v>
      </c>
    </row>
    <row r="1935" spans="1:5" x14ac:dyDescent="0.25">
      <c r="A1935">
        <v>1934</v>
      </c>
      <c r="C1935" s="4">
        <v>2</v>
      </c>
      <c r="E1935" s="5">
        <v>4</v>
      </c>
    </row>
    <row r="1936" spans="1:5" x14ac:dyDescent="0.25">
      <c r="A1936">
        <v>1935</v>
      </c>
      <c r="C1936" s="4">
        <v>2</v>
      </c>
      <c r="E1936" s="5">
        <v>4</v>
      </c>
    </row>
    <row r="1937" spans="1:7" x14ac:dyDescent="0.25">
      <c r="A1937">
        <v>1936</v>
      </c>
      <c r="C1937" s="4">
        <v>2</v>
      </c>
      <c r="E1937" s="5">
        <v>4</v>
      </c>
    </row>
    <row r="1938" spans="1:7" x14ac:dyDescent="0.25">
      <c r="A1938">
        <v>1937</v>
      </c>
      <c r="C1938" s="4">
        <v>2</v>
      </c>
      <c r="E1938" s="5">
        <v>4</v>
      </c>
    </row>
    <row r="1939" spans="1:7" x14ac:dyDescent="0.25">
      <c r="A1939">
        <v>1938</v>
      </c>
      <c r="C1939" s="4">
        <v>2</v>
      </c>
      <c r="E1939" s="5">
        <v>4</v>
      </c>
    </row>
    <row r="1940" spans="1:7" x14ac:dyDescent="0.25">
      <c r="A1940">
        <v>1939</v>
      </c>
      <c r="C1940" s="4">
        <v>2</v>
      </c>
      <c r="E1940" s="5">
        <v>4</v>
      </c>
    </row>
    <row r="1941" spans="1:7" x14ac:dyDescent="0.25">
      <c r="A1941">
        <v>1940</v>
      </c>
      <c r="C1941" s="4">
        <v>2</v>
      </c>
      <c r="E1941" s="5">
        <v>4</v>
      </c>
    </row>
    <row r="1942" spans="1:7" x14ac:dyDescent="0.25">
      <c r="A1942">
        <v>1941</v>
      </c>
      <c r="B1942" s="2">
        <v>1</v>
      </c>
      <c r="C1942" s="4">
        <v>2</v>
      </c>
      <c r="E1942" s="5">
        <v>4</v>
      </c>
    </row>
    <row r="1943" spans="1:7" x14ac:dyDescent="0.25">
      <c r="A1943">
        <v>1942</v>
      </c>
      <c r="B1943" s="2">
        <v>1</v>
      </c>
      <c r="C1943" s="4">
        <v>2</v>
      </c>
      <c r="E1943" s="5">
        <v>4</v>
      </c>
    </row>
    <row r="1944" spans="1:7" x14ac:dyDescent="0.25">
      <c r="A1944">
        <v>1943</v>
      </c>
      <c r="B1944" s="2">
        <v>1</v>
      </c>
      <c r="C1944" s="4">
        <v>2</v>
      </c>
      <c r="E1944" s="5">
        <v>4</v>
      </c>
    </row>
    <row r="1945" spans="1:7" x14ac:dyDescent="0.25">
      <c r="A1945">
        <v>1944</v>
      </c>
      <c r="B1945" s="2">
        <v>1</v>
      </c>
      <c r="C1945" s="4">
        <v>2</v>
      </c>
      <c r="E1945" s="5">
        <v>4</v>
      </c>
    </row>
    <row r="1946" spans="1:7" x14ac:dyDescent="0.25">
      <c r="A1946">
        <v>1945</v>
      </c>
      <c r="B1946" s="2">
        <v>1</v>
      </c>
      <c r="C1946" s="4">
        <v>2</v>
      </c>
      <c r="E1946" s="5">
        <v>4</v>
      </c>
    </row>
    <row r="1947" spans="1:7" x14ac:dyDescent="0.25">
      <c r="A1947">
        <v>1946</v>
      </c>
      <c r="B1947" s="2">
        <v>1</v>
      </c>
      <c r="C1947" s="4">
        <v>2</v>
      </c>
      <c r="E1947" s="5">
        <v>4</v>
      </c>
      <c r="G1947" s="3" t="s">
        <v>234</v>
      </c>
    </row>
    <row r="1948" spans="1:7" x14ac:dyDescent="0.25">
      <c r="A1948">
        <v>1947</v>
      </c>
      <c r="B1948" s="2">
        <v>1</v>
      </c>
      <c r="C1948" s="4">
        <v>2</v>
      </c>
      <c r="G1948" s="3" t="s">
        <v>234</v>
      </c>
    </row>
    <row r="1949" spans="1:7" x14ac:dyDescent="0.25">
      <c r="A1949">
        <v>1948</v>
      </c>
      <c r="B1949" s="2">
        <v>1</v>
      </c>
      <c r="C1949" s="4">
        <v>2</v>
      </c>
      <c r="G1949" s="3" t="s">
        <v>234</v>
      </c>
    </row>
    <row r="1950" spans="1:7" x14ac:dyDescent="0.25">
      <c r="A1950">
        <v>1949</v>
      </c>
      <c r="B1950" s="2">
        <v>1</v>
      </c>
      <c r="G1950" s="3" t="s">
        <v>234</v>
      </c>
    </row>
    <row r="1951" spans="1:7" x14ac:dyDescent="0.25">
      <c r="A1951">
        <v>1950</v>
      </c>
      <c r="B1951" s="2">
        <v>1</v>
      </c>
      <c r="G1951" s="3" t="s">
        <v>234</v>
      </c>
    </row>
    <row r="1952" spans="1:7" x14ac:dyDescent="0.25">
      <c r="A1952">
        <v>1951</v>
      </c>
      <c r="B1952" s="2">
        <v>1</v>
      </c>
      <c r="G1952" s="3" t="s">
        <v>234</v>
      </c>
    </row>
    <row r="1953" spans="1:7" x14ac:dyDescent="0.25">
      <c r="A1953">
        <v>1952</v>
      </c>
      <c r="B1953" s="2">
        <v>1</v>
      </c>
      <c r="G1953" s="3" t="s">
        <v>234</v>
      </c>
    </row>
    <row r="1954" spans="1:7" x14ac:dyDescent="0.25">
      <c r="A1954">
        <v>1953</v>
      </c>
      <c r="B1954" s="2">
        <v>1</v>
      </c>
      <c r="G1954" s="3" t="s">
        <v>234</v>
      </c>
    </row>
    <row r="1955" spans="1:7" x14ac:dyDescent="0.25">
      <c r="A1955">
        <v>1954</v>
      </c>
      <c r="B1955" s="2">
        <v>1</v>
      </c>
      <c r="G1955" s="3" t="s">
        <v>234</v>
      </c>
    </row>
    <row r="1956" spans="1:7" x14ac:dyDescent="0.25">
      <c r="A1956">
        <v>1955</v>
      </c>
      <c r="B1956" s="2">
        <v>1</v>
      </c>
      <c r="G1956" s="3" t="s">
        <v>234</v>
      </c>
    </row>
    <row r="1957" spans="1:7" x14ac:dyDescent="0.25">
      <c r="A1957">
        <v>1956</v>
      </c>
      <c r="B1957" s="2">
        <v>1</v>
      </c>
      <c r="G1957" s="3" t="s">
        <v>234</v>
      </c>
    </row>
    <row r="1958" spans="1:7" x14ac:dyDescent="0.25">
      <c r="A1958">
        <v>1957</v>
      </c>
      <c r="B1958" s="2">
        <v>1</v>
      </c>
      <c r="G1958" s="3" t="s">
        <v>234</v>
      </c>
    </row>
    <row r="1959" spans="1:7" x14ac:dyDescent="0.25">
      <c r="A1959">
        <v>1958</v>
      </c>
      <c r="B1959" s="2">
        <v>1</v>
      </c>
      <c r="G1959" s="3" t="s">
        <v>234</v>
      </c>
    </row>
    <row r="1960" spans="1:7" x14ac:dyDescent="0.25">
      <c r="A1960">
        <v>1959</v>
      </c>
      <c r="B1960" s="2">
        <v>1</v>
      </c>
      <c r="C1960" s="4">
        <v>2</v>
      </c>
      <c r="G1960" s="3" t="s">
        <v>234</v>
      </c>
    </row>
    <row r="1961" spans="1:7" x14ac:dyDescent="0.25">
      <c r="A1961">
        <v>1960</v>
      </c>
      <c r="B1961" s="2">
        <v>1</v>
      </c>
      <c r="C1961" s="4">
        <v>2</v>
      </c>
      <c r="G1961" s="3" t="s">
        <v>234</v>
      </c>
    </row>
    <row r="1962" spans="1:7" x14ac:dyDescent="0.25">
      <c r="A1962">
        <v>1961</v>
      </c>
      <c r="B1962" s="2">
        <v>1</v>
      </c>
      <c r="C1962" s="4">
        <v>2</v>
      </c>
      <c r="G1962" s="3" t="s">
        <v>234</v>
      </c>
    </row>
    <row r="1963" spans="1:7" x14ac:dyDescent="0.25">
      <c r="A1963">
        <v>1962</v>
      </c>
      <c r="B1963" s="2">
        <v>1</v>
      </c>
      <c r="C1963" s="4">
        <v>2</v>
      </c>
      <c r="G1963" s="3" t="s">
        <v>234</v>
      </c>
    </row>
    <row r="1964" spans="1:7" x14ac:dyDescent="0.25">
      <c r="A1964">
        <v>1963</v>
      </c>
      <c r="B1964" s="2">
        <v>1</v>
      </c>
      <c r="C1964" s="4">
        <v>2</v>
      </c>
      <c r="G1964" s="3" t="s">
        <v>234</v>
      </c>
    </row>
    <row r="1965" spans="1:7" x14ac:dyDescent="0.25">
      <c r="A1965">
        <v>1964</v>
      </c>
      <c r="B1965" s="2">
        <v>1</v>
      </c>
      <c r="C1965" s="4">
        <v>2</v>
      </c>
      <c r="G1965" s="3" t="s">
        <v>234</v>
      </c>
    </row>
    <row r="1966" spans="1:7" x14ac:dyDescent="0.25">
      <c r="A1966">
        <v>1965</v>
      </c>
      <c r="B1966" s="2">
        <v>1</v>
      </c>
      <c r="C1966" s="4">
        <v>2</v>
      </c>
      <c r="G1966" s="3" t="s">
        <v>234</v>
      </c>
    </row>
    <row r="1967" spans="1:7" x14ac:dyDescent="0.25">
      <c r="A1967">
        <v>1966</v>
      </c>
      <c r="B1967" s="2">
        <v>1</v>
      </c>
      <c r="C1967" s="4">
        <v>2</v>
      </c>
      <c r="G1967" s="3" t="s">
        <v>234</v>
      </c>
    </row>
    <row r="1968" spans="1:7" x14ac:dyDescent="0.25">
      <c r="A1968">
        <v>1967</v>
      </c>
      <c r="B1968" s="2">
        <v>1</v>
      </c>
      <c r="C1968" s="4">
        <v>2</v>
      </c>
      <c r="G1968" s="3" t="s">
        <v>234</v>
      </c>
    </row>
    <row r="1969" spans="1:8" x14ac:dyDescent="0.25">
      <c r="A1969">
        <v>1968</v>
      </c>
      <c r="B1969" s="2">
        <v>1</v>
      </c>
      <c r="C1969" s="4">
        <v>2</v>
      </c>
      <c r="G1969" s="3" t="s">
        <v>234</v>
      </c>
    </row>
    <row r="1970" spans="1:8" x14ac:dyDescent="0.25">
      <c r="A1970">
        <v>1969</v>
      </c>
      <c r="B1970" s="2">
        <v>1</v>
      </c>
      <c r="C1970" s="4">
        <v>2</v>
      </c>
      <c r="G1970" s="3" t="s">
        <v>234</v>
      </c>
      <c r="H1970" s="5" t="s">
        <v>233</v>
      </c>
    </row>
    <row r="1971" spans="1:8" x14ac:dyDescent="0.25">
      <c r="A1971">
        <v>1970</v>
      </c>
      <c r="C1971" s="4">
        <v>2</v>
      </c>
      <c r="G1971" s="3" t="s">
        <v>234</v>
      </c>
      <c r="H1971" s="5" t="s">
        <v>233</v>
      </c>
    </row>
    <row r="1972" spans="1:8" x14ac:dyDescent="0.25">
      <c r="A1972">
        <v>1971</v>
      </c>
      <c r="C1972" s="4">
        <v>2</v>
      </c>
      <c r="H1972" s="5" t="s">
        <v>233</v>
      </c>
    </row>
    <row r="1973" spans="1:8" x14ac:dyDescent="0.25">
      <c r="A1973">
        <v>1972</v>
      </c>
      <c r="C1973" s="4">
        <v>2</v>
      </c>
      <c r="H1973" s="5" t="s">
        <v>233</v>
      </c>
    </row>
    <row r="1974" spans="1:8" x14ac:dyDescent="0.25">
      <c r="A1974">
        <v>1973</v>
      </c>
      <c r="C1974" s="4">
        <v>2</v>
      </c>
      <c r="H1974" s="5" t="s">
        <v>233</v>
      </c>
    </row>
    <row r="1975" spans="1:8" x14ac:dyDescent="0.25">
      <c r="A1975">
        <v>1974</v>
      </c>
      <c r="C1975" s="4">
        <v>2</v>
      </c>
      <c r="H1975" s="5" t="s">
        <v>233</v>
      </c>
    </row>
    <row r="1976" spans="1:8" x14ac:dyDescent="0.25">
      <c r="A1976">
        <v>1975</v>
      </c>
      <c r="C1976" s="4">
        <v>2</v>
      </c>
      <c r="H1976" s="5" t="s">
        <v>233</v>
      </c>
    </row>
    <row r="1977" spans="1:8" x14ac:dyDescent="0.25">
      <c r="A1977">
        <v>1976</v>
      </c>
      <c r="C1977" s="4">
        <v>2</v>
      </c>
      <c r="H1977" s="5" t="s">
        <v>233</v>
      </c>
    </row>
    <row r="1978" spans="1:8" x14ac:dyDescent="0.25">
      <c r="A1978">
        <v>1977</v>
      </c>
      <c r="C1978" s="4">
        <v>2</v>
      </c>
      <c r="H1978" s="5" t="s">
        <v>233</v>
      </c>
    </row>
    <row r="1979" spans="1:8" x14ac:dyDescent="0.25">
      <c r="A1979">
        <v>1978</v>
      </c>
      <c r="C1979" s="4">
        <v>2</v>
      </c>
      <c r="H1979" s="5" t="s">
        <v>233</v>
      </c>
    </row>
    <row r="1980" spans="1:8" x14ac:dyDescent="0.25">
      <c r="A1980">
        <v>1979</v>
      </c>
      <c r="C1980" s="4">
        <v>2</v>
      </c>
      <c r="H1980" s="5" t="s">
        <v>233</v>
      </c>
    </row>
    <row r="1981" spans="1:8" x14ac:dyDescent="0.25">
      <c r="A1981">
        <v>1980</v>
      </c>
      <c r="C1981" s="4">
        <v>2</v>
      </c>
      <c r="H1981" s="5" t="s">
        <v>233</v>
      </c>
    </row>
    <row r="1982" spans="1:8" x14ac:dyDescent="0.25">
      <c r="A1982">
        <v>1981</v>
      </c>
      <c r="C1982" s="4">
        <v>2</v>
      </c>
      <c r="H1982" s="5" t="s">
        <v>233</v>
      </c>
    </row>
    <row r="1983" spans="1:8" x14ac:dyDescent="0.25">
      <c r="A1983">
        <v>1982</v>
      </c>
      <c r="C1983" s="4">
        <v>2</v>
      </c>
      <c r="H1983" s="5" t="s">
        <v>233</v>
      </c>
    </row>
    <row r="1984" spans="1:8" x14ac:dyDescent="0.25">
      <c r="A1984">
        <v>1983</v>
      </c>
      <c r="C1984" s="4">
        <v>2</v>
      </c>
      <c r="H1984" s="5" t="s">
        <v>233</v>
      </c>
    </row>
    <row r="1985" spans="1:8" x14ac:dyDescent="0.25">
      <c r="A1985">
        <v>1984</v>
      </c>
      <c r="C1985" s="4">
        <v>2</v>
      </c>
      <c r="H1985" s="5" t="s">
        <v>233</v>
      </c>
    </row>
    <row r="1986" spans="1:8" x14ac:dyDescent="0.25">
      <c r="A1986">
        <v>1985</v>
      </c>
      <c r="C1986" s="4">
        <v>2</v>
      </c>
      <c r="H1986" s="5" t="s">
        <v>233</v>
      </c>
    </row>
    <row r="1987" spans="1:8" x14ac:dyDescent="0.25">
      <c r="A1987">
        <v>1986</v>
      </c>
      <c r="C1987" s="4">
        <v>2</v>
      </c>
      <c r="H1987" s="5" t="s">
        <v>233</v>
      </c>
    </row>
    <row r="1988" spans="1:8" x14ac:dyDescent="0.25">
      <c r="A1988">
        <v>1987</v>
      </c>
      <c r="B1988" s="2">
        <v>1</v>
      </c>
      <c r="C1988" s="4">
        <v>2</v>
      </c>
      <c r="H1988" s="5" t="s">
        <v>233</v>
      </c>
    </row>
    <row r="1989" spans="1:8" x14ac:dyDescent="0.25">
      <c r="A1989">
        <v>1988</v>
      </c>
      <c r="B1989" s="2">
        <v>1</v>
      </c>
      <c r="C1989" s="4">
        <v>2</v>
      </c>
      <c r="H1989" s="5" t="s">
        <v>233</v>
      </c>
    </row>
    <row r="1990" spans="1:8" x14ac:dyDescent="0.25">
      <c r="A1990">
        <v>1989</v>
      </c>
      <c r="B1990" s="2">
        <v>1</v>
      </c>
      <c r="C1990" s="4">
        <v>2</v>
      </c>
      <c r="H1990" s="5" t="s">
        <v>233</v>
      </c>
    </row>
    <row r="1991" spans="1:8" x14ac:dyDescent="0.25">
      <c r="A1991">
        <v>1990</v>
      </c>
      <c r="B1991" s="2">
        <v>1</v>
      </c>
      <c r="C1991" s="4">
        <v>2</v>
      </c>
      <c r="H1991" s="5" t="s">
        <v>233</v>
      </c>
    </row>
    <row r="1992" spans="1:8" x14ac:dyDescent="0.25">
      <c r="A1992">
        <v>1991</v>
      </c>
      <c r="B1992" s="2">
        <v>1</v>
      </c>
      <c r="C1992" s="4">
        <v>2</v>
      </c>
      <c r="D1992" s="3">
        <v>3</v>
      </c>
      <c r="H1992" s="5" t="s">
        <v>233</v>
      </c>
    </row>
    <row r="1993" spans="1:8" x14ac:dyDescent="0.25">
      <c r="A1993">
        <v>1992</v>
      </c>
      <c r="B1993" s="2">
        <v>1</v>
      </c>
      <c r="C1993" s="4">
        <v>2</v>
      </c>
      <c r="D1993" s="3">
        <v>3</v>
      </c>
      <c r="H1993" s="5" t="s">
        <v>233</v>
      </c>
    </row>
    <row r="1994" spans="1:8" x14ac:dyDescent="0.25">
      <c r="A1994">
        <v>1993</v>
      </c>
      <c r="B1994" s="2">
        <v>1</v>
      </c>
      <c r="C1994" s="4">
        <v>2</v>
      </c>
      <c r="D1994" s="3">
        <v>3</v>
      </c>
      <c r="H1994" s="5" t="s">
        <v>233</v>
      </c>
    </row>
    <row r="1995" spans="1:8" x14ac:dyDescent="0.25">
      <c r="A1995">
        <v>1994</v>
      </c>
      <c r="B1995" s="2">
        <v>1</v>
      </c>
      <c r="C1995" s="4">
        <v>2</v>
      </c>
      <c r="D1995" s="3">
        <v>3</v>
      </c>
      <c r="H1995" s="5" t="s">
        <v>233</v>
      </c>
    </row>
    <row r="1996" spans="1:8" x14ac:dyDescent="0.25">
      <c r="A1996">
        <v>1995</v>
      </c>
      <c r="B1996" s="2">
        <v>1</v>
      </c>
      <c r="C1996" s="4">
        <v>2</v>
      </c>
      <c r="D1996" s="3">
        <v>3</v>
      </c>
      <c r="H1996" s="5" t="s">
        <v>233</v>
      </c>
    </row>
    <row r="1997" spans="1:8" x14ac:dyDescent="0.25">
      <c r="A1997">
        <v>1996</v>
      </c>
      <c r="B1997" s="2">
        <v>1</v>
      </c>
      <c r="C1997" s="4">
        <v>2</v>
      </c>
      <c r="D1997" s="3">
        <v>3</v>
      </c>
      <c r="H1997" s="5" t="s">
        <v>233</v>
      </c>
    </row>
    <row r="1998" spans="1:8" x14ac:dyDescent="0.25">
      <c r="A1998">
        <v>1997</v>
      </c>
      <c r="B1998" s="2">
        <v>1</v>
      </c>
      <c r="D1998" s="3">
        <v>3</v>
      </c>
      <c r="H1998" s="5" t="s">
        <v>233</v>
      </c>
    </row>
    <row r="1999" spans="1:8" x14ac:dyDescent="0.25">
      <c r="A1999">
        <v>1998</v>
      </c>
      <c r="B1999" s="2">
        <v>1</v>
      </c>
      <c r="D1999" s="3">
        <v>3</v>
      </c>
      <c r="F1999" t="s">
        <v>22</v>
      </c>
      <c r="H1999" s="5" t="s">
        <v>233</v>
      </c>
    </row>
    <row r="2000" spans="1:8" x14ac:dyDescent="0.25">
      <c r="A2000">
        <v>1999</v>
      </c>
    </row>
    <row r="2001" spans="1:8" x14ac:dyDescent="0.25">
      <c r="A2001">
        <v>2000</v>
      </c>
      <c r="F2001" t="s">
        <v>22</v>
      </c>
    </row>
    <row r="2002" spans="1:8" x14ac:dyDescent="0.25">
      <c r="A2002">
        <v>2001</v>
      </c>
      <c r="B2002" s="2">
        <v>1</v>
      </c>
    </row>
    <row r="2003" spans="1:8" x14ac:dyDescent="0.25">
      <c r="A2003">
        <v>2002</v>
      </c>
      <c r="B2003" s="2">
        <v>1</v>
      </c>
    </row>
    <row r="2004" spans="1:8" x14ac:dyDescent="0.25">
      <c r="A2004">
        <v>2003</v>
      </c>
      <c r="B2004" s="2">
        <v>1</v>
      </c>
    </row>
    <row r="2005" spans="1:8" x14ac:dyDescent="0.25">
      <c r="A2005">
        <v>2004</v>
      </c>
      <c r="B2005" s="2">
        <v>1</v>
      </c>
    </row>
    <row r="2006" spans="1:8" x14ac:dyDescent="0.25">
      <c r="A2006">
        <v>2005</v>
      </c>
      <c r="B2006" s="2">
        <v>1</v>
      </c>
      <c r="G2006" s="3" t="s">
        <v>234</v>
      </c>
    </row>
    <row r="2007" spans="1:8" x14ac:dyDescent="0.25">
      <c r="A2007">
        <v>2006</v>
      </c>
      <c r="B2007" s="2">
        <v>1</v>
      </c>
      <c r="G2007" s="3" t="s">
        <v>234</v>
      </c>
    </row>
    <row r="2008" spans="1:8" x14ac:dyDescent="0.25">
      <c r="A2008">
        <v>2007</v>
      </c>
      <c r="B2008" s="2">
        <v>1</v>
      </c>
      <c r="G2008" s="3" t="s">
        <v>234</v>
      </c>
    </row>
    <row r="2009" spans="1:8" x14ac:dyDescent="0.25">
      <c r="A2009">
        <v>2008</v>
      </c>
      <c r="B2009" s="2">
        <v>1</v>
      </c>
      <c r="G2009" s="3" t="s">
        <v>234</v>
      </c>
    </row>
    <row r="2010" spans="1:8" x14ac:dyDescent="0.25">
      <c r="A2010">
        <v>2009</v>
      </c>
      <c r="B2010" s="2">
        <v>1</v>
      </c>
      <c r="G2010" s="3" t="s">
        <v>234</v>
      </c>
    </row>
    <row r="2011" spans="1:8" x14ac:dyDescent="0.25">
      <c r="A2011">
        <v>2010</v>
      </c>
      <c r="B2011" s="2">
        <v>1</v>
      </c>
      <c r="G2011" s="3" t="s">
        <v>234</v>
      </c>
    </row>
    <row r="2012" spans="1:8" x14ac:dyDescent="0.25">
      <c r="A2012">
        <v>2011</v>
      </c>
      <c r="B2012" s="2">
        <v>1</v>
      </c>
      <c r="G2012" s="3" t="s">
        <v>234</v>
      </c>
    </row>
    <row r="2013" spans="1:8" x14ac:dyDescent="0.25">
      <c r="A2013">
        <v>2012</v>
      </c>
      <c r="B2013" s="2">
        <v>1</v>
      </c>
      <c r="G2013" s="3" t="s">
        <v>234</v>
      </c>
    </row>
    <row r="2014" spans="1:8" x14ac:dyDescent="0.25">
      <c r="A2014">
        <v>2013</v>
      </c>
      <c r="B2014" s="2">
        <v>1</v>
      </c>
      <c r="C2014" s="4">
        <v>2</v>
      </c>
      <c r="G2014" s="3" t="s">
        <v>234</v>
      </c>
    </row>
    <row r="2015" spans="1:8" x14ac:dyDescent="0.25">
      <c r="A2015">
        <v>2014</v>
      </c>
      <c r="B2015" s="2">
        <v>1</v>
      </c>
      <c r="C2015" s="4">
        <v>2</v>
      </c>
      <c r="G2015" s="3" t="s">
        <v>234</v>
      </c>
      <c r="H2015" s="5" t="s">
        <v>233</v>
      </c>
    </row>
    <row r="2016" spans="1:8" x14ac:dyDescent="0.25">
      <c r="A2016">
        <v>2015</v>
      </c>
      <c r="B2016" s="2">
        <v>1</v>
      </c>
      <c r="C2016" s="4">
        <v>2</v>
      </c>
      <c r="G2016" s="3" t="s">
        <v>234</v>
      </c>
      <c r="H2016" s="5" t="s">
        <v>233</v>
      </c>
    </row>
    <row r="2017" spans="1:8" x14ac:dyDescent="0.25">
      <c r="A2017">
        <v>2016</v>
      </c>
      <c r="B2017" s="2">
        <v>1</v>
      </c>
      <c r="C2017" s="4">
        <v>2</v>
      </c>
      <c r="G2017" s="3" t="s">
        <v>234</v>
      </c>
      <c r="H2017" s="5" t="s">
        <v>233</v>
      </c>
    </row>
    <row r="2018" spans="1:8" x14ac:dyDescent="0.25">
      <c r="A2018">
        <v>2017</v>
      </c>
      <c r="B2018" s="2">
        <v>1</v>
      </c>
      <c r="C2018" s="4">
        <v>2</v>
      </c>
      <c r="G2018" s="3" t="s">
        <v>234</v>
      </c>
      <c r="H2018" s="5" t="s">
        <v>233</v>
      </c>
    </row>
    <row r="2019" spans="1:8" x14ac:dyDescent="0.25">
      <c r="A2019">
        <v>2018</v>
      </c>
      <c r="B2019" s="2">
        <v>1</v>
      </c>
      <c r="C2019" s="4">
        <v>2</v>
      </c>
      <c r="G2019" s="3" t="s">
        <v>234</v>
      </c>
      <c r="H2019" s="5" t="s">
        <v>233</v>
      </c>
    </row>
    <row r="2020" spans="1:8" x14ac:dyDescent="0.25">
      <c r="A2020">
        <v>2019</v>
      </c>
      <c r="B2020" s="2">
        <v>1</v>
      </c>
      <c r="C2020" s="4">
        <v>2</v>
      </c>
      <c r="G2020" s="3" t="s">
        <v>234</v>
      </c>
      <c r="H2020" s="5" t="s">
        <v>233</v>
      </c>
    </row>
    <row r="2021" spans="1:8" x14ac:dyDescent="0.25">
      <c r="A2021">
        <v>2020</v>
      </c>
      <c r="B2021" s="2">
        <v>1</v>
      </c>
      <c r="C2021" s="4">
        <v>2</v>
      </c>
      <c r="G2021" s="3" t="s">
        <v>234</v>
      </c>
      <c r="H2021" s="5" t="s">
        <v>233</v>
      </c>
    </row>
    <row r="2022" spans="1:8" x14ac:dyDescent="0.25">
      <c r="A2022">
        <v>2021</v>
      </c>
      <c r="B2022" s="2">
        <v>1</v>
      </c>
      <c r="C2022" s="4">
        <v>2</v>
      </c>
      <c r="G2022" s="3" t="s">
        <v>234</v>
      </c>
      <c r="H2022" s="5" t="s">
        <v>233</v>
      </c>
    </row>
    <row r="2023" spans="1:8" x14ac:dyDescent="0.25">
      <c r="A2023">
        <v>2022</v>
      </c>
      <c r="B2023" s="2">
        <v>1</v>
      </c>
      <c r="C2023" s="4">
        <v>2</v>
      </c>
      <c r="G2023" s="3" t="s">
        <v>234</v>
      </c>
      <c r="H2023" s="5" t="s">
        <v>233</v>
      </c>
    </row>
    <row r="2024" spans="1:8" x14ac:dyDescent="0.25">
      <c r="A2024">
        <v>2023</v>
      </c>
      <c r="B2024" s="2">
        <v>1</v>
      </c>
      <c r="C2024" s="4">
        <v>2</v>
      </c>
      <c r="G2024" s="3" t="s">
        <v>234</v>
      </c>
      <c r="H2024" s="5" t="s">
        <v>233</v>
      </c>
    </row>
    <row r="2025" spans="1:8" x14ac:dyDescent="0.25">
      <c r="A2025">
        <v>2024</v>
      </c>
      <c r="B2025" s="2">
        <v>1</v>
      </c>
      <c r="C2025" s="4">
        <v>2</v>
      </c>
      <c r="G2025" s="3" t="s">
        <v>234</v>
      </c>
      <c r="H2025" s="5" t="s">
        <v>233</v>
      </c>
    </row>
    <row r="2026" spans="1:8" x14ac:dyDescent="0.25">
      <c r="A2026">
        <v>2025</v>
      </c>
      <c r="B2026" s="2">
        <v>1</v>
      </c>
      <c r="C2026" s="4">
        <v>2</v>
      </c>
      <c r="G2026" s="3" t="s">
        <v>234</v>
      </c>
      <c r="H2026" s="5" t="s">
        <v>233</v>
      </c>
    </row>
    <row r="2027" spans="1:8" x14ac:dyDescent="0.25">
      <c r="A2027">
        <v>2026</v>
      </c>
      <c r="B2027" s="2">
        <v>1</v>
      </c>
      <c r="C2027" s="4">
        <v>2</v>
      </c>
      <c r="G2027" s="3" t="s">
        <v>234</v>
      </c>
      <c r="H2027" s="5" t="s">
        <v>233</v>
      </c>
    </row>
    <row r="2028" spans="1:8" x14ac:dyDescent="0.25">
      <c r="A2028">
        <v>2027</v>
      </c>
      <c r="B2028" s="2">
        <v>1</v>
      </c>
      <c r="C2028" s="4">
        <v>2</v>
      </c>
      <c r="H2028" s="5" t="s">
        <v>233</v>
      </c>
    </row>
    <row r="2029" spans="1:8" x14ac:dyDescent="0.25">
      <c r="A2029">
        <v>2028</v>
      </c>
      <c r="B2029" s="2">
        <v>1</v>
      </c>
      <c r="C2029" s="4">
        <v>2</v>
      </c>
      <c r="H2029" s="5" t="s">
        <v>233</v>
      </c>
    </row>
    <row r="2030" spans="1:8" x14ac:dyDescent="0.25">
      <c r="A2030">
        <v>2029</v>
      </c>
      <c r="C2030" s="4">
        <v>2</v>
      </c>
      <c r="H2030" s="5" t="s">
        <v>233</v>
      </c>
    </row>
    <row r="2031" spans="1:8" x14ac:dyDescent="0.25">
      <c r="A2031">
        <v>2030</v>
      </c>
      <c r="C2031" s="4">
        <v>2</v>
      </c>
      <c r="H2031" s="5" t="s">
        <v>233</v>
      </c>
    </row>
    <row r="2032" spans="1:8" x14ac:dyDescent="0.25">
      <c r="A2032">
        <v>2031</v>
      </c>
      <c r="C2032" s="4">
        <v>2</v>
      </c>
    </row>
    <row r="2033" spans="1:8" x14ac:dyDescent="0.25">
      <c r="A2033">
        <v>2032</v>
      </c>
      <c r="C2033" s="4">
        <v>2</v>
      </c>
    </row>
    <row r="2034" spans="1:8" x14ac:dyDescent="0.25">
      <c r="A2034">
        <v>2033</v>
      </c>
      <c r="C2034" s="4">
        <v>2</v>
      </c>
    </row>
    <row r="2035" spans="1:8" x14ac:dyDescent="0.25">
      <c r="A2035">
        <v>2034</v>
      </c>
      <c r="C2035" s="4">
        <v>2</v>
      </c>
      <c r="G2035" s="3" t="s">
        <v>234</v>
      </c>
    </row>
    <row r="2036" spans="1:8" x14ac:dyDescent="0.25">
      <c r="A2036">
        <v>2035</v>
      </c>
      <c r="C2036" s="4">
        <v>2</v>
      </c>
      <c r="G2036" s="3" t="s">
        <v>234</v>
      </c>
    </row>
    <row r="2037" spans="1:8" x14ac:dyDescent="0.25">
      <c r="A2037">
        <v>2036</v>
      </c>
      <c r="B2037" s="2">
        <v>1</v>
      </c>
      <c r="C2037" s="4">
        <v>2</v>
      </c>
      <c r="G2037" s="3" t="s">
        <v>234</v>
      </c>
    </row>
    <row r="2038" spans="1:8" x14ac:dyDescent="0.25">
      <c r="A2038">
        <v>2037</v>
      </c>
      <c r="B2038" s="2">
        <v>1</v>
      </c>
      <c r="C2038" s="4">
        <v>2</v>
      </c>
      <c r="G2038" s="3" t="s">
        <v>234</v>
      </c>
    </row>
    <row r="2039" spans="1:8" x14ac:dyDescent="0.25">
      <c r="A2039">
        <v>2038</v>
      </c>
      <c r="B2039" s="2">
        <v>1</v>
      </c>
      <c r="C2039" s="4">
        <v>2</v>
      </c>
      <c r="G2039" s="3" t="s">
        <v>234</v>
      </c>
    </row>
    <row r="2040" spans="1:8" x14ac:dyDescent="0.25">
      <c r="A2040">
        <v>2039</v>
      </c>
      <c r="B2040" s="2">
        <v>1</v>
      </c>
      <c r="C2040" s="4">
        <v>2</v>
      </c>
      <c r="G2040" s="3" t="s">
        <v>234</v>
      </c>
    </row>
    <row r="2041" spans="1:8" x14ac:dyDescent="0.25">
      <c r="A2041">
        <v>2040</v>
      </c>
      <c r="B2041" s="2">
        <v>1</v>
      </c>
      <c r="C2041" s="4">
        <v>2</v>
      </c>
      <c r="G2041" s="3" t="s">
        <v>234</v>
      </c>
    </row>
    <row r="2042" spans="1:8" x14ac:dyDescent="0.25">
      <c r="A2042">
        <v>2041</v>
      </c>
      <c r="B2042" s="2">
        <v>1</v>
      </c>
      <c r="C2042" s="4">
        <v>2</v>
      </c>
      <c r="G2042" s="3" t="s">
        <v>234</v>
      </c>
    </row>
    <row r="2043" spans="1:8" x14ac:dyDescent="0.25">
      <c r="A2043">
        <v>2042</v>
      </c>
      <c r="B2043" s="2">
        <v>1</v>
      </c>
      <c r="C2043" s="4">
        <v>2</v>
      </c>
      <c r="G2043" s="3" t="s">
        <v>234</v>
      </c>
    </row>
    <row r="2044" spans="1:8" x14ac:dyDescent="0.25">
      <c r="A2044">
        <v>2043</v>
      </c>
      <c r="B2044" s="2">
        <v>1</v>
      </c>
      <c r="C2044" s="4">
        <v>2</v>
      </c>
      <c r="G2044" s="3" t="s">
        <v>234</v>
      </c>
    </row>
    <row r="2045" spans="1:8" x14ac:dyDescent="0.25">
      <c r="A2045">
        <v>2044</v>
      </c>
      <c r="B2045" s="2">
        <v>1</v>
      </c>
      <c r="G2045" s="3" t="s">
        <v>234</v>
      </c>
    </row>
    <row r="2046" spans="1:8" x14ac:dyDescent="0.25">
      <c r="A2046">
        <v>2045</v>
      </c>
      <c r="B2046" s="2">
        <v>1</v>
      </c>
      <c r="G2046" s="3" t="s">
        <v>234</v>
      </c>
    </row>
    <row r="2047" spans="1:8" x14ac:dyDescent="0.25">
      <c r="A2047">
        <v>2046</v>
      </c>
      <c r="B2047" s="2">
        <v>1</v>
      </c>
      <c r="G2047" s="3" t="s">
        <v>234</v>
      </c>
    </row>
    <row r="2048" spans="1:8" x14ac:dyDescent="0.25">
      <c r="A2048">
        <v>2047</v>
      </c>
      <c r="B2048" s="2">
        <v>1</v>
      </c>
      <c r="G2048" s="3" t="s">
        <v>234</v>
      </c>
      <c r="H2048" s="5" t="s">
        <v>233</v>
      </c>
    </row>
    <row r="2049" spans="1:8" x14ac:dyDescent="0.25">
      <c r="A2049">
        <v>2048</v>
      </c>
      <c r="B2049" s="2">
        <v>1</v>
      </c>
      <c r="G2049" s="3" t="s">
        <v>234</v>
      </c>
      <c r="H2049" s="5" t="s">
        <v>233</v>
      </c>
    </row>
    <row r="2050" spans="1:8" x14ac:dyDescent="0.25">
      <c r="A2050">
        <v>2049</v>
      </c>
      <c r="B2050" s="2">
        <v>1</v>
      </c>
      <c r="G2050" s="3" t="s">
        <v>234</v>
      </c>
      <c r="H2050" s="5" t="s">
        <v>233</v>
      </c>
    </row>
    <row r="2051" spans="1:8" x14ac:dyDescent="0.25">
      <c r="A2051">
        <v>2050</v>
      </c>
      <c r="B2051" s="2">
        <v>1</v>
      </c>
      <c r="G2051" s="3" t="s">
        <v>234</v>
      </c>
      <c r="H2051" s="5" t="s">
        <v>233</v>
      </c>
    </row>
    <row r="2052" spans="1:8" x14ac:dyDescent="0.25">
      <c r="A2052">
        <v>2051</v>
      </c>
      <c r="B2052" s="2">
        <v>1</v>
      </c>
      <c r="G2052" s="3" t="s">
        <v>234</v>
      </c>
      <c r="H2052" s="5" t="s">
        <v>233</v>
      </c>
    </row>
    <row r="2053" spans="1:8" x14ac:dyDescent="0.25">
      <c r="A2053">
        <v>2052</v>
      </c>
      <c r="B2053" s="2">
        <v>1</v>
      </c>
      <c r="G2053" s="3" t="s">
        <v>234</v>
      </c>
      <c r="H2053" s="5" t="s">
        <v>233</v>
      </c>
    </row>
    <row r="2054" spans="1:8" x14ac:dyDescent="0.25">
      <c r="A2054">
        <v>2053</v>
      </c>
      <c r="B2054" s="2">
        <v>1</v>
      </c>
      <c r="G2054" s="3" t="s">
        <v>234</v>
      </c>
      <c r="H2054" s="5" t="s">
        <v>233</v>
      </c>
    </row>
    <row r="2055" spans="1:8" x14ac:dyDescent="0.25">
      <c r="A2055">
        <v>2054</v>
      </c>
      <c r="B2055" s="2">
        <v>1</v>
      </c>
      <c r="G2055" s="3" t="s">
        <v>234</v>
      </c>
      <c r="H2055" s="5" t="s">
        <v>233</v>
      </c>
    </row>
    <row r="2056" spans="1:8" x14ac:dyDescent="0.25">
      <c r="A2056">
        <v>2055</v>
      </c>
      <c r="B2056" s="2">
        <v>1</v>
      </c>
      <c r="G2056" s="3" t="s">
        <v>234</v>
      </c>
      <c r="H2056" s="5" t="s">
        <v>233</v>
      </c>
    </row>
    <row r="2057" spans="1:8" x14ac:dyDescent="0.25">
      <c r="A2057">
        <v>2056</v>
      </c>
      <c r="B2057" s="2">
        <v>1</v>
      </c>
      <c r="G2057" s="3" t="s">
        <v>234</v>
      </c>
      <c r="H2057" s="5" t="s">
        <v>233</v>
      </c>
    </row>
    <row r="2058" spans="1:8" x14ac:dyDescent="0.25">
      <c r="A2058">
        <v>2057</v>
      </c>
      <c r="B2058" s="2">
        <v>1</v>
      </c>
      <c r="C2058" s="4">
        <v>2</v>
      </c>
      <c r="H2058" s="5" t="s">
        <v>233</v>
      </c>
    </row>
    <row r="2059" spans="1:8" x14ac:dyDescent="0.25">
      <c r="A2059">
        <v>2058</v>
      </c>
      <c r="B2059" s="2">
        <v>1</v>
      </c>
      <c r="C2059" s="4">
        <v>2</v>
      </c>
      <c r="H2059" s="5" t="s">
        <v>233</v>
      </c>
    </row>
    <row r="2060" spans="1:8" x14ac:dyDescent="0.25">
      <c r="A2060">
        <v>2059</v>
      </c>
      <c r="B2060" s="2">
        <v>1</v>
      </c>
      <c r="C2060" s="4">
        <v>2</v>
      </c>
      <c r="H2060" s="5" t="s">
        <v>233</v>
      </c>
    </row>
    <row r="2061" spans="1:8" x14ac:dyDescent="0.25">
      <c r="A2061">
        <v>2060</v>
      </c>
      <c r="B2061" s="2">
        <v>1</v>
      </c>
      <c r="C2061" s="4">
        <v>2</v>
      </c>
      <c r="H2061" s="5" t="s">
        <v>233</v>
      </c>
    </row>
    <row r="2062" spans="1:8" x14ac:dyDescent="0.25">
      <c r="A2062">
        <v>2061</v>
      </c>
      <c r="B2062" s="2">
        <v>1</v>
      </c>
      <c r="C2062" s="4">
        <v>2</v>
      </c>
      <c r="H2062" s="5" t="s">
        <v>233</v>
      </c>
    </row>
    <row r="2063" spans="1:8" x14ac:dyDescent="0.25">
      <c r="A2063">
        <v>2062</v>
      </c>
      <c r="B2063" s="2">
        <v>1</v>
      </c>
      <c r="C2063" s="4">
        <v>2</v>
      </c>
      <c r="H2063" s="5" t="s">
        <v>233</v>
      </c>
    </row>
    <row r="2064" spans="1:8" x14ac:dyDescent="0.25">
      <c r="A2064">
        <v>2063</v>
      </c>
      <c r="B2064" s="2">
        <v>1</v>
      </c>
      <c r="C2064" s="4">
        <v>2</v>
      </c>
      <c r="H2064" s="5" t="s">
        <v>233</v>
      </c>
    </row>
    <row r="2065" spans="1:8" x14ac:dyDescent="0.25">
      <c r="A2065">
        <v>2064</v>
      </c>
      <c r="C2065" s="4">
        <v>2</v>
      </c>
      <c r="H2065" s="5" t="s">
        <v>233</v>
      </c>
    </row>
    <row r="2066" spans="1:8" x14ac:dyDescent="0.25">
      <c r="A2066">
        <v>2065</v>
      </c>
      <c r="C2066" s="4">
        <v>2</v>
      </c>
      <c r="H2066" s="5" t="s">
        <v>233</v>
      </c>
    </row>
    <row r="2067" spans="1:8" x14ac:dyDescent="0.25">
      <c r="A2067">
        <v>2066</v>
      </c>
      <c r="C2067" s="4">
        <v>2</v>
      </c>
      <c r="H2067" s="5" t="s">
        <v>233</v>
      </c>
    </row>
    <row r="2068" spans="1:8" x14ac:dyDescent="0.25">
      <c r="A2068">
        <v>2067</v>
      </c>
      <c r="C2068" s="4">
        <v>2</v>
      </c>
      <c r="H2068" s="5" t="s">
        <v>233</v>
      </c>
    </row>
    <row r="2069" spans="1:8" x14ac:dyDescent="0.25">
      <c r="A2069">
        <v>2068</v>
      </c>
      <c r="C2069" s="4">
        <v>2</v>
      </c>
      <c r="D2069" s="3">
        <v>3</v>
      </c>
      <c r="H2069" s="5" t="s">
        <v>233</v>
      </c>
    </row>
    <row r="2070" spans="1:8" x14ac:dyDescent="0.25">
      <c r="A2070">
        <v>2069</v>
      </c>
      <c r="C2070" s="4">
        <v>2</v>
      </c>
      <c r="D2070" s="3">
        <v>3</v>
      </c>
    </row>
    <row r="2071" spans="1:8" x14ac:dyDescent="0.25">
      <c r="A2071">
        <v>2070</v>
      </c>
      <c r="C2071" s="4">
        <v>2</v>
      </c>
      <c r="D2071" s="3">
        <v>3</v>
      </c>
    </row>
    <row r="2072" spans="1:8" x14ac:dyDescent="0.25">
      <c r="A2072">
        <v>2071</v>
      </c>
      <c r="C2072" s="4">
        <v>2</v>
      </c>
      <c r="D2072" s="3">
        <v>3</v>
      </c>
    </row>
    <row r="2073" spans="1:8" x14ac:dyDescent="0.25">
      <c r="A2073">
        <v>2072</v>
      </c>
      <c r="C2073" s="4">
        <v>2</v>
      </c>
      <c r="D2073" s="3">
        <v>3</v>
      </c>
    </row>
    <row r="2074" spans="1:8" x14ac:dyDescent="0.25">
      <c r="A2074">
        <v>2073</v>
      </c>
      <c r="C2074" s="4">
        <v>2</v>
      </c>
      <c r="D2074" s="3">
        <v>3</v>
      </c>
    </row>
    <row r="2075" spans="1:8" x14ac:dyDescent="0.25">
      <c r="A2075">
        <v>2074</v>
      </c>
      <c r="C2075" s="4">
        <v>2</v>
      </c>
      <c r="D2075" s="3">
        <v>3</v>
      </c>
    </row>
    <row r="2076" spans="1:8" x14ac:dyDescent="0.25">
      <c r="A2076">
        <v>2075</v>
      </c>
      <c r="C2076" s="4">
        <v>2</v>
      </c>
      <c r="D2076" s="3">
        <v>3</v>
      </c>
    </row>
    <row r="2077" spans="1:8" x14ac:dyDescent="0.25">
      <c r="A2077">
        <v>2076</v>
      </c>
      <c r="B2077" s="2">
        <v>1</v>
      </c>
      <c r="C2077" s="4">
        <v>2</v>
      </c>
      <c r="D2077" s="3">
        <v>3</v>
      </c>
    </row>
    <row r="2078" spans="1:8" x14ac:dyDescent="0.25">
      <c r="A2078">
        <v>2077</v>
      </c>
      <c r="B2078" s="2">
        <v>1</v>
      </c>
      <c r="C2078" s="4">
        <v>2</v>
      </c>
      <c r="D2078" s="3">
        <v>3</v>
      </c>
    </row>
    <row r="2079" spans="1:8" x14ac:dyDescent="0.25">
      <c r="A2079">
        <v>2078</v>
      </c>
      <c r="B2079" s="2">
        <v>1</v>
      </c>
      <c r="C2079" s="4">
        <v>2</v>
      </c>
      <c r="D2079" s="3">
        <v>3</v>
      </c>
    </row>
    <row r="2080" spans="1:8" x14ac:dyDescent="0.25">
      <c r="A2080">
        <v>2079</v>
      </c>
      <c r="B2080" s="2">
        <v>1</v>
      </c>
      <c r="C2080" s="4">
        <v>2</v>
      </c>
      <c r="D2080" s="3">
        <v>3</v>
      </c>
    </row>
    <row r="2081" spans="1:5" x14ac:dyDescent="0.25">
      <c r="A2081">
        <v>2080</v>
      </c>
      <c r="B2081" s="2">
        <v>1</v>
      </c>
      <c r="D2081" s="3">
        <v>3</v>
      </c>
    </row>
    <row r="2082" spans="1:5" x14ac:dyDescent="0.25">
      <c r="A2082">
        <v>2081</v>
      </c>
      <c r="B2082" s="2">
        <v>1</v>
      </c>
      <c r="D2082" s="3">
        <v>3</v>
      </c>
    </row>
    <row r="2083" spans="1:5" x14ac:dyDescent="0.25">
      <c r="A2083">
        <v>2082</v>
      </c>
      <c r="B2083" s="2">
        <v>1</v>
      </c>
      <c r="D2083" s="3">
        <v>3</v>
      </c>
    </row>
    <row r="2084" spans="1:5" x14ac:dyDescent="0.25">
      <c r="A2084">
        <v>2083</v>
      </c>
      <c r="B2084" s="2">
        <v>1</v>
      </c>
      <c r="D2084" s="3">
        <v>3</v>
      </c>
    </row>
    <row r="2085" spans="1:5" x14ac:dyDescent="0.25">
      <c r="A2085">
        <v>2084</v>
      </c>
      <c r="B2085" s="2">
        <v>1</v>
      </c>
      <c r="D2085" s="3">
        <v>3</v>
      </c>
    </row>
    <row r="2086" spans="1:5" x14ac:dyDescent="0.25">
      <c r="A2086">
        <v>2085</v>
      </c>
      <c r="B2086" s="2">
        <v>1</v>
      </c>
      <c r="D2086" s="3">
        <v>3</v>
      </c>
    </row>
    <row r="2087" spans="1:5" x14ac:dyDescent="0.25">
      <c r="A2087">
        <v>2086</v>
      </c>
      <c r="B2087" s="2">
        <v>1</v>
      </c>
      <c r="D2087" s="3">
        <v>3</v>
      </c>
      <c r="E2087" s="5">
        <v>4</v>
      </c>
    </row>
    <row r="2088" spans="1:5" x14ac:dyDescent="0.25">
      <c r="A2088">
        <v>2087</v>
      </c>
      <c r="B2088" s="2">
        <v>1</v>
      </c>
      <c r="D2088" s="3">
        <v>3</v>
      </c>
      <c r="E2088" s="5">
        <v>4</v>
      </c>
    </row>
    <row r="2089" spans="1:5" x14ac:dyDescent="0.25">
      <c r="A2089">
        <v>2088</v>
      </c>
      <c r="B2089" s="2">
        <v>1</v>
      </c>
      <c r="D2089" s="3">
        <v>3</v>
      </c>
      <c r="E2089" s="5">
        <v>4</v>
      </c>
    </row>
    <row r="2090" spans="1:5" x14ac:dyDescent="0.25">
      <c r="A2090">
        <v>2089</v>
      </c>
      <c r="B2090" s="2">
        <v>1</v>
      </c>
      <c r="D2090" s="3">
        <v>3</v>
      </c>
      <c r="E2090" s="5">
        <v>4</v>
      </c>
    </row>
    <row r="2091" spans="1:5" x14ac:dyDescent="0.25">
      <c r="A2091">
        <v>2090</v>
      </c>
      <c r="B2091" s="2">
        <v>1</v>
      </c>
      <c r="D2091" s="3">
        <v>3</v>
      </c>
      <c r="E2091" s="5">
        <v>4</v>
      </c>
    </row>
    <row r="2092" spans="1:5" x14ac:dyDescent="0.25">
      <c r="A2092">
        <v>2091</v>
      </c>
      <c r="B2092" s="2">
        <v>1</v>
      </c>
      <c r="D2092" s="3">
        <v>3</v>
      </c>
      <c r="E2092" s="5">
        <v>4</v>
      </c>
    </row>
    <row r="2093" spans="1:5" x14ac:dyDescent="0.25">
      <c r="A2093">
        <v>2092</v>
      </c>
      <c r="B2093" s="2">
        <v>1</v>
      </c>
      <c r="C2093" s="4">
        <v>2</v>
      </c>
      <c r="D2093" s="3">
        <v>3</v>
      </c>
      <c r="E2093" s="5">
        <v>4</v>
      </c>
    </row>
    <row r="2094" spans="1:5" x14ac:dyDescent="0.25">
      <c r="A2094">
        <v>2093</v>
      </c>
      <c r="B2094" s="2">
        <v>1</v>
      </c>
      <c r="C2094" s="4">
        <v>2</v>
      </c>
      <c r="E2094" s="5">
        <v>4</v>
      </c>
    </row>
    <row r="2095" spans="1:5" x14ac:dyDescent="0.25">
      <c r="A2095">
        <v>2094</v>
      </c>
      <c r="B2095" s="2">
        <v>1</v>
      </c>
      <c r="C2095" s="4">
        <v>2</v>
      </c>
      <c r="E2095" s="5">
        <v>4</v>
      </c>
    </row>
    <row r="2096" spans="1:5" x14ac:dyDescent="0.25">
      <c r="A2096">
        <v>2095</v>
      </c>
      <c r="B2096" s="2">
        <v>1</v>
      </c>
      <c r="C2096" s="4">
        <v>2</v>
      </c>
      <c r="E2096" s="5">
        <v>4</v>
      </c>
    </row>
    <row r="2097" spans="1:5" x14ac:dyDescent="0.25">
      <c r="A2097">
        <v>2096</v>
      </c>
      <c r="B2097" s="2">
        <v>1</v>
      </c>
      <c r="C2097" s="4">
        <v>2</v>
      </c>
      <c r="E2097" s="5">
        <v>4</v>
      </c>
    </row>
    <row r="2098" spans="1:5" x14ac:dyDescent="0.25">
      <c r="A2098">
        <v>2097</v>
      </c>
      <c r="B2098" s="2">
        <v>1</v>
      </c>
      <c r="C2098" s="4">
        <v>2</v>
      </c>
      <c r="E2098" s="5">
        <v>4</v>
      </c>
    </row>
    <row r="2099" spans="1:5" x14ac:dyDescent="0.25">
      <c r="A2099">
        <v>2098</v>
      </c>
      <c r="B2099" s="2">
        <v>1</v>
      </c>
      <c r="C2099" s="4">
        <v>2</v>
      </c>
      <c r="E2099" s="5">
        <v>4</v>
      </c>
    </row>
    <row r="2100" spans="1:5" x14ac:dyDescent="0.25">
      <c r="A2100">
        <v>2099</v>
      </c>
      <c r="B2100" s="2">
        <v>1</v>
      </c>
      <c r="C2100" s="4">
        <v>2</v>
      </c>
      <c r="E2100" s="5">
        <v>4</v>
      </c>
    </row>
    <row r="2101" spans="1:5" x14ac:dyDescent="0.25">
      <c r="A2101">
        <v>2100</v>
      </c>
      <c r="C2101" s="4">
        <v>2</v>
      </c>
      <c r="E2101" s="5">
        <v>4</v>
      </c>
    </row>
    <row r="2102" spans="1:5" x14ac:dyDescent="0.25">
      <c r="A2102">
        <v>2101</v>
      </c>
      <c r="C2102" s="4">
        <v>2</v>
      </c>
      <c r="E2102" s="5">
        <v>4</v>
      </c>
    </row>
    <row r="2103" spans="1:5" x14ac:dyDescent="0.25">
      <c r="A2103">
        <v>2102</v>
      </c>
      <c r="C2103" s="4">
        <v>2</v>
      </c>
      <c r="E2103" s="5">
        <v>4</v>
      </c>
    </row>
    <row r="2104" spans="1:5" x14ac:dyDescent="0.25">
      <c r="A2104">
        <v>2103</v>
      </c>
      <c r="C2104" s="4">
        <v>2</v>
      </c>
      <c r="E2104" s="5">
        <v>4</v>
      </c>
    </row>
    <row r="2105" spans="1:5" x14ac:dyDescent="0.25">
      <c r="A2105">
        <v>2104</v>
      </c>
      <c r="C2105" s="4">
        <v>2</v>
      </c>
      <c r="E2105" s="5">
        <v>4</v>
      </c>
    </row>
    <row r="2106" spans="1:5" x14ac:dyDescent="0.25">
      <c r="A2106">
        <v>2105</v>
      </c>
      <c r="C2106" s="4">
        <v>2</v>
      </c>
      <c r="E2106" s="5">
        <v>4</v>
      </c>
    </row>
    <row r="2107" spans="1:5" x14ac:dyDescent="0.25">
      <c r="A2107">
        <v>2106</v>
      </c>
      <c r="C2107" s="4">
        <v>2</v>
      </c>
      <c r="D2107" s="3">
        <v>3</v>
      </c>
      <c r="E2107" s="5">
        <v>4</v>
      </c>
    </row>
    <row r="2108" spans="1:5" x14ac:dyDescent="0.25">
      <c r="A2108">
        <v>2107</v>
      </c>
      <c r="C2108" s="4">
        <v>2</v>
      </c>
      <c r="D2108" s="3">
        <v>3</v>
      </c>
    </row>
    <row r="2109" spans="1:5" x14ac:dyDescent="0.25">
      <c r="A2109">
        <v>2108</v>
      </c>
      <c r="C2109" s="4">
        <v>2</v>
      </c>
      <c r="D2109" s="3">
        <v>3</v>
      </c>
    </row>
    <row r="2110" spans="1:5" x14ac:dyDescent="0.25">
      <c r="A2110">
        <v>2109</v>
      </c>
      <c r="B2110" s="2">
        <v>1</v>
      </c>
      <c r="C2110" s="4">
        <v>2</v>
      </c>
      <c r="D2110" s="3">
        <v>3</v>
      </c>
    </row>
    <row r="2111" spans="1:5" x14ac:dyDescent="0.25">
      <c r="A2111">
        <v>2110</v>
      </c>
      <c r="B2111" s="2">
        <v>1</v>
      </c>
      <c r="C2111" s="4">
        <v>2</v>
      </c>
      <c r="D2111" s="3">
        <v>3</v>
      </c>
    </row>
    <row r="2112" spans="1:5" x14ac:dyDescent="0.25">
      <c r="A2112">
        <v>2111</v>
      </c>
      <c r="B2112" s="2">
        <v>1</v>
      </c>
      <c r="C2112" s="4">
        <v>2</v>
      </c>
      <c r="D2112" s="3">
        <v>3</v>
      </c>
    </row>
    <row r="2113" spans="1:4" x14ac:dyDescent="0.25">
      <c r="A2113">
        <v>2112</v>
      </c>
      <c r="B2113" s="2">
        <v>1</v>
      </c>
      <c r="C2113" s="4">
        <v>2</v>
      </c>
      <c r="D2113" s="3">
        <v>3</v>
      </c>
    </row>
    <row r="2114" spans="1:4" x14ac:dyDescent="0.25">
      <c r="A2114">
        <v>2113</v>
      </c>
      <c r="B2114" s="2">
        <v>1</v>
      </c>
      <c r="D2114" s="3">
        <v>3</v>
      </c>
    </row>
    <row r="2115" spans="1:4" x14ac:dyDescent="0.25">
      <c r="A2115">
        <v>2114</v>
      </c>
      <c r="B2115" s="2">
        <v>1</v>
      </c>
      <c r="D2115" s="3">
        <v>3</v>
      </c>
    </row>
    <row r="2116" spans="1:4" x14ac:dyDescent="0.25">
      <c r="A2116">
        <v>2115</v>
      </c>
      <c r="B2116" s="2">
        <v>1</v>
      </c>
      <c r="D2116" s="3">
        <v>3</v>
      </c>
    </row>
    <row r="2117" spans="1:4" x14ac:dyDescent="0.25">
      <c r="A2117">
        <v>2116</v>
      </c>
      <c r="B2117" s="2">
        <v>1</v>
      </c>
      <c r="D2117" s="3">
        <v>3</v>
      </c>
    </row>
    <row r="2118" spans="1:4" x14ac:dyDescent="0.25">
      <c r="A2118">
        <v>2117</v>
      </c>
      <c r="B2118" s="2">
        <v>1</v>
      </c>
      <c r="D2118" s="3">
        <v>3</v>
      </c>
    </row>
    <row r="2119" spans="1:4" x14ac:dyDescent="0.25">
      <c r="A2119">
        <v>2118</v>
      </c>
      <c r="B2119" s="2">
        <v>1</v>
      </c>
      <c r="D2119" s="3">
        <v>3</v>
      </c>
    </row>
    <row r="2120" spans="1:4" x14ac:dyDescent="0.25">
      <c r="A2120">
        <v>2119</v>
      </c>
      <c r="B2120" s="2">
        <v>1</v>
      </c>
      <c r="D2120" s="3">
        <v>3</v>
      </c>
    </row>
    <row r="2121" spans="1:4" x14ac:dyDescent="0.25">
      <c r="A2121">
        <v>2120</v>
      </c>
      <c r="B2121" s="2">
        <v>1</v>
      </c>
      <c r="D2121" s="3">
        <v>3</v>
      </c>
    </row>
    <row r="2122" spans="1:4" x14ac:dyDescent="0.25">
      <c r="A2122">
        <v>2121</v>
      </c>
      <c r="B2122" s="2">
        <v>1</v>
      </c>
      <c r="D2122" s="3">
        <v>3</v>
      </c>
    </row>
    <row r="2123" spans="1:4" x14ac:dyDescent="0.25">
      <c r="A2123">
        <v>2122</v>
      </c>
      <c r="B2123" s="2">
        <v>1</v>
      </c>
      <c r="D2123" s="3">
        <v>3</v>
      </c>
    </row>
    <row r="2124" spans="1:4" x14ac:dyDescent="0.25">
      <c r="A2124">
        <v>2123</v>
      </c>
      <c r="B2124" s="2">
        <v>1</v>
      </c>
      <c r="C2124" s="4">
        <v>2</v>
      </c>
      <c r="D2124" s="3">
        <v>3</v>
      </c>
    </row>
    <row r="2125" spans="1:4" x14ac:dyDescent="0.25">
      <c r="A2125">
        <v>2124</v>
      </c>
      <c r="B2125" s="2">
        <v>1</v>
      </c>
      <c r="C2125" s="4">
        <v>2</v>
      </c>
      <c r="D2125" s="3">
        <v>3</v>
      </c>
    </row>
    <row r="2126" spans="1:4" x14ac:dyDescent="0.25">
      <c r="A2126">
        <v>2125</v>
      </c>
      <c r="B2126" s="2">
        <v>1</v>
      </c>
      <c r="C2126" s="4">
        <v>2</v>
      </c>
      <c r="D2126" s="3">
        <v>3</v>
      </c>
    </row>
    <row r="2127" spans="1:4" x14ac:dyDescent="0.25">
      <c r="A2127">
        <v>2126</v>
      </c>
      <c r="B2127" s="2">
        <v>1</v>
      </c>
      <c r="C2127" s="4">
        <v>2</v>
      </c>
      <c r="D2127" s="3">
        <v>3</v>
      </c>
    </row>
    <row r="2128" spans="1:4" x14ac:dyDescent="0.25">
      <c r="A2128">
        <v>2127</v>
      </c>
      <c r="B2128" s="2">
        <v>1</v>
      </c>
      <c r="C2128" s="4">
        <v>2</v>
      </c>
      <c r="D2128" s="3">
        <v>3</v>
      </c>
    </row>
    <row r="2129" spans="1:8" x14ac:dyDescent="0.25">
      <c r="A2129">
        <v>2128</v>
      </c>
      <c r="B2129" s="2">
        <v>1</v>
      </c>
      <c r="C2129" s="4">
        <v>2</v>
      </c>
      <c r="D2129" s="3">
        <v>3</v>
      </c>
    </row>
    <row r="2130" spans="1:8" x14ac:dyDescent="0.25">
      <c r="A2130">
        <v>2129</v>
      </c>
      <c r="B2130" s="2">
        <v>1</v>
      </c>
      <c r="C2130" s="4">
        <v>2</v>
      </c>
      <c r="D2130" s="3">
        <v>3</v>
      </c>
    </row>
    <row r="2131" spans="1:8" x14ac:dyDescent="0.25">
      <c r="A2131">
        <v>2130</v>
      </c>
      <c r="B2131" s="2">
        <v>1</v>
      </c>
      <c r="C2131" s="4">
        <v>2</v>
      </c>
      <c r="D2131" s="3">
        <v>3</v>
      </c>
    </row>
    <row r="2132" spans="1:8" x14ac:dyDescent="0.25">
      <c r="A2132">
        <v>2131</v>
      </c>
      <c r="C2132" s="4">
        <v>2</v>
      </c>
      <c r="H2132" s="5" t="s">
        <v>233</v>
      </c>
    </row>
    <row r="2133" spans="1:8" x14ac:dyDescent="0.25">
      <c r="A2133">
        <v>2132</v>
      </c>
      <c r="C2133" s="4">
        <v>2</v>
      </c>
      <c r="H2133" s="5" t="s">
        <v>233</v>
      </c>
    </row>
    <row r="2134" spans="1:8" x14ac:dyDescent="0.25">
      <c r="A2134">
        <v>2133</v>
      </c>
      <c r="C2134" s="4">
        <v>2</v>
      </c>
      <c r="H2134" s="5" t="s">
        <v>233</v>
      </c>
    </row>
    <row r="2135" spans="1:8" x14ac:dyDescent="0.25">
      <c r="A2135">
        <v>2134</v>
      </c>
      <c r="C2135" s="4">
        <v>2</v>
      </c>
      <c r="H2135" s="5" t="s">
        <v>233</v>
      </c>
    </row>
    <row r="2136" spans="1:8" x14ac:dyDescent="0.25">
      <c r="A2136">
        <v>2135</v>
      </c>
      <c r="C2136" s="4">
        <v>2</v>
      </c>
      <c r="H2136" s="5" t="s">
        <v>233</v>
      </c>
    </row>
    <row r="2137" spans="1:8" x14ac:dyDescent="0.25">
      <c r="A2137">
        <v>2136</v>
      </c>
      <c r="C2137" s="4">
        <v>2</v>
      </c>
      <c r="H2137" s="5" t="s">
        <v>233</v>
      </c>
    </row>
    <row r="2138" spans="1:8" x14ac:dyDescent="0.25">
      <c r="A2138">
        <v>2137</v>
      </c>
      <c r="C2138" s="4">
        <v>2</v>
      </c>
      <c r="H2138" s="5" t="s">
        <v>233</v>
      </c>
    </row>
    <row r="2139" spans="1:8" x14ac:dyDescent="0.25">
      <c r="A2139">
        <v>2138</v>
      </c>
      <c r="C2139" s="4">
        <v>2</v>
      </c>
      <c r="H2139" s="5" t="s">
        <v>233</v>
      </c>
    </row>
    <row r="2140" spans="1:8" x14ac:dyDescent="0.25">
      <c r="A2140">
        <v>2139</v>
      </c>
      <c r="B2140" s="2">
        <v>1</v>
      </c>
      <c r="C2140" s="4">
        <v>2</v>
      </c>
      <c r="H2140" s="5" t="s">
        <v>233</v>
      </c>
    </row>
    <row r="2141" spans="1:8" x14ac:dyDescent="0.25">
      <c r="A2141">
        <v>2140</v>
      </c>
      <c r="B2141" s="2">
        <v>1</v>
      </c>
      <c r="C2141" s="4">
        <v>2</v>
      </c>
      <c r="H2141" s="5" t="s">
        <v>233</v>
      </c>
    </row>
    <row r="2142" spans="1:8" x14ac:dyDescent="0.25">
      <c r="A2142">
        <v>2141</v>
      </c>
      <c r="B2142" s="2">
        <v>1</v>
      </c>
      <c r="C2142" s="4">
        <v>2</v>
      </c>
      <c r="H2142" s="5" t="s">
        <v>233</v>
      </c>
    </row>
    <row r="2143" spans="1:8" x14ac:dyDescent="0.25">
      <c r="A2143">
        <v>2142</v>
      </c>
      <c r="B2143" s="2">
        <v>1</v>
      </c>
      <c r="C2143" s="4">
        <v>2</v>
      </c>
      <c r="H2143" s="5" t="s">
        <v>233</v>
      </c>
    </row>
    <row r="2144" spans="1:8" x14ac:dyDescent="0.25">
      <c r="A2144">
        <v>2143</v>
      </c>
      <c r="B2144" s="2">
        <v>1</v>
      </c>
      <c r="C2144" s="4">
        <v>2</v>
      </c>
      <c r="H2144" s="5" t="s">
        <v>233</v>
      </c>
    </row>
    <row r="2145" spans="1:8" x14ac:dyDescent="0.25">
      <c r="A2145">
        <v>2144</v>
      </c>
      <c r="B2145" s="2">
        <v>1</v>
      </c>
      <c r="C2145" s="4">
        <v>2</v>
      </c>
      <c r="H2145" s="5" t="s">
        <v>233</v>
      </c>
    </row>
    <row r="2146" spans="1:8" x14ac:dyDescent="0.25">
      <c r="A2146">
        <v>2145</v>
      </c>
      <c r="B2146" s="2">
        <v>1</v>
      </c>
      <c r="C2146" s="4">
        <v>2</v>
      </c>
      <c r="H2146" s="5" t="s">
        <v>233</v>
      </c>
    </row>
    <row r="2147" spans="1:8" x14ac:dyDescent="0.25">
      <c r="A2147">
        <v>2146</v>
      </c>
      <c r="B2147" s="2">
        <v>1</v>
      </c>
      <c r="C2147" s="4">
        <v>2</v>
      </c>
      <c r="G2147" s="3" t="s">
        <v>234</v>
      </c>
      <c r="H2147" s="5" t="s">
        <v>233</v>
      </c>
    </row>
    <row r="2148" spans="1:8" x14ac:dyDescent="0.25">
      <c r="A2148">
        <v>2147</v>
      </c>
      <c r="B2148" s="2">
        <v>1</v>
      </c>
      <c r="C2148" s="4">
        <v>2</v>
      </c>
      <c r="G2148" s="3" t="s">
        <v>234</v>
      </c>
      <c r="H2148" s="5" t="s">
        <v>233</v>
      </c>
    </row>
    <row r="2149" spans="1:8" x14ac:dyDescent="0.25">
      <c r="A2149">
        <v>2148</v>
      </c>
      <c r="B2149" s="2">
        <v>1</v>
      </c>
      <c r="C2149" s="4">
        <v>2</v>
      </c>
      <c r="G2149" s="3" t="s">
        <v>234</v>
      </c>
      <c r="H2149" s="5" t="s">
        <v>233</v>
      </c>
    </row>
    <row r="2150" spans="1:8" x14ac:dyDescent="0.25">
      <c r="A2150">
        <v>2149</v>
      </c>
      <c r="B2150" s="2">
        <v>1</v>
      </c>
      <c r="C2150" s="4">
        <v>2</v>
      </c>
      <c r="G2150" s="3" t="s">
        <v>234</v>
      </c>
    </row>
    <row r="2151" spans="1:8" x14ac:dyDescent="0.25">
      <c r="A2151">
        <v>2150</v>
      </c>
      <c r="B2151" s="2">
        <v>1</v>
      </c>
      <c r="G2151" s="3" t="s">
        <v>234</v>
      </c>
    </row>
    <row r="2152" spans="1:8" x14ac:dyDescent="0.25">
      <c r="A2152">
        <v>2151</v>
      </c>
      <c r="B2152" s="2">
        <v>1</v>
      </c>
      <c r="G2152" s="3" t="s">
        <v>234</v>
      </c>
    </row>
    <row r="2153" spans="1:8" x14ac:dyDescent="0.25">
      <c r="A2153">
        <v>2152</v>
      </c>
      <c r="B2153" s="2">
        <v>1</v>
      </c>
      <c r="G2153" s="3" t="s">
        <v>234</v>
      </c>
    </row>
    <row r="2154" spans="1:8" x14ac:dyDescent="0.25">
      <c r="A2154">
        <v>2153</v>
      </c>
      <c r="B2154" s="2">
        <v>1</v>
      </c>
      <c r="G2154" s="3" t="s">
        <v>234</v>
      </c>
    </row>
    <row r="2155" spans="1:8" x14ac:dyDescent="0.25">
      <c r="A2155">
        <v>2154</v>
      </c>
      <c r="B2155" s="2">
        <v>1</v>
      </c>
      <c r="G2155" s="3" t="s">
        <v>234</v>
      </c>
    </row>
    <row r="2156" spans="1:8" x14ac:dyDescent="0.25">
      <c r="A2156">
        <v>2155</v>
      </c>
      <c r="B2156" s="2">
        <v>1</v>
      </c>
      <c r="G2156" s="3" t="s">
        <v>234</v>
      </c>
    </row>
    <row r="2157" spans="1:8" x14ac:dyDescent="0.25">
      <c r="A2157">
        <v>2156</v>
      </c>
      <c r="B2157" s="2">
        <v>1</v>
      </c>
      <c r="G2157" s="3" t="s">
        <v>234</v>
      </c>
    </row>
    <row r="2158" spans="1:8" x14ac:dyDescent="0.25">
      <c r="A2158">
        <v>2157</v>
      </c>
      <c r="B2158" s="2">
        <v>1</v>
      </c>
      <c r="G2158" s="3" t="s">
        <v>234</v>
      </c>
    </row>
    <row r="2159" spans="1:8" x14ac:dyDescent="0.25">
      <c r="A2159">
        <v>2158</v>
      </c>
      <c r="B2159" s="2">
        <v>1</v>
      </c>
      <c r="G2159" s="3" t="s">
        <v>234</v>
      </c>
    </row>
    <row r="2160" spans="1:8" x14ac:dyDescent="0.25">
      <c r="A2160">
        <v>2159</v>
      </c>
      <c r="B2160" s="2">
        <v>1</v>
      </c>
      <c r="G2160" s="3" t="s">
        <v>234</v>
      </c>
    </row>
    <row r="2161" spans="1:8" x14ac:dyDescent="0.25">
      <c r="A2161">
        <v>2160</v>
      </c>
      <c r="B2161" s="2">
        <v>1</v>
      </c>
      <c r="G2161" s="3" t="s">
        <v>234</v>
      </c>
    </row>
    <row r="2162" spans="1:8" x14ac:dyDescent="0.25">
      <c r="A2162">
        <v>2161</v>
      </c>
      <c r="B2162" s="2">
        <v>1</v>
      </c>
      <c r="C2162" s="4">
        <v>2</v>
      </c>
      <c r="G2162" s="3" t="s">
        <v>234</v>
      </c>
    </row>
    <row r="2163" spans="1:8" x14ac:dyDescent="0.25">
      <c r="A2163">
        <v>2162</v>
      </c>
      <c r="B2163" s="2">
        <v>1</v>
      </c>
      <c r="C2163" s="4">
        <v>2</v>
      </c>
      <c r="G2163" s="3" t="s">
        <v>234</v>
      </c>
    </row>
    <row r="2164" spans="1:8" x14ac:dyDescent="0.25">
      <c r="A2164">
        <v>2163</v>
      </c>
      <c r="B2164" s="2">
        <v>1</v>
      </c>
      <c r="C2164" s="4">
        <v>2</v>
      </c>
      <c r="G2164" s="3" t="s">
        <v>234</v>
      </c>
    </row>
    <row r="2165" spans="1:8" x14ac:dyDescent="0.25">
      <c r="A2165">
        <v>2164</v>
      </c>
      <c r="B2165" s="2">
        <v>1</v>
      </c>
      <c r="C2165" s="4">
        <v>2</v>
      </c>
      <c r="G2165" s="3" t="s">
        <v>234</v>
      </c>
    </row>
    <row r="2166" spans="1:8" x14ac:dyDescent="0.25">
      <c r="A2166">
        <v>2165</v>
      </c>
      <c r="B2166" s="2">
        <v>1</v>
      </c>
      <c r="C2166" s="4">
        <v>2</v>
      </c>
      <c r="G2166" s="3" t="s">
        <v>234</v>
      </c>
    </row>
    <row r="2167" spans="1:8" x14ac:dyDescent="0.25">
      <c r="A2167">
        <v>2166</v>
      </c>
      <c r="B2167" s="2">
        <v>1</v>
      </c>
      <c r="C2167" s="4">
        <v>2</v>
      </c>
      <c r="G2167" s="3" t="s">
        <v>234</v>
      </c>
    </row>
    <row r="2168" spans="1:8" x14ac:dyDescent="0.25">
      <c r="A2168">
        <v>2167</v>
      </c>
      <c r="B2168" s="2">
        <v>1</v>
      </c>
      <c r="C2168" s="4">
        <v>2</v>
      </c>
      <c r="G2168" s="3" t="s">
        <v>234</v>
      </c>
    </row>
    <row r="2169" spans="1:8" x14ac:dyDescent="0.25">
      <c r="A2169">
        <v>2168</v>
      </c>
      <c r="B2169" s="2">
        <v>1</v>
      </c>
      <c r="C2169" s="4">
        <v>2</v>
      </c>
      <c r="G2169" s="3" t="s">
        <v>234</v>
      </c>
    </row>
    <row r="2170" spans="1:8" x14ac:dyDescent="0.25">
      <c r="A2170">
        <v>2169</v>
      </c>
      <c r="B2170" s="2">
        <v>1</v>
      </c>
      <c r="C2170" s="4">
        <v>2</v>
      </c>
      <c r="G2170" s="3" t="s">
        <v>234</v>
      </c>
      <c r="H2170" s="5" t="s">
        <v>233</v>
      </c>
    </row>
    <row r="2171" spans="1:8" x14ac:dyDescent="0.25">
      <c r="A2171">
        <v>2170</v>
      </c>
      <c r="B2171" s="2">
        <v>1</v>
      </c>
      <c r="C2171" s="4">
        <v>2</v>
      </c>
      <c r="G2171" s="3" t="s">
        <v>234</v>
      </c>
      <c r="H2171" s="5" t="s">
        <v>233</v>
      </c>
    </row>
    <row r="2172" spans="1:8" x14ac:dyDescent="0.25">
      <c r="A2172">
        <v>2171</v>
      </c>
      <c r="B2172" s="2">
        <v>1</v>
      </c>
      <c r="C2172" s="4">
        <v>2</v>
      </c>
      <c r="G2172" s="3" t="s">
        <v>234</v>
      </c>
      <c r="H2172" s="5" t="s">
        <v>233</v>
      </c>
    </row>
    <row r="2173" spans="1:8" x14ac:dyDescent="0.25">
      <c r="A2173">
        <v>2172</v>
      </c>
      <c r="B2173" s="2">
        <v>1</v>
      </c>
      <c r="C2173" s="4">
        <v>2</v>
      </c>
      <c r="H2173" s="5" t="s">
        <v>233</v>
      </c>
    </row>
    <row r="2174" spans="1:8" x14ac:dyDescent="0.25">
      <c r="A2174">
        <v>2173</v>
      </c>
      <c r="C2174" s="4">
        <v>2</v>
      </c>
      <c r="H2174" s="5" t="s">
        <v>233</v>
      </c>
    </row>
    <row r="2175" spans="1:8" x14ac:dyDescent="0.25">
      <c r="A2175">
        <v>2174</v>
      </c>
      <c r="C2175" s="4">
        <v>2</v>
      </c>
      <c r="H2175" s="5" t="s">
        <v>233</v>
      </c>
    </row>
    <row r="2176" spans="1:8" x14ac:dyDescent="0.25">
      <c r="A2176">
        <v>2175</v>
      </c>
      <c r="C2176" s="4">
        <v>2</v>
      </c>
      <c r="H2176" s="5" t="s">
        <v>233</v>
      </c>
    </row>
    <row r="2177" spans="1:8" x14ac:dyDescent="0.25">
      <c r="A2177">
        <v>2176</v>
      </c>
      <c r="C2177" s="4">
        <v>2</v>
      </c>
      <c r="H2177" s="5" t="s">
        <v>233</v>
      </c>
    </row>
    <row r="2178" spans="1:8" x14ac:dyDescent="0.25">
      <c r="A2178">
        <v>2177</v>
      </c>
      <c r="C2178" s="4">
        <v>2</v>
      </c>
      <c r="H2178" s="5" t="s">
        <v>233</v>
      </c>
    </row>
    <row r="2179" spans="1:8" x14ac:dyDescent="0.25">
      <c r="A2179">
        <v>2178</v>
      </c>
      <c r="C2179" s="4">
        <v>2</v>
      </c>
      <c r="H2179" s="5" t="s">
        <v>233</v>
      </c>
    </row>
    <row r="2180" spans="1:8" x14ac:dyDescent="0.25">
      <c r="A2180">
        <v>2179</v>
      </c>
      <c r="C2180" s="4">
        <v>2</v>
      </c>
      <c r="H2180" s="5" t="s">
        <v>233</v>
      </c>
    </row>
    <row r="2181" spans="1:8" x14ac:dyDescent="0.25">
      <c r="A2181">
        <v>2180</v>
      </c>
      <c r="C2181" s="4">
        <v>2</v>
      </c>
      <c r="H2181" s="5" t="s">
        <v>233</v>
      </c>
    </row>
    <row r="2182" spans="1:8" x14ac:dyDescent="0.25">
      <c r="A2182">
        <v>2181</v>
      </c>
      <c r="C2182" s="4">
        <v>2</v>
      </c>
      <c r="H2182" s="5" t="s">
        <v>233</v>
      </c>
    </row>
    <row r="2183" spans="1:8" x14ac:dyDescent="0.25">
      <c r="A2183">
        <v>2182</v>
      </c>
      <c r="B2183" s="2">
        <v>1</v>
      </c>
      <c r="C2183" s="4">
        <v>2</v>
      </c>
      <c r="H2183" s="5" t="s">
        <v>233</v>
      </c>
    </row>
    <row r="2184" spans="1:8" x14ac:dyDescent="0.25">
      <c r="A2184">
        <v>2183</v>
      </c>
      <c r="B2184" s="2">
        <v>1</v>
      </c>
      <c r="C2184" s="4">
        <v>2</v>
      </c>
      <c r="H2184" s="5" t="s">
        <v>233</v>
      </c>
    </row>
    <row r="2185" spans="1:8" x14ac:dyDescent="0.25">
      <c r="A2185">
        <v>2184</v>
      </c>
      <c r="B2185" s="2">
        <v>1</v>
      </c>
      <c r="C2185" s="4">
        <v>2</v>
      </c>
      <c r="H2185" s="5" t="s">
        <v>233</v>
      </c>
    </row>
    <row r="2186" spans="1:8" x14ac:dyDescent="0.25">
      <c r="A2186">
        <v>2185</v>
      </c>
      <c r="B2186" s="2">
        <v>1</v>
      </c>
      <c r="C2186" s="4">
        <v>2</v>
      </c>
      <c r="D2186" s="3">
        <v>3</v>
      </c>
      <c r="H2186" s="5" t="s">
        <v>233</v>
      </c>
    </row>
    <row r="2187" spans="1:8" x14ac:dyDescent="0.25">
      <c r="A2187">
        <v>2186</v>
      </c>
      <c r="B2187" s="2">
        <v>1</v>
      </c>
      <c r="C2187" s="4">
        <v>2</v>
      </c>
      <c r="D2187" s="3">
        <v>3</v>
      </c>
      <c r="H2187" s="5" t="s">
        <v>233</v>
      </c>
    </row>
    <row r="2188" spans="1:8" x14ac:dyDescent="0.25">
      <c r="A2188">
        <v>2187</v>
      </c>
      <c r="B2188" s="2">
        <v>1</v>
      </c>
      <c r="C2188" s="4">
        <v>2</v>
      </c>
      <c r="D2188" s="3">
        <v>3</v>
      </c>
      <c r="H2188" s="5" t="s">
        <v>233</v>
      </c>
    </row>
    <row r="2189" spans="1:8" x14ac:dyDescent="0.25">
      <c r="A2189">
        <v>2188</v>
      </c>
      <c r="B2189" s="2">
        <v>1</v>
      </c>
      <c r="C2189" s="4">
        <v>2</v>
      </c>
      <c r="D2189" s="3">
        <v>3</v>
      </c>
      <c r="H2189" s="5" t="s">
        <v>233</v>
      </c>
    </row>
    <row r="2190" spans="1:8" x14ac:dyDescent="0.25">
      <c r="A2190">
        <v>2189</v>
      </c>
      <c r="B2190" s="2">
        <v>1</v>
      </c>
      <c r="C2190" s="4">
        <v>2</v>
      </c>
      <c r="D2190" s="3">
        <v>3</v>
      </c>
      <c r="H2190" s="5" t="s">
        <v>233</v>
      </c>
    </row>
    <row r="2191" spans="1:8" x14ac:dyDescent="0.25">
      <c r="A2191">
        <v>2190</v>
      </c>
      <c r="B2191" s="2">
        <v>1</v>
      </c>
      <c r="C2191" s="4">
        <v>2</v>
      </c>
      <c r="D2191" s="3">
        <v>3</v>
      </c>
      <c r="H2191" s="5" t="s">
        <v>233</v>
      </c>
    </row>
    <row r="2192" spans="1:8" x14ac:dyDescent="0.25">
      <c r="A2192">
        <v>2191</v>
      </c>
      <c r="B2192" s="2">
        <v>1</v>
      </c>
      <c r="C2192" s="4">
        <v>2</v>
      </c>
      <c r="D2192" s="3">
        <v>3</v>
      </c>
      <c r="H2192" s="5" t="s">
        <v>233</v>
      </c>
    </row>
    <row r="2193" spans="1:4" x14ac:dyDescent="0.25">
      <c r="A2193">
        <v>2192</v>
      </c>
      <c r="B2193" s="2">
        <v>1</v>
      </c>
      <c r="C2193" s="4">
        <v>2</v>
      </c>
      <c r="D2193" s="3">
        <v>3</v>
      </c>
    </row>
    <row r="2194" spans="1:4" x14ac:dyDescent="0.25">
      <c r="A2194">
        <v>2193</v>
      </c>
      <c r="B2194" s="2">
        <v>1</v>
      </c>
      <c r="C2194" s="4">
        <v>2</v>
      </c>
      <c r="D2194" s="3">
        <v>3</v>
      </c>
    </row>
    <row r="2195" spans="1:4" x14ac:dyDescent="0.25">
      <c r="A2195">
        <v>2194</v>
      </c>
      <c r="B2195" s="2">
        <v>1</v>
      </c>
      <c r="D2195" s="3">
        <v>3</v>
      </c>
    </row>
    <row r="2196" spans="1:4" x14ac:dyDescent="0.25">
      <c r="A2196">
        <v>2195</v>
      </c>
      <c r="B2196" s="2">
        <v>1</v>
      </c>
      <c r="D2196" s="3">
        <v>3</v>
      </c>
    </row>
    <row r="2197" spans="1:4" x14ac:dyDescent="0.25">
      <c r="A2197">
        <v>2196</v>
      </c>
      <c r="B2197" s="2">
        <v>1</v>
      </c>
      <c r="D2197" s="3">
        <v>3</v>
      </c>
    </row>
    <row r="2198" spans="1:4" x14ac:dyDescent="0.25">
      <c r="A2198">
        <v>2197</v>
      </c>
      <c r="B2198" s="2">
        <v>1</v>
      </c>
      <c r="D2198" s="3">
        <v>3</v>
      </c>
    </row>
    <row r="2199" spans="1:4" x14ac:dyDescent="0.25">
      <c r="A2199">
        <v>2198</v>
      </c>
      <c r="B2199" s="2">
        <v>1</v>
      </c>
      <c r="D2199" s="3">
        <v>3</v>
      </c>
    </row>
    <row r="2200" spans="1:4" x14ac:dyDescent="0.25">
      <c r="A2200">
        <v>2199</v>
      </c>
      <c r="B2200" s="2">
        <v>1</v>
      </c>
      <c r="D2200" s="3">
        <v>3</v>
      </c>
    </row>
    <row r="2201" spans="1:4" x14ac:dyDescent="0.25">
      <c r="A2201">
        <v>2200</v>
      </c>
      <c r="B2201" s="2">
        <v>1</v>
      </c>
      <c r="D2201" s="3">
        <v>3</v>
      </c>
    </row>
    <row r="2202" spans="1:4" x14ac:dyDescent="0.25">
      <c r="A2202">
        <v>2201</v>
      </c>
      <c r="B2202" s="2">
        <v>1</v>
      </c>
      <c r="D2202" s="3">
        <v>3</v>
      </c>
    </row>
    <row r="2203" spans="1:4" x14ac:dyDescent="0.25">
      <c r="A2203">
        <v>2202</v>
      </c>
      <c r="B2203" s="2">
        <v>1</v>
      </c>
      <c r="D2203" s="3">
        <v>3</v>
      </c>
    </row>
    <row r="2204" spans="1:4" x14ac:dyDescent="0.25">
      <c r="A2204">
        <v>2203</v>
      </c>
      <c r="B2204" s="2">
        <v>1</v>
      </c>
      <c r="C2204" s="4">
        <v>2</v>
      </c>
      <c r="D2204" s="3">
        <v>3</v>
      </c>
    </row>
    <row r="2205" spans="1:4" x14ac:dyDescent="0.25">
      <c r="A2205">
        <v>2204</v>
      </c>
      <c r="B2205" s="2">
        <v>1</v>
      </c>
      <c r="C2205" s="4">
        <v>2</v>
      </c>
      <c r="D2205" s="3">
        <v>3</v>
      </c>
    </row>
    <row r="2206" spans="1:4" x14ac:dyDescent="0.25">
      <c r="A2206">
        <v>2205</v>
      </c>
      <c r="B2206" s="2">
        <v>1</v>
      </c>
      <c r="C2206" s="4">
        <v>2</v>
      </c>
      <c r="D2206" s="3">
        <v>3</v>
      </c>
    </row>
    <row r="2207" spans="1:4" x14ac:dyDescent="0.25">
      <c r="A2207">
        <v>2206</v>
      </c>
      <c r="B2207" s="2">
        <v>1</v>
      </c>
      <c r="C2207" s="4">
        <v>2</v>
      </c>
      <c r="D2207" s="3">
        <v>3</v>
      </c>
    </row>
    <row r="2208" spans="1:4" x14ac:dyDescent="0.25">
      <c r="A2208">
        <v>2207</v>
      </c>
      <c r="B2208" s="2">
        <v>1</v>
      </c>
      <c r="C2208" s="4">
        <v>2</v>
      </c>
      <c r="D2208" s="3">
        <v>3</v>
      </c>
    </row>
    <row r="2209" spans="1:8" x14ac:dyDescent="0.25">
      <c r="A2209">
        <v>2208</v>
      </c>
      <c r="B2209" s="2">
        <v>1</v>
      </c>
      <c r="C2209" s="4">
        <v>2</v>
      </c>
      <c r="D2209" s="3">
        <v>3</v>
      </c>
      <c r="H2209" s="5" t="s">
        <v>233</v>
      </c>
    </row>
    <row r="2210" spans="1:8" x14ac:dyDescent="0.25">
      <c r="A2210">
        <v>2209</v>
      </c>
      <c r="B2210" s="2">
        <v>1</v>
      </c>
      <c r="C2210" s="4">
        <v>2</v>
      </c>
      <c r="D2210" s="3">
        <v>3</v>
      </c>
      <c r="H2210" s="5" t="s">
        <v>233</v>
      </c>
    </row>
    <row r="2211" spans="1:8" x14ac:dyDescent="0.25">
      <c r="A2211">
        <v>2210</v>
      </c>
      <c r="B2211" s="2">
        <v>1</v>
      </c>
      <c r="C2211" s="4">
        <v>2</v>
      </c>
      <c r="D2211" s="3">
        <v>3</v>
      </c>
      <c r="H2211" s="5" t="s">
        <v>233</v>
      </c>
    </row>
    <row r="2212" spans="1:8" x14ac:dyDescent="0.25">
      <c r="A2212">
        <v>2211</v>
      </c>
      <c r="C2212" s="4">
        <v>2</v>
      </c>
      <c r="D2212" s="3">
        <v>3</v>
      </c>
      <c r="H2212" s="5" t="s">
        <v>233</v>
      </c>
    </row>
    <row r="2213" spans="1:8" x14ac:dyDescent="0.25">
      <c r="A2213">
        <v>2212</v>
      </c>
      <c r="C2213" s="4">
        <v>2</v>
      </c>
      <c r="D2213" s="3">
        <v>3</v>
      </c>
      <c r="H2213" s="5" t="s">
        <v>233</v>
      </c>
    </row>
    <row r="2214" spans="1:8" x14ac:dyDescent="0.25">
      <c r="A2214">
        <v>2213</v>
      </c>
      <c r="C2214" s="4">
        <v>2</v>
      </c>
      <c r="D2214" s="3">
        <v>3</v>
      </c>
      <c r="H2214" s="5" t="s">
        <v>233</v>
      </c>
    </row>
    <row r="2215" spans="1:8" x14ac:dyDescent="0.25">
      <c r="A2215">
        <v>2214</v>
      </c>
      <c r="C2215" s="4">
        <v>2</v>
      </c>
      <c r="D2215" s="3">
        <v>3</v>
      </c>
      <c r="H2215" s="5" t="s">
        <v>233</v>
      </c>
    </row>
    <row r="2216" spans="1:8" x14ac:dyDescent="0.25">
      <c r="A2216">
        <v>2215</v>
      </c>
      <c r="C2216" s="4">
        <v>2</v>
      </c>
      <c r="D2216" s="3">
        <v>3</v>
      </c>
      <c r="H2216" s="5" t="s">
        <v>233</v>
      </c>
    </row>
    <row r="2217" spans="1:8" x14ac:dyDescent="0.25">
      <c r="A2217">
        <v>2216</v>
      </c>
      <c r="C2217" s="4">
        <v>2</v>
      </c>
      <c r="H2217" s="5" t="s">
        <v>233</v>
      </c>
    </row>
    <row r="2218" spans="1:8" x14ac:dyDescent="0.25">
      <c r="A2218">
        <v>2217</v>
      </c>
      <c r="C2218" s="4">
        <v>2</v>
      </c>
      <c r="H2218" s="5" t="s">
        <v>233</v>
      </c>
    </row>
    <row r="2219" spans="1:8" x14ac:dyDescent="0.25">
      <c r="A2219">
        <v>2218</v>
      </c>
      <c r="C2219" s="4">
        <v>2</v>
      </c>
      <c r="H2219" s="5" t="s">
        <v>233</v>
      </c>
    </row>
    <row r="2220" spans="1:8" x14ac:dyDescent="0.25">
      <c r="A2220">
        <v>2219</v>
      </c>
      <c r="C2220" s="4">
        <v>2</v>
      </c>
      <c r="H2220" s="5" t="s">
        <v>233</v>
      </c>
    </row>
    <row r="2221" spans="1:8" x14ac:dyDescent="0.25">
      <c r="A2221">
        <v>2220</v>
      </c>
      <c r="C2221" s="4">
        <v>2</v>
      </c>
      <c r="H2221" s="5" t="s">
        <v>233</v>
      </c>
    </row>
    <row r="2222" spans="1:8" x14ac:dyDescent="0.25">
      <c r="A2222">
        <v>2221</v>
      </c>
      <c r="B2222" s="2">
        <v>1</v>
      </c>
      <c r="C2222" s="4">
        <v>2</v>
      </c>
      <c r="H2222" s="5" t="s">
        <v>233</v>
      </c>
    </row>
    <row r="2223" spans="1:8" x14ac:dyDescent="0.25">
      <c r="A2223">
        <v>2222</v>
      </c>
      <c r="B2223" s="2">
        <v>1</v>
      </c>
      <c r="C2223" s="4">
        <v>2</v>
      </c>
      <c r="H2223" s="5" t="s">
        <v>233</v>
      </c>
    </row>
    <row r="2224" spans="1:8" x14ac:dyDescent="0.25">
      <c r="A2224">
        <v>2223</v>
      </c>
      <c r="B2224" s="2">
        <v>1</v>
      </c>
      <c r="C2224" s="4">
        <v>2</v>
      </c>
      <c r="H2224" s="5" t="s">
        <v>233</v>
      </c>
    </row>
    <row r="2225" spans="1:8" x14ac:dyDescent="0.25">
      <c r="A2225">
        <v>2224</v>
      </c>
      <c r="B2225" s="2">
        <v>1</v>
      </c>
      <c r="C2225" s="4">
        <v>2</v>
      </c>
      <c r="H2225" s="5" t="s">
        <v>233</v>
      </c>
    </row>
    <row r="2226" spans="1:8" x14ac:dyDescent="0.25">
      <c r="A2226">
        <v>2225</v>
      </c>
      <c r="B2226" s="2">
        <v>1</v>
      </c>
      <c r="C2226" s="4">
        <v>2</v>
      </c>
      <c r="H2226" s="5" t="s">
        <v>233</v>
      </c>
    </row>
    <row r="2227" spans="1:8" x14ac:dyDescent="0.25">
      <c r="A2227">
        <v>2226</v>
      </c>
      <c r="B2227" s="2">
        <v>1</v>
      </c>
      <c r="C2227" s="4">
        <v>2</v>
      </c>
      <c r="H2227" s="5" t="s">
        <v>233</v>
      </c>
    </row>
    <row r="2228" spans="1:8" x14ac:dyDescent="0.25">
      <c r="A2228">
        <v>2227</v>
      </c>
      <c r="B2228" s="2">
        <v>1</v>
      </c>
      <c r="H2228" s="5" t="s">
        <v>233</v>
      </c>
    </row>
    <row r="2229" spans="1:8" x14ac:dyDescent="0.25">
      <c r="A2229">
        <v>2228</v>
      </c>
      <c r="B2229" s="2">
        <v>1</v>
      </c>
      <c r="H2229" s="5" t="s">
        <v>233</v>
      </c>
    </row>
    <row r="2230" spans="1:8" x14ac:dyDescent="0.25">
      <c r="A2230">
        <v>2229</v>
      </c>
      <c r="B2230" s="2">
        <v>1</v>
      </c>
      <c r="H2230" s="5" t="s">
        <v>233</v>
      </c>
    </row>
    <row r="2231" spans="1:8" x14ac:dyDescent="0.25">
      <c r="A2231">
        <v>2230</v>
      </c>
      <c r="B2231" s="2">
        <v>1</v>
      </c>
      <c r="D2231" s="3">
        <v>3</v>
      </c>
      <c r="H2231" s="5" t="s">
        <v>233</v>
      </c>
    </row>
    <row r="2232" spans="1:8" x14ac:dyDescent="0.25">
      <c r="A2232">
        <v>2231</v>
      </c>
      <c r="B2232" s="2">
        <v>1</v>
      </c>
      <c r="D2232" s="3">
        <v>3</v>
      </c>
      <c r="H2232" s="5" t="s">
        <v>233</v>
      </c>
    </row>
    <row r="2233" spans="1:8" x14ac:dyDescent="0.25">
      <c r="A2233">
        <v>2232</v>
      </c>
      <c r="B2233" s="2">
        <v>1</v>
      </c>
      <c r="D2233" s="3">
        <v>3</v>
      </c>
    </row>
    <row r="2234" spans="1:8" x14ac:dyDescent="0.25">
      <c r="A2234">
        <v>2233</v>
      </c>
      <c r="B2234" s="2">
        <v>1</v>
      </c>
      <c r="D2234" s="3">
        <v>3</v>
      </c>
    </row>
    <row r="2235" spans="1:8" x14ac:dyDescent="0.25">
      <c r="A2235">
        <v>2234</v>
      </c>
      <c r="B2235" s="2">
        <v>1</v>
      </c>
      <c r="D2235" s="3">
        <v>3</v>
      </c>
    </row>
    <row r="2236" spans="1:8" x14ac:dyDescent="0.25">
      <c r="A2236">
        <v>2235</v>
      </c>
      <c r="B2236" s="2">
        <v>1</v>
      </c>
      <c r="D2236" s="3">
        <v>3</v>
      </c>
    </row>
    <row r="2237" spans="1:8" x14ac:dyDescent="0.25">
      <c r="A2237">
        <v>2236</v>
      </c>
      <c r="B2237" s="2">
        <v>1</v>
      </c>
      <c r="D2237" s="3">
        <v>3</v>
      </c>
    </row>
    <row r="2238" spans="1:8" x14ac:dyDescent="0.25">
      <c r="A2238">
        <v>2237</v>
      </c>
      <c r="B2238" s="2">
        <v>1</v>
      </c>
      <c r="D2238" s="3">
        <v>3</v>
      </c>
    </row>
    <row r="2239" spans="1:8" x14ac:dyDescent="0.25">
      <c r="A2239">
        <v>2238</v>
      </c>
      <c r="B2239" s="2">
        <v>1</v>
      </c>
      <c r="C2239" s="4">
        <v>2</v>
      </c>
      <c r="D2239" s="3">
        <v>3</v>
      </c>
    </row>
    <row r="2240" spans="1:8" x14ac:dyDescent="0.25">
      <c r="A2240">
        <v>2239</v>
      </c>
      <c r="B2240" s="2">
        <v>1</v>
      </c>
      <c r="C2240" s="4">
        <v>2</v>
      </c>
      <c r="D2240" s="3">
        <v>3</v>
      </c>
    </row>
    <row r="2241" spans="1:4" x14ac:dyDescent="0.25">
      <c r="A2241">
        <v>2240</v>
      </c>
      <c r="B2241" s="2">
        <v>1</v>
      </c>
      <c r="C2241" s="4">
        <v>2</v>
      </c>
      <c r="D2241" s="3">
        <v>3</v>
      </c>
    </row>
    <row r="2242" spans="1:4" x14ac:dyDescent="0.25">
      <c r="A2242">
        <v>2241</v>
      </c>
      <c r="B2242" s="2">
        <v>1</v>
      </c>
      <c r="C2242" s="4">
        <v>2</v>
      </c>
      <c r="D2242" s="3">
        <v>3</v>
      </c>
    </row>
    <row r="2243" spans="1:4" x14ac:dyDescent="0.25">
      <c r="A2243">
        <v>2242</v>
      </c>
      <c r="B2243" s="2">
        <v>1</v>
      </c>
      <c r="C2243" s="4">
        <v>2</v>
      </c>
      <c r="D2243" s="3">
        <v>3</v>
      </c>
    </row>
    <row r="2244" spans="1:4" x14ac:dyDescent="0.25">
      <c r="A2244">
        <v>2243</v>
      </c>
      <c r="B2244" s="2">
        <v>1</v>
      </c>
      <c r="C2244" s="4">
        <v>2</v>
      </c>
      <c r="D2244" s="3">
        <v>3</v>
      </c>
    </row>
    <row r="2245" spans="1:4" x14ac:dyDescent="0.25">
      <c r="A2245">
        <v>2244</v>
      </c>
      <c r="B2245" s="2">
        <v>1</v>
      </c>
      <c r="C2245" s="4">
        <v>2</v>
      </c>
      <c r="D2245" s="3">
        <v>3</v>
      </c>
    </row>
    <row r="2246" spans="1:4" x14ac:dyDescent="0.25">
      <c r="A2246">
        <v>2245</v>
      </c>
      <c r="C2246" s="4">
        <v>2</v>
      </c>
      <c r="D2246" s="3">
        <v>3</v>
      </c>
    </row>
    <row r="2247" spans="1:4" x14ac:dyDescent="0.25">
      <c r="A2247">
        <v>2246</v>
      </c>
      <c r="C2247" s="4">
        <v>2</v>
      </c>
      <c r="D2247" s="3">
        <v>3</v>
      </c>
    </row>
    <row r="2248" spans="1:4" x14ac:dyDescent="0.25">
      <c r="A2248">
        <v>2247</v>
      </c>
      <c r="C2248" s="4">
        <v>2</v>
      </c>
      <c r="D2248" s="3">
        <v>3</v>
      </c>
    </row>
    <row r="2249" spans="1:4" x14ac:dyDescent="0.25">
      <c r="A2249">
        <v>2248</v>
      </c>
      <c r="C2249" s="4">
        <v>2</v>
      </c>
      <c r="D2249" s="3">
        <v>3</v>
      </c>
    </row>
    <row r="2250" spans="1:4" x14ac:dyDescent="0.25">
      <c r="A2250">
        <v>2249</v>
      </c>
      <c r="C2250" s="4">
        <v>2</v>
      </c>
      <c r="D2250" s="3">
        <v>3</v>
      </c>
    </row>
    <row r="2251" spans="1:4" x14ac:dyDescent="0.25">
      <c r="A2251">
        <v>2250</v>
      </c>
      <c r="C2251" s="4">
        <v>2</v>
      </c>
      <c r="D2251" s="3">
        <v>3</v>
      </c>
    </row>
    <row r="2252" spans="1:4" x14ac:dyDescent="0.25">
      <c r="A2252">
        <v>2251</v>
      </c>
      <c r="C2252" s="4">
        <v>2</v>
      </c>
      <c r="D2252" s="3">
        <v>3</v>
      </c>
    </row>
    <row r="2253" spans="1:4" x14ac:dyDescent="0.25">
      <c r="A2253">
        <v>2252</v>
      </c>
      <c r="C2253" s="4">
        <v>2</v>
      </c>
      <c r="D2253" s="3">
        <v>3</v>
      </c>
    </row>
    <row r="2254" spans="1:4" x14ac:dyDescent="0.25">
      <c r="A2254">
        <v>2253</v>
      </c>
      <c r="C2254" s="4">
        <v>2</v>
      </c>
      <c r="D2254" s="3">
        <v>3</v>
      </c>
    </row>
    <row r="2255" spans="1:4" x14ac:dyDescent="0.25">
      <c r="A2255">
        <v>2254</v>
      </c>
      <c r="C2255" s="4">
        <v>2</v>
      </c>
      <c r="D2255" s="3">
        <v>3</v>
      </c>
    </row>
    <row r="2256" spans="1:4" x14ac:dyDescent="0.25">
      <c r="A2256">
        <v>2255</v>
      </c>
      <c r="C2256" s="4">
        <v>2</v>
      </c>
      <c r="D2256" s="3">
        <v>3</v>
      </c>
    </row>
    <row r="2257" spans="1:8" x14ac:dyDescent="0.25">
      <c r="A2257">
        <v>2256</v>
      </c>
      <c r="C2257" s="4">
        <v>2</v>
      </c>
      <c r="D2257" s="3">
        <v>3</v>
      </c>
    </row>
    <row r="2258" spans="1:8" x14ac:dyDescent="0.25">
      <c r="A2258">
        <v>2257</v>
      </c>
      <c r="C2258" s="4">
        <v>2</v>
      </c>
      <c r="D2258" s="3">
        <v>3</v>
      </c>
    </row>
    <row r="2259" spans="1:8" x14ac:dyDescent="0.25">
      <c r="A2259">
        <v>2258</v>
      </c>
      <c r="B2259" s="2">
        <v>1</v>
      </c>
      <c r="C2259" s="4">
        <v>2</v>
      </c>
    </row>
    <row r="2260" spans="1:8" x14ac:dyDescent="0.25">
      <c r="A2260">
        <v>2259</v>
      </c>
      <c r="B2260" s="2">
        <v>1</v>
      </c>
      <c r="C2260" s="4">
        <v>2</v>
      </c>
    </row>
    <row r="2261" spans="1:8" x14ac:dyDescent="0.25">
      <c r="A2261">
        <v>2260</v>
      </c>
      <c r="B2261" s="2">
        <v>1</v>
      </c>
      <c r="C2261" s="4">
        <v>2</v>
      </c>
    </row>
    <row r="2262" spans="1:8" x14ac:dyDescent="0.25">
      <c r="A2262">
        <v>2261</v>
      </c>
      <c r="B2262" s="2">
        <v>1</v>
      </c>
      <c r="C2262" s="4">
        <v>2</v>
      </c>
    </row>
    <row r="2263" spans="1:8" x14ac:dyDescent="0.25">
      <c r="A2263">
        <v>2262</v>
      </c>
      <c r="B2263" s="2">
        <v>1</v>
      </c>
      <c r="C2263" s="4">
        <v>2</v>
      </c>
    </row>
    <row r="2264" spans="1:8" x14ac:dyDescent="0.25">
      <c r="A2264">
        <v>2263</v>
      </c>
      <c r="B2264" s="2">
        <v>1</v>
      </c>
      <c r="C2264" s="4">
        <v>2</v>
      </c>
    </row>
    <row r="2265" spans="1:8" x14ac:dyDescent="0.25">
      <c r="A2265">
        <v>2264</v>
      </c>
      <c r="B2265" s="2">
        <v>1</v>
      </c>
      <c r="C2265" s="4">
        <v>2</v>
      </c>
    </row>
    <row r="2266" spans="1:8" x14ac:dyDescent="0.25">
      <c r="A2266">
        <v>2265</v>
      </c>
      <c r="B2266" s="2">
        <v>1</v>
      </c>
      <c r="C2266" s="4">
        <v>2</v>
      </c>
      <c r="H2266" s="5" t="s">
        <v>233</v>
      </c>
    </row>
    <row r="2267" spans="1:8" x14ac:dyDescent="0.25">
      <c r="A2267">
        <v>2266</v>
      </c>
      <c r="B2267" s="2">
        <v>1</v>
      </c>
      <c r="C2267" s="4">
        <v>2</v>
      </c>
      <c r="H2267" s="5" t="s">
        <v>233</v>
      </c>
    </row>
    <row r="2268" spans="1:8" x14ac:dyDescent="0.25">
      <c r="A2268">
        <v>2267</v>
      </c>
      <c r="B2268" s="2">
        <v>1</v>
      </c>
      <c r="C2268" s="4">
        <v>2</v>
      </c>
      <c r="H2268" s="5" t="s">
        <v>233</v>
      </c>
    </row>
    <row r="2269" spans="1:8" x14ac:dyDescent="0.25">
      <c r="A2269">
        <v>2268</v>
      </c>
      <c r="B2269" s="2">
        <v>1</v>
      </c>
      <c r="H2269" s="5" t="s">
        <v>233</v>
      </c>
    </row>
    <row r="2270" spans="1:8" x14ac:dyDescent="0.25">
      <c r="A2270">
        <v>2269</v>
      </c>
      <c r="B2270" s="2">
        <v>1</v>
      </c>
      <c r="H2270" s="5" t="s">
        <v>233</v>
      </c>
    </row>
    <row r="2271" spans="1:8" x14ac:dyDescent="0.25">
      <c r="A2271">
        <v>2270</v>
      </c>
      <c r="B2271" s="2">
        <v>1</v>
      </c>
      <c r="H2271" s="5" t="s">
        <v>233</v>
      </c>
    </row>
    <row r="2272" spans="1:8" x14ac:dyDescent="0.25">
      <c r="A2272">
        <v>2271</v>
      </c>
      <c r="B2272" s="2">
        <v>1</v>
      </c>
      <c r="H2272" s="5" t="s">
        <v>233</v>
      </c>
    </row>
    <row r="2273" spans="1:8" x14ac:dyDescent="0.25">
      <c r="A2273">
        <v>2272</v>
      </c>
      <c r="B2273" s="2">
        <v>1</v>
      </c>
      <c r="H2273" s="5" t="s">
        <v>233</v>
      </c>
    </row>
    <row r="2274" spans="1:8" x14ac:dyDescent="0.25">
      <c r="A2274">
        <v>2273</v>
      </c>
      <c r="B2274" s="2">
        <v>1</v>
      </c>
      <c r="H2274" s="5" t="s">
        <v>233</v>
      </c>
    </row>
    <row r="2275" spans="1:8" x14ac:dyDescent="0.25">
      <c r="A2275">
        <v>2274</v>
      </c>
      <c r="B2275" s="2">
        <v>1</v>
      </c>
      <c r="H2275" s="5" t="s">
        <v>233</v>
      </c>
    </row>
    <row r="2276" spans="1:8" x14ac:dyDescent="0.25">
      <c r="A2276">
        <v>2275</v>
      </c>
      <c r="B2276" s="2">
        <v>1</v>
      </c>
      <c r="H2276" s="5" t="s">
        <v>233</v>
      </c>
    </row>
    <row r="2277" spans="1:8" x14ac:dyDescent="0.25">
      <c r="A2277">
        <v>2276</v>
      </c>
      <c r="B2277" s="2">
        <v>1</v>
      </c>
      <c r="H2277" s="5" t="s">
        <v>233</v>
      </c>
    </row>
    <row r="2278" spans="1:8" x14ac:dyDescent="0.25">
      <c r="A2278">
        <v>2277</v>
      </c>
      <c r="B2278" s="2">
        <v>1</v>
      </c>
      <c r="H2278" s="5" t="s">
        <v>233</v>
      </c>
    </row>
    <row r="2279" spans="1:8" x14ac:dyDescent="0.25">
      <c r="A2279">
        <v>2278</v>
      </c>
      <c r="B2279" s="2">
        <v>1</v>
      </c>
      <c r="C2279" s="4">
        <v>2</v>
      </c>
      <c r="H2279" s="5" t="s">
        <v>233</v>
      </c>
    </row>
    <row r="2280" spans="1:8" x14ac:dyDescent="0.25">
      <c r="A2280">
        <v>2279</v>
      </c>
      <c r="B2280" s="2">
        <v>1</v>
      </c>
      <c r="C2280" s="4">
        <v>2</v>
      </c>
      <c r="H2280" s="5" t="s">
        <v>233</v>
      </c>
    </row>
    <row r="2281" spans="1:8" x14ac:dyDescent="0.25">
      <c r="A2281">
        <v>2280</v>
      </c>
      <c r="B2281" s="2">
        <v>1</v>
      </c>
      <c r="C2281" s="4">
        <v>2</v>
      </c>
      <c r="H2281" s="5" t="s">
        <v>233</v>
      </c>
    </row>
    <row r="2282" spans="1:8" x14ac:dyDescent="0.25">
      <c r="A2282">
        <v>2281</v>
      </c>
      <c r="B2282" s="2">
        <v>1</v>
      </c>
      <c r="C2282" s="4">
        <v>2</v>
      </c>
      <c r="H2282" s="5" t="s">
        <v>233</v>
      </c>
    </row>
    <row r="2283" spans="1:8" x14ac:dyDescent="0.25">
      <c r="A2283">
        <v>2282</v>
      </c>
      <c r="B2283" s="2">
        <v>1</v>
      </c>
      <c r="C2283" s="4">
        <v>2</v>
      </c>
      <c r="H2283" s="5" t="s">
        <v>233</v>
      </c>
    </row>
    <row r="2284" spans="1:8" x14ac:dyDescent="0.25">
      <c r="A2284">
        <v>2283</v>
      </c>
      <c r="B2284" s="2">
        <v>1</v>
      </c>
      <c r="C2284" s="4">
        <v>2</v>
      </c>
      <c r="H2284" s="5" t="s">
        <v>233</v>
      </c>
    </row>
    <row r="2285" spans="1:8" x14ac:dyDescent="0.25">
      <c r="A2285">
        <v>2284</v>
      </c>
      <c r="B2285" s="2">
        <v>1</v>
      </c>
      <c r="C2285" s="4">
        <v>2</v>
      </c>
      <c r="H2285" s="5" t="s">
        <v>233</v>
      </c>
    </row>
    <row r="2286" spans="1:8" x14ac:dyDescent="0.25">
      <c r="A2286">
        <v>2285</v>
      </c>
      <c r="B2286" s="2">
        <v>1</v>
      </c>
      <c r="C2286" s="4">
        <v>2</v>
      </c>
      <c r="H2286" s="5" t="s">
        <v>233</v>
      </c>
    </row>
    <row r="2287" spans="1:8" x14ac:dyDescent="0.25">
      <c r="A2287">
        <v>2286</v>
      </c>
      <c r="B2287" s="2">
        <v>1</v>
      </c>
      <c r="C2287" s="4">
        <v>2</v>
      </c>
      <c r="H2287" s="5" t="s">
        <v>233</v>
      </c>
    </row>
    <row r="2288" spans="1:8" x14ac:dyDescent="0.25">
      <c r="A2288">
        <v>2287</v>
      </c>
      <c r="B2288" s="2">
        <v>1</v>
      </c>
      <c r="C2288" s="4">
        <v>2</v>
      </c>
      <c r="H2288" s="5" t="s">
        <v>233</v>
      </c>
    </row>
    <row r="2289" spans="1:8" x14ac:dyDescent="0.25">
      <c r="A2289">
        <v>2288</v>
      </c>
      <c r="B2289" s="2">
        <v>1</v>
      </c>
      <c r="C2289" s="4">
        <v>2</v>
      </c>
      <c r="H2289" s="5" t="s">
        <v>233</v>
      </c>
    </row>
    <row r="2290" spans="1:8" x14ac:dyDescent="0.25">
      <c r="A2290">
        <v>2289</v>
      </c>
      <c r="B2290" s="2">
        <v>1</v>
      </c>
      <c r="C2290" s="4">
        <v>2</v>
      </c>
      <c r="H2290" s="5" t="s">
        <v>233</v>
      </c>
    </row>
    <row r="2291" spans="1:8" x14ac:dyDescent="0.25">
      <c r="A2291">
        <v>2290</v>
      </c>
      <c r="B2291" s="2">
        <v>1</v>
      </c>
      <c r="C2291" s="4">
        <v>2</v>
      </c>
      <c r="H2291" s="5" t="s">
        <v>233</v>
      </c>
    </row>
    <row r="2292" spans="1:8" x14ac:dyDescent="0.25">
      <c r="A2292">
        <v>2291</v>
      </c>
      <c r="B2292" s="2">
        <v>1</v>
      </c>
      <c r="C2292" s="4">
        <v>2</v>
      </c>
      <c r="H2292" s="5" t="s">
        <v>233</v>
      </c>
    </row>
    <row r="2293" spans="1:8" x14ac:dyDescent="0.25">
      <c r="A2293">
        <v>2292</v>
      </c>
      <c r="B2293" s="2">
        <v>1</v>
      </c>
      <c r="C2293" s="4">
        <v>2</v>
      </c>
      <c r="G2293" s="3" t="s">
        <v>234</v>
      </c>
      <c r="H2293" s="5" t="s">
        <v>233</v>
      </c>
    </row>
    <row r="2294" spans="1:8" x14ac:dyDescent="0.25">
      <c r="A2294">
        <v>2293</v>
      </c>
      <c r="B2294" s="2">
        <v>1</v>
      </c>
      <c r="C2294" s="4">
        <v>2</v>
      </c>
      <c r="G2294" s="3" t="s">
        <v>234</v>
      </c>
      <c r="H2294" s="5" t="s">
        <v>233</v>
      </c>
    </row>
    <row r="2295" spans="1:8" x14ac:dyDescent="0.25">
      <c r="A2295">
        <v>2294</v>
      </c>
      <c r="B2295" s="2">
        <v>1</v>
      </c>
      <c r="C2295" s="4">
        <v>2</v>
      </c>
      <c r="G2295" s="3" t="s">
        <v>234</v>
      </c>
      <c r="H2295" s="5" t="s">
        <v>233</v>
      </c>
    </row>
    <row r="2296" spans="1:8" x14ac:dyDescent="0.25">
      <c r="A2296">
        <v>2295</v>
      </c>
      <c r="B2296" s="2">
        <v>1</v>
      </c>
      <c r="C2296" s="4">
        <v>2</v>
      </c>
      <c r="G2296" s="3" t="s">
        <v>234</v>
      </c>
      <c r="H2296" s="5" t="s">
        <v>233</v>
      </c>
    </row>
    <row r="2297" spans="1:8" x14ac:dyDescent="0.25">
      <c r="A2297">
        <v>2296</v>
      </c>
      <c r="B2297" s="2">
        <v>1</v>
      </c>
      <c r="C2297" s="4">
        <v>2</v>
      </c>
      <c r="G2297" s="3" t="s">
        <v>234</v>
      </c>
    </row>
    <row r="2298" spans="1:8" x14ac:dyDescent="0.25">
      <c r="A2298">
        <v>2297</v>
      </c>
      <c r="B2298" s="2">
        <v>1</v>
      </c>
      <c r="C2298" s="4">
        <v>2</v>
      </c>
      <c r="G2298" s="3" t="s">
        <v>234</v>
      </c>
    </row>
    <row r="2299" spans="1:8" x14ac:dyDescent="0.25">
      <c r="A2299">
        <v>2298</v>
      </c>
      <c r="C2299" s="4">
        <v>2</v>
      </c>
      <c r="G2299" s="3" t="s">
        <v>234</v>
      </c>
    </row>
    <row r="2300" spans="1:8" x14ac:dyDescent="0.25">
      <c r="A2300">
        <v>2299</v>
      </c>
      <c r="C2300" s="4">
        <v>2</v>
      </c>
      <c r="G2300" s="3" t="s">
        <v>234</v>
      </c>
    </row>
    <row r="2301" spans="1:8" x14ac:dyDescent="0.25">
      <c r="A2301">
        <v>2300</v>
      </c>
      <c r="C2301" s="4">
        <v>2</v>
      </c>
      <c r="G2301" s="3" t="s">
        <v>234</v>
      </c>
    </row>
    <row r="2302" spans="1:8" x14ac:dyDescent="0.25">
      <c r="A2302">
        <v>2301</v>
      </c>
      <c r="C2302" s="4">
        <v>2</v>
      </c>
      <c r="G2302" s="3" t="s">
        <v>234</v>
      </c>
    </row>
    <row r="2303" spans="1:8" x14ac:dyDescent="0.25">
      <c r="A2303">
        <v>2302</v>
      </c>
      <c r="C2303" s="4">
        <v>2</v>
      </c>
      <c r="G2303" s="3" t="s">
        <v>234</v>
      </c>
    </row>
    <row r="2304" spans="1:8" x14ac:dyDescent="0.25">
      <c r="A2304">
        <v>2303</v>
      </c>
      <c r="C2304" s="4">
        <v>2</v>
      </c>
      <c r="G2304" s="3" t="s">
        <v>234</v>
      </c>
    </row>
    <row r="2305" spans="1:7" x14ac:dyDescent="0.25">
      <c r="A2305">
        <v>2304</v>
      </c>
      <c r="C2305" s="4">
        <v>2</v>
      </c>
      <c r="G2305" s="3" t="s">
        <v>234</v>
      </c>
    </row>
    <row r="2306" spans="1:7" x14ac:dyDescent="0.25">
      <c r="A2306">
        <v>2305</v>
      </c>
      <c r="B2306" s="2">
        <v>1</v>
      </c>
      <c r="C2306" s="4">
        <v>2</v>
      </c>
      <c r="G2306" s="3" t="s">
        <v>234</v>
      </c>
    </row>
    <row r="2307" spans="1:7" x14ac:dyDescent="0.25">
      <c r="A2307">
        <v>2306</v>
      </c>
      <c r="B2307" s="2">
        <v>1</v>
      </c>
      <c r="C2307" s="4">
        <v>2</v>
      </c>
      <c r="G2307" s="3" t="s">
        <v>234</v>
      </c>
    </row>
    <row r="2308" spans="1:7" x14ac:dyDescent="0.25">
      <c r="A2308">
        <v>2307</v>
      </c>
      <c r="B2308" s="2">
        <v>1</v>
      </c>
      <c r="C2308" s="4">
        <v>2</v>
      </c>
      <c r="G2308" s="3" t="s">
        <v>234</v>
      </c>
    </row>
    <row r="2309" spans="1:7" x14ac:dyDescent="0.25">
      <c r="A2309">
        <v>2308</v>
      </c>
      <c r="B2309" s="2">
        <v>1</v>
      </c>
      <c r="C2309" s="4">
        <v>2</v>
      </c>
      <c r="G2309" s="3" t="s">
        <v>234</v>
      </c>
    </row>
    <row r="2310" spans="1:7" x14ac:dyDescent="0.25">
      <c r="A2310">
        <v>2309</v>
      </c>
      <c r="B2310" s="2">
        <v>1</v>
      </c>
      <c r="C2310" s="4">
        <v>2</v>
      </c>
      <c r="G2310" s="3" t="s">
        <v>234</v>
      </c>
    </row>
    <row r="2311" spans="1:7" x14ac:dyDescent="0.25">
      <c r="A2311">
        <v>2310</v>
      </c>
      <c r="B2311" s="2">
        <v>1</v>
      </c>
      <c r="C2311" s="4">
        <v>2</v>
      </c>
      <c r="G2311" s="3" t="s">
        <v>234</v>
      </c>
    </row>
    <row r="2312" spans="1:7" x14ac:dyDescent="0.25">
      <c r="A2312">
        <v>2311</v>
      </c>
      <c r="B2312" s="2">
        <v>1</v>
      </c>
      <c r="C2312" s="4">
        <v>2</v>
      </c>
      <c r="G2312" s="3" t="s">
        <v>234</v>
      </c>
    </row>
    <row r="2313" spans="1:7" x14ac:dyDescent="0.25">
      <c r="A2313">
        <v>2312</v>
      </c>
      <c r="B2313" s="2">
        <v>1</v>
      </c>
      <c r="C2313" s="4">
        <v>2</v>
      </c>
      <c r="G2313" s="3" t="s">
        <v>234</v>
      </c>
    </row>
    <row r="2314" spans="1:7" x14ac:dyDescent="0.25">
      <c r="A2314">
        <v>2313</v>
      </c>
      <c r="B2314" s="2">
        <v>1</v>
      </c>
      <c r="C2314" s="4">
        <v>2</v>
      </c>
      <c r="G2314" s="3" t="s">
        <v>234</v>
      </c>
    </row>
    <row r="2315" spans="1:7" x14ac:dyDescent="0.25">
      <c r="A2315">
        <v>2314</v>
      </c>
      <c r="B2315" s="2">
        <v>1</v>
      </c>
      <c r="C2315" s="4">
        <v>2</v>
      </c>
      <c r="G2315" s="3" t="s">
        <v>234</v>
      </c>
    </row>
    <row r="2316" spans="1:7" x14ac:dyDescent="0.25">
      <c r="A2316">
        <v>2315</v>
      </c>
      <c r="B2316" s="2">
        <v>1</v>
      </c>
      <c r="C2316" s="4">
        <v>2</v>
      </c>
      <c r="G2316" s="3" t="s">
        <v>234</v>
      </c>
    </row>
    <row r="2317" spans="1:7" x14ac:dyDescent="0.25">
      <c r="A2317">
        <v>2316</v>
      </c>
      <c r="B2317" s="2">
        <v>1</v>
      </c>
      <c r="C2317" s="4">
        <v>2</v>
      </c>
      <c r="G2317" s="3" t="s">
        <v>234</v>
      </c>
    </row>
    <row r="2318" spans="1:7" x14ac:dyDescent="0.25">
      <c r="A2318">
        <v>2317</v>
      </c>
      <c r="B2318" s="2">
        <v>1</v>
      </c>
      <c r="C2318" s="4">
        <v>2</v>
      </c>
      <c r="G2318" s="3" t="s">
        <v>234</v>
      </c>
    </row>
    <row r="2319" spans="1:7" x14ac:dyDescent="0.25">
      <c r="A2319">
        <v>2318</v>
      </c>
      <c r="B2319" s="2">
        <v>1</v>
      </c>
      <c r="C2319" s="4">
        <v>2</v>
      </c>
      <c r="G2319" s="3" t="s">
        <v>234</v>
      </c>
    </row>
    <row r="2320" spans="1:7" x14ac:dyDescent="0.25">
      <c r="A2320">
        <v>2319</v>
      </c>
      <c r="B2320" s="2">
        <v>1</v>
      </c>
      <c r="E2320" s="5">
        <v>4</v>
      </c>
      <c r="G2320" s="3" t="s">
        <v>234</v>
      </c>
    </row>
    <row r="2321" spans="1:7" x14ac:dyDescent="0.25">
      <c r="A2321">
        <v>2320</v>
      </c>
      <c r="B2321" s="2">
        <v>1</v>
      </c>
      <c r="E2321" s="5">
        <v>4</v>
      </c>
      <c r="G2321" s="3" t="s">
        <v>234</v>
      </c>
    </row>
    <row r="2322" spans="1:7" x14ac:dyDescent="0.25">
      <c r="A2322">
        <v>2321</v>
      </c>
      <c r="B2322" s="2">
        <v>1</v>
      </c>
      <c r="E2322" s="5">
        <v>4</v>
      </c>
      <c r="G2322" s="3" t="s">
        <v>234</v>
      </c>
    </row>
    <row r="2323" spans="1:7" x14ac:dyDescent="0.25">
      <c r="A2323">
        <v>2322</v>
      </c>
      <c r="B2323" s="2">
        <v>1</v>
      </c>
      <c r="E2323" s="5">
        <v>4</v>
      </c>
      <c r="G2323" s="3" t="s">
        <v>234</v>
      </c>
    </row>
    <row r="2324" spans="1:7" x14ac:dyDescent="0.25">
      <c r="A2324">
        <v>2323</v>
      </c>
      <c r="B2324" s="2">
        <v>1</v>
      </c>
      <c r="E2324" s="5">
        <v>4</v>
      </c>
      <c r="G2324" s="3" t="s">
        <v>234</v>
      </c>
    </row>
    <row r="2325" spans="1:7" x14ac:dyDescent="0.25">
      <c r="A2325">
        <v>2324</v>
      </c>
      <c r="B2325" s="2">
        <v>1</v>
      </c>
      <c r="E2325" s="5">
        <v>4</v>
      </c>
      <c r="G2325" s="3" t="s">
        <v>234</v>
      </c>
    </row>
    <row r="2326" spans="1:7" x14ac:dyDescent="0.25">
      <c r="A2326">
        <v>2325</v>
      </c>
      <c r="B2326" s="2">
        <v>1</v>
      </c>
      <c r="E2326" s="5">
        <v>4</v>
      </c>
    </row>
    <row r="2327" spans="1:7" x14ac:dyDescent="0.25">
      <c r="A2327">
        <v>2326</v>
      </c>
      <c r="B2327" s="2">
        <v>1</v>
      </c>
      <c r="E2327" s="5">
        <v>4</v>
      </c>
    </row>
    <row r="2328" spans="1:7" x14ac:dyDescent="0.25">
      <c r="A2328">
        <v>2327</v>
      </c>
      <c r="B2328" s="2">
        <v>1</v>
      </c>
      <c r="E2328" s="5">
        <v>4</v>
      </c>
    </row>
    <row r="2329" spans="1:7" x14ac:dyDescent="0.25">
      <c r="A2329">
        <v>2328</v>
      </c>
      <c r="B2329" s="2">
        <v>1</v>
      </c>
      <c r="E2329" s="5">
        <v>4</v>
      </c>
    </row>
    <row r="2330" spans="1:7" x14ac:dyDescent="0.25">
      <c r="A2330">
        <v>2329</v>
      </c>
      <c r="B2330" s="2">
        <v>1</v>
      </c>
      <c r="C2330" s="4">
        <v>2</v>
      </c>
      <c r="E2330" s="5">
        <v>4</v>
      </c>
    </row>
    <row r="2331" spans="1:7" x14ac:dyDescent="0.25">
      <c r="A2331">
        <v>2330</v>
      </c>
      <c r="B2331" s="2">
        <v>1</v>
      </c>
      <c r="C2331" s="4">
        <v>2</v>
      </c>
      <c r="E2331" s="5">
        <v>4</v>
      </c>
    </row>
    <row r="2332" spans="1:7" x14ac:dyDescent="0.25">
      <c r="A2332">
        <v>2331</v>
      </c>
      <c r="B2332" s="2">
        <v>1</v>
      </c>
      <c r="C2332" s="4">
        <v>2</v>
      </c>
      <c r="E2332" s="5">
        <v>4</v>
      </c>
    </row>
    <row r="2333" spans="1:7" x14ac:dyDescent="0.25">
      <c r="A2333">
        <v>2332</v>
      </c>
      <c r="B2333" s="2">
        <v>1</v>
      </c>
      <c r="C2333" s="4">
        <v>2</v>
      </c>
      <c r="E2333" s="5">
        <v>4</v>
      </c>
    </row>
    <row r="2334" spans="1:7" x14ac:dyDescent="0.25">
      <c r="A2334">
        <v>2333</v>
      </c>
      <c r="B2334" s="2">
        <v>1</v>
      </c>
      <c r="C2334" s="4">
        <v>2</v>
      </c>
      <c r="E2334" s="5">
        <v>4</v>
      </c>
    </row>
    <row r="2335" spans="1:7" x14ac:dyDescent="0.25">
      <c r="A2335">
        <v>2334</v>
      </c>
      <c r="B2335" s="2">
        <v>1</v>
      </c>
      <c r="C2335" s="4">
        <v>2</v>
      </c>
      <c r="E2335" s="5">
        <v>4</v>
      </c>
    </row>
    <row r="2336" spans="1:7" x14ac:dyDescent="0.25">
      <c r="A2336">
        <v>2335</v>
      </c>
      <c r="B2336" s="2">
        <v>1</v>
      </c>
      <c r="C2336" s="4">
        <v>2</v>
      </c>
      <c r="E2336" s="5">
        <v>4</v>
      </c>
    </row>
    <row r="2337" spans="1:5" x14ac:dyDescent="0.25">
      <c r="A2337">
        <v>2336</v>
      </c>
      <c r="B2337" s="2">
        <v>1</v>
      </c>
      <c r="C2337" s="4">
        <v>2</v>
      </c>
      <c r="E2337" s="5">
        <v>4</v>
      </c>
    </row>
    <row r="2338" spans="1:5" x14ac:dyDescent="0.25">
      <c r="A2338">
        <v>2337</v>
      </c>
      <c r="B2338" s="2">
        <v>1</v>
      </c>
      <c r="C2338" s="4">
        <v>2</v>
      </c>
      <c r="E2338" s="5">
        <v>4</v>
      </c>
    </row>
    <row r="2339" spans="1:5" x14ac:dyDescent="0.25">
      <c r="A2339">
        <v>2338</v>
      </c>
      <c r="B2339" s="2">
        <v>1</v>
      </c>
      <c r="C2339" s="4">
        <v>2</v>
      </c>
      <c r="E2339" s="5">
        <v>4</v>
      </c>
    </row>
    <row r="2340" spans="1:5" x14ac:dyDescent="0.25">
      <c r="A2340">
        <v>2339</v>
      </c>
      <c r="C2340" s="4">
        <v>2</v>
      </c>
      <c r="E2340" s="5">
        <v>4</v>
      </c>
    </row>
    <row r="2341" spans="1:5" x14ac:dyDescent="0.25">
      <c r="A2341">
        <v>2340</v>
      </c>
      <c r="C2341" s="4">
        <v>2</v>
      </c>
      <c r="E2341" s="5">
        <v>4</v>
      </c>
    </row>
    <row r="2342" spans="1:5" x14ac:dyDescent="0.25">
      <c r="A2342">
        <v>2341</v>
      </c>
      <c r="C2342" s="4">
        <v>2</v>
      </c>
      <c r="E2342" s="5">
        <v>4</v>
      </c>
    </row>
    <row r="2343" spans="1:5" x14ac:dyDescent="0.25">
      <c r="A2343">
        <v>2342</v>
      </c>
      <c r="C2343" s="4">
        <v>2</v>
      </c>
      <c r="E2343" s="5">
        <v>4</v>
      </c>
    </row>
    <row r="2344" spans="1:5" x14ac:dyDescent="0.25">
      <c r="A2344">
        <v>2343</v>
      </c>
      <c r="C2344" s="4">
        <v>2</v>
      </c>
      <c r="E2344" s="5">
        <v>4</v>
      </c>
    </row>
    <row r="2345" spans="1:5" x14ac:dyDescent="0.25">
      <c r="A2345">
        <v>2344</v>
      </c>
      <c r="C2345" s="4">
        <v>2</v>
      </c>
      <c r="D2345" s="3">
        <v>3</v>
      </c>
      <c r="E2345" s="5">
        <v>4</v>
      </c>
    </row>
    <row r="2346" spans="1:5" x14ac:dyDescent="0.25">
      <c r="A2346">
        <v>2345</v>
      </c>
      <c r="C2346" s="4">
        <v>2</v>
      </c>
      <c r="D2346" s="3">
        <v>3</v>
      </c>
      <c r="E2346" s="5">
        <v>4</v>
      </c>
    </row>
    <row r="2347" spans="1:5" x14ac:dyDescent="0.25">
      <c r="A2347">
        <v>2346</v>
      </c>
      <c r="C2347" s="4">
        <v>2</v>
      </c>
      <c r="D2347" s="3">
        <v>3</v>
      </c>
      <c r="E2347" s="5">
        <v>4</v>
      </c>
    </row>
    <row r="2348" spans="1:5" x14ac:dyDescent="0.25">
      <c r="A2348">
        <v>2347</v>
      </c>
      <c r="B2348" s="2">
        <v>1</v>
      </c>
      <c r="C2348" s="4">
        <v>2</v>
      </c>
      <c r="D2348" s="3">
        <v>3</v>
      </c>
      <c r="E2348" s="5">
        <v>4</v>
      </c>
    </row>
    <row r="2349" spans="1:5" x14ac:dyDescent="0.25">
      <c r="A2349">
        <v>2348</v>
      </c>
      <c r="B2349" s="2">
        <v>1</v>
      </c>
      <c r="C2349" s="4">
        <v>2</v>
      </c>
      <c r="D2349" s="3">
        <v>3</v>
      </c>
      <c r="E2349" s="5">
        <v>4</v>
      </c>
    </row>
    <row r="2350" spans="1:5" x14ac:dyDescent="0.25">
      <c r="A2350">
        <v>2349</v>
      </c>
      <c r="B2350" s="2">
        <v>1</v>
      </c>
      <c r="C2350" s="4">
        <v>2</v>
      </c>
      <c r="D2350" s="3">
        <v>3</v>
      </c>
      <c r="E2350" s="5">
        <v>4</v>
      </c>
    </row>
    <row r="2351" spans="1:5" x14ac:dyDescent="0.25">
      <c r="A2351">
        <v>2350</v>
      </c>
      <c r="B2351" s="2">
        <v>1</v>
      </c>
      <c r="C2351" s="4">
        <v>2</v>
      </c>
      <c r="D2351" s="3">
        <v>3</v>
      </c>
      <c r="E2351" s="5">
        <v>4</v>
      </c>
    </row>
    <row r="2352" spans="1:5" x14ac:dyDescent="0.25">
      <c r="A2352">
        <v>2351</v>
      </c>
      <c r="B2352" s="2">
        <v>1</v>
      </c>
      <c r="C2352" s="4">
        <v>2</v>
      </c>
      <c r="D2352" s="3">
        <v>3</v>
      </c>
      <c r="E2352" s="5">
        <v>4</v>
      </c>
    </row>
    <row r="2353" spans="1:4" x14ac:dyDescent="0.25">
      <c r="A2353">
        <v>2352</v>
      </c>
      <c r="B2353" s="2">
        <v>1</v>
      </c>
      <c r="C2353" s="4">
        <v>2</v>
      </c>
      <c r="D2353" s="3">
        <v>3</v>
      </c>
    </row>
    <row r="2354" spans="1:4" x14ac:dyDescent="0.25">
      <c r="A2354">
        <v>2353</v>
      </c>
      <c r="B2354" s="2">
        <v>1</v>
      </c>
      <c r="C2354" s="4">
        <v>2</v>
      </c>
      <c r="D2354" s="3">
        <v>3</v>
      </c>
    </row>
    <row r="2355" spans="1:4" x14ac:dyDescent="0.25">
      <c r="A2355">
        <v>2354</v>
      </c>
      <c r="B2355" s="2">
        <v>1</v>
      </c>
      <c r="C2355" s="4">
        <v>2</v>
      </c>
      <c r="D2355" s="3">
        <v>3</v>
      </c>
    </row>
    <row r="2356" spans="1:4" x14ac:dyDescent="0.25">
      <c r="A2356">
        <v>2355</v>
      </c>
      <c r="B2356" s="2">
        <v>1</v>
      </c>
      <c r="D2356" s="3">
        <v>3</v>
      </c>
    </row>
    <row r="2357" spans="1:4" x14ac:dyDescent="0.25">
      <c r="A2357">
        <v>2356</v>
      </c>
      <c r="B2357" s="2">
        <v>1</v>
      </c>
      <c r="D2357" s="3">
        <v>3</v>
      </c>
    </row>
    <row r="2358" spans="1:4" x14ac:dyDescent="0.25">
      <c r="A2358">
        <v>2357</v>
      </c>
      <c r="B2358" s="2">
        <v>1</v>
      </c>
      <c r="D2358" s="3">
        <v>3</v>
      </c>
    </row>
    <row r="2359" spans="1:4" x14ac:dyDescent="0.25">
      <c r="A2359">
        <v>2358</v>
      </c>
      <c r="B2359" s="2">
        <v>1</v>
      </c>
      <c r="D2359" s="3">
        <v>3</v>
      </c>
    </row>
    <row r="2360" spans="1:4" x14ac:dyDescent="0.25">
      <c r="A2360">
        <v>2359</v>
      </c>
      <c r="B2360" s="2">
        <v>1</v>
      </c>
      <c r="D2360" s="3">
        <v>3</v>
      </c>
    </row>
    <row r="2361" spans="1:4" x14ac:dyDescent="0.25">
      <c r="A2361">
        <v>2360</v>
      </c>
      <c r="B2361" s="2">
        <v>1</v>
      </c>
      <c r="D2361" s="3">
        <v>3</v>
      </c>
    </row>
    <row r="2362" spans="1:4" x14ac:dyDescent="0.25">
      <c r="A2362">
        <v>2361</v>
      </c>
      <c r="B2362" s="2">
        <v>1</v>
      </c>
      <c r="D2362" s="3">
        <v>3</v>
      </c>
    </row>
    <row r="2363" spans="1:4" x14ac:dyDescent="0.25">
      <c r="A2363">
        <v>2362</v>
      </c>
      <c r="B2363" s="2">
        <v>1</v>
      </c>
      <c r="D2363" s="3">
        <v>3</v>
      </c>
    </row>
    <row r="2364" spans="1:4" x14ac:dyDescent="0.25">
      <c r="A2364">
        <v>2363</v>
      </c>
      <c r="B2364" s="2">
        <v>1</v>
      </c>
      <c r="D2364" s="3">
        <v>3</v>
      </c>
    </row>
    <row r="2365" spans="1:4" x14ac:dyDescent="0.25">
      <c r="A2365">
        <v>2364</v>
      </c>
      <c r="B2365" s="2">
        <v>1</v>
      </c>
      <c r="C2365" s="4">
        <v>2</v>
      </c>
      <c r="D2365" s="3">
        <v>3</v>
      </c>
    </row>
    <row r="2366" spans="1:4" x14ac:dyDescent="0.25">
      <c r="A2366">
        <v>2365</v>
      </c>
      <c r="B2366" s="2">
        <v>1</v>
      </c>
      <c r="C2366" s="4">
        <v>2</v>
      </c>
      <c r="D2366" s="3">
        <v>3</v>
      </c>
    </row>
    <row r="2367" spans="1:4" x14ac:dyDescent="0.25">
      <c r="A2367">
        <v>2366</v>
      </c>
      <c r="B2367" s="2">
        <v>1</v>
      </c>
      <c r="C2367" s="4">
        <v>2</v>
      </c>
      <c r="D2367" s="3">
        <v>3</v>
      </c>
    </row>
    <row r="2368" spans="1:4" x14ac:dyDescent="0.25">
      <c r="A2368">
        <v>2367</v>
      </c>
      <c r="B2368" s="2">
        <v>1</v>
      </c>
      <c r="C2368" s="4">
        <v>2</v>
      </c>
      <c r="D2368" s="3">
        <v>3</v>
      </c>
    </row>
    <row r="2369" spans="1:8" x14ac:dyDescent="0.25">
      <c r="A2369">
        <v>2368</v>
      </c>
      <c r="B2369" s="2">
        <v>1</v>
      </c>
      <c r="C2369" s="4">
        <v>2</v>
      </c>
      <c r="D2369" s="3">
        <v>3</v>
      </c>
    </row>
    <row r="2370" spans="1:8" x14ac:dyDescent="0.25">
      <c r="A2370">
        <v>2369</v>
      </c>
      <c r="B2370" s="2">
        <v>1</v>
      </c>
      <c r="C2370" s="4">
        <v>2</v>
      </c>
      <c r="D2370" s="3">
        <v>3</v>
      </c>
      <c r="H2370" s="5" t="s">
        <v>233</v>
      </c>
    </row>
    <row r="2371" spans="1:8" x14ac:dyDescent="0.25">
      <c r="A2371">
        <v>2370</v>
      </c>
      <c r="B2371" s="2">
        <v>1</v>
      </c>
      <c r="C2371" s="4">
        <v>2</v>
      </c>
      <c r="D2371" s="3">
        <v>3</v>
      </c>
      <c r="H2371" s="5" t="s">
        <v>233</v>
      </c>
    </row>
    <row r="2372" spans="1:8" x14ac:dyDescent="0.25">
      <c r="A2372">
        <v>2371</v>
      </c>
      <c r="B2372" s="2">
        <v>1</v>
      </c>
      <c r="C2372" s="4">
        <v>2</v>
      </c>
      <c r="D2372" s="3">
        <v>3</v>
      </c>
      <c r="H2372" s="5" t="s">
        <v>233</v>
      </c>
    </row>
    <row r="2373" spans="1:8" x14ac:dyDescent="0.25">
      <c r="A2373">
        <v>2372</v>
      </c>
      <c r="B2373" s="2">
        <v>1</v>
      </c>
      <c r="C2373" s="4">
        <v>2</v>
      </c>
      <c r="D2373" s="3">
        <v>3</v>
      </c>
      <c r="H2373" s="5" t="s">
        <v>233</v>
      </c>
    </row>
    <row r="2374" spans="1:8" x14ac:dyDescent="0.25">
      <c r="A2374">
        <v>2373</v>
      </c>
      <c r="B2374" s="2">
        <v>1</v>
      </c>
      <c r="C2374" s="4">
        <v>2</v>
      </c>
      <c r="D2374" s="3">
        <v>3</v>
      </c>
      <c r="H2374" s="5" t="s">
        <v>233</v>
      </c>
    </row>
    <row r="2375" spans="1:8" x14ac:dyDescent="0.25">
      <c r="A2375">
        <v>2374</v>
      </c>
      <c r="C2375" s="4">
        <v>2</v>
      </c>
      <c r="D2375" s="3">
        <v>3</v>
      </c>
      <c r="H2375" s="5" t="s">
        <v>233</v>
      </c>
    </row>
    <row r="2376" spans="1:8" x14ac:dyDescent="0.25">
      <c r="A2376">
        <v>2375</v>
      </c>
      <c r="C2376" s="4">
        <v>2</v>
      </c>
      <c r="D2376" s="3">
        <v>3</v>
      </c>
      <c r="H2376" s="5" t="s">
        <v>233</v>
      </c>
    </row>
    <row r="2377" spans="1:8" x14ac:dyDescent="0.25">
      <c r="A2377">
        <v>2376</v>
      </c>
      <c r="C2377" s="4">
        <v>2</v>
      </c>
      <c r="H2377" s="5" t="s">
        <v>233</v>
      </c>
    </row>
    <row r="2378" spans="1:8" x14ac:dyDescent="0.25">
      <c r="A2378">
        <v>2377</v>
      </c>
      <c r="C2378" s="4">
        <v>2</v>
      </c>
      <c r="H2378" s="5" t="s">
        <v>233</v>
      </c>
    </row>
    <row r="2379" spans="1:8" x14ac:dyDescent="0.25">
      <c r="A2379">
        <v>2378</v>
      </c>
      <c r="C2379" s="4">
        <v>2</v>
      </c>
      <c r="H2379" s="5" t="s">
        <v>233</v>
      </c>
    </row>
    <row r="2380" spans="1:8" x14ac:dyDescent="0.25">
      <c r="A2380">
        <v>2379</v>
      </c>
      <c r="C2380" s="4">
        <v>2</v>
      </c>
      <c r="H2380" s="5" t="s">
        <v>233</v>
      </c>
    </row>
    <row r="2381" spans="1:8" x14ac:dyDescent="0.25">
      <c r="A2381">
        <v>2380</v>
      </c>
      <c r="C2381" s="4">
        <v>2</v>
      </c>
      <c r="H2381" s="5" t="s">
        <v>233</v>
      </c>
    </row>
    <row r="2382" spans="1:8" x14ac:dyDescent="0.25">
      <c r="A2382">
        <v>2381</v>
      </c>
      <c r="C2382" s="4">
        <v>2</v>
      </c>
      <c r="H2382" s="5" t="s">
        <v>233</v>
      </c>
    </row>
    <row r="2383" spans="1:8" x14ac:dyDescent="0.25">
      <c r="A2383">
        <v>2382</v>
      </c>
      <c r="C2383" s="4">
        <v>2</v>
      </c>
      <c r="H2383" s="5" t="s">
        <v>233</v>
      </c>
    </row>
    <row r="2384" spans="1:8" x14ac:dyDescent="0.25">
      <c r="A2384">
        <v>2383</v>
      </c>
      <c r="C2384" s="4">
        <v>2</v>
      </c>
      <c r="H2384" s="5" t="s">
        <v>233</v>
      </c>
    </row>
    <row r="2385" spans="1:8" x14ac:dyDescent="0.25">
      <c r="A2385">
        <v>2384</v>
      </c>
      <c r="B2385" s="2">
        <v>1</v>
      </c>
      <c r="C2385" s="4">
        <v>2</v>
      </c>
      <c r="H2385" s="5" t="s">
        <v>233</v>
      </c>
    </row>
    <row r="2386" spans="1:8" x14ac:dyDescent="0.25">
      <c r="A2386">
        <v>2385</v>
      </c>
      <c r="B2386" s="2">
        <v>1</v>
      </c>
      <c r="C2386" s="4">
        <v>2</v>
      </c>
      <c r="H2386" s="5" t="s">
        <v>233</v>
      </c>
    </row>
    <row r="2387" spans="1:8" x14ac:dyDescent="0.25">
      <c r="A2387">
        <v>2386</v>
      </c>
      <c r="B2387" s="2">
        <v>1</v>
      </c>
      <c r="C2387" s="4">
        <v>2</v>
      </c>
      <c r="H2387" s="5" t="s">
        <v>233</v>
      </c>
    </row>
    <row r="2388" spans="1:8" x14ac:dyDescent="0.25">
      <c r="A2388">
        <v>2387</v>
      </c>
      <c r="B2388" s="2">
        <v>1</v>
      </c>
      <c r="C2388" s="4">
        <v>2</v>
      </c>
      <c r="H2388" s="5" t="s">
        <v>233</v>
      </c>
    </row>
    <row r="2389" spans="1:8" x14ac:dyDescent="0.25">
      <c r="A2389">
        <v>2388</v>
      </c>
      <c r="B2389" s="2">
        <v>1</v>
      </c>
      <c r="C2389" s="4">
        <v>2</v>
      </c>
      <c r="H2389" s="5" t="s">
        <v>233</v>
      </c>
    </row>
    <row r="2390" spans="1:8" x14ac:dyDescent="0.25">
      <c r="A2390">
        <v>2389</v>
      </c>
      <c r="B2390" s="2">
        <v>1</v>
      </c>
      <c r="C2390" s="4">
        <v>2</v>
      </c>
      <c r="H2390" s="5" t="s">
        <v>233</v>
      </c>
    </row>
    <row r="2391" spans="1:8" x14ac:dyDescent="0.25">
      <c r="A2391">
        <v>2390</v>
      </c>
      <c r="B2391" s="2">
        <v>1</v>
      </c>
      <c r="C2391" s="4">
        <v>2</v>
      </c>
      <c r="H2391" s="5" t="s">
        <v>233</v>
      </c>
    </row>
    <row r="2392" spans="1:8" x14ac:dyDescent="0.25">
      <c r="A2392">
        <v>2391</v>
      </c>
      <c r="B2392" s="2">
        <v>1</v>
      </c>
      <c r="C2392" s="4">
        <v>2</v>
      </c>
      <c r="G2392" s="3" t="s">
        <v>234</v>
      </c>
      <c r="H2392" s="5" t="s">
        <v>233</v>
      </c>
    </row>
    <row r="2393" spans="1:8" x14ac:dyDescent="0.25">
      <c r="A2393">
        <v>2392</v>
      </c>
      <c r="B2393" s="2">
        <v>1</v>
      </c>
      <c r="C2393" s="4">
        <v>2</v>
      </c>
      <c r="G2393" s="3" t="s">
        <v>234</v>
      </c>
      <c r="H2393" s="5" t="s">
        <v>233</v>
      </c>
    </row>
    <row r="2394" spans="1:8" x14ac:dyDescent="0.25">
      <c r="A2394">
        <v>2393</v>
      </c>
      <c r="B2394" s="2">
        <v>1</v>
      </c>
      <c r="C2394" s="4">
        <v>2</v>
      </c>
      <c r="G2394" s="3" t="s">
        <v>234</v>
      </c>
      <c r="H2394" s="5" t="s">
        <v>233</v>
      </c>
    </row>
    <row r="2395" spans="1:8" x14ac:dyDescent="0.25">
      <c r="A2395">
        <v>2394</v>
      </c>
      <c r="B2395" s="2">
        <v>1</v>
      </c>
      <c r="C2395" s="4">
        <v>2</v>
      </c>
      <c r="G2395" s="3" t="s">
        <v>234</v>
      </c>
      <c r="H2395" s="5" t="s">
        <v>233</v>
      </c>
    </row>
    <row r="2396" spans="1:8" x14ac:dyDescent="0.25">
      <c r="A2396">
        <v>2395</v>
      </c>
      <c r="B2396" s="2">
        <v>1</v>
      </c>
      <c r="G2396" s="3" t="s">
        <v>234</v>
      </c>
      <c r="H2396" s="5" t="s">
        <v>233</v>
      </c>
    </row>
    <row r="2397" spans="1:8" x14ac:dyDescent="0.25">
      <c r="A2397">
        <v>2396</v>
      </c>
      <c r="B2397" s="2">
        <v>1</v>
      </c>
      <c r="G2397" s="3" t="s">
        <v>234</v>
      </c>
      <c r="H2397" s="5" t="s">
        <v>233</v>
      </c>
    </row>
    <row r="2398" spans="1:8" x14ac:dyDescent="0.25">
      <c r="A2398">
        <v>2397</v>
      </c>
      <c r="B2398" s="2">
        <v>1</v>
      </c>
      <c r="G2398" s="3" t="s">
        <v>234</v>
      </c>
      <c r="H2398" s="5" t="s">
        <v>233</v>
      </c>
    </row>
    <row r="2399" spans="1:8" x14ac:dyDescent="0.25">
      <c r="A2399">
        <v>2398</v>
      </c>
      <c r="B2399" s="2">
        <v>1</v>
      </c>
      <c r="G2399" s="3" t="s">
        <v>234</v>
      </c>
      <c r="H2399" s="5" t="s">
        <v>233</v>
      </c>
    </row>
    <row r="2400" spans="1:8" x14ac:dyDescent="0.25">
      <c r="A2400">
        <v>2399</v>
      </c>
      <c r="B2400" s="2">
        <v>1</v>
      </c>
      <c r="G2400" s="3" t="s">
        <v>234</v>
      </c>
    </row>
    <row r="2401" spans="1:7" x14ac:dyDescent="0.25">
      <c r="A2401">
        <v>2400</v>
      </c>
      <c r="B2401" s="2">
        <v>1</v>
      </c>
      <c r="G2401" s="3" t="s">
        <v>234</v>
      </c>
    </row>
    <row r="2402" spans="1:7" x14ac:dyDescent="0.25">
      <c r="A2402">
        <v>2401</v>
      </c>
      <c r="B2402" s="2">
        <v>1</v>
      </c>
      <c r="G2402" s="3" t="s">
        <v>234</v>
      </c>
    </row>
    <row r="2403" spans="1:7" x14ac:dyDescent="0.25">
      <c r="A2403">
        <v>2402</v>
      </c>
      <c r="B2403" s="2">
        <v>1</v>
      </c>
      <c r="G2403" s="3" t="s">
        <v>234</v>
      </c>
    </row>
    <row r="2404" spans="1:7" x14ac:dyDescent="0.25">
      <c r="A2404">
        <v>2403</v>
      </c>
      <c r="B2404" s="2">
        <v>1</v>
      </c>
      <c r="G2404" s="3" t="s">
        <v>234</v>
      </c>
    </row>
    <row r="2405" spans="1:7" x14ac:dyDescent="0.25">
      <c r="A2405">
        <v>2404</v>
      </c>
      <c r="B2405" s="2">
        <v>1</v>
      </c>
      <c r="G2405" s="3" t="s">
        <v>234</v>
      </c>
    </row>
    <row r="2406" spans="1:7" x14ac:dyDescent="0.25">
      <c r="A2406">
        <v>2405</v>
      </c>
      <c r="B2406" s="2">
        <v>1</v>
      </c>
      <c r="G2406" s="3" t="s">
        <v>234</v>
      </c>
    </row>
    <row r="2407" spans="1:7" x14ac:dyDescent="0.25">
      <c r="A2407">
        <v>2406</v>
      </c>
      <c r="B2407" s="2">
        <v>1</v>
      </c>
      <c r="C2407" s="4">
        <v>2</v>
      </c>
      <c r="G2407" s="3" t="s">
        <v>234</v>
      </c>
    </row>
    <row r="2408" spans="1:7" x14ac:dyDescent="0.25">
      <c r="A2408">
        <v>2407</v>
      </c>
      <c r="B2408" s="2">
        <v>1</v>
      </c>
      <c r="C2408" s="4">
        <v>2</v>
      </c>
      <c r="G2408" s="3" t="s">
        <v>234</v>
      </c>
    </row>
    <row r="2409" spans="1:7" x14ac:dyDescent="0.25">
      <c r="A2409">
        <v>2408</v>
      </c>
      <c r="B2409" s="2">
        <v>1</v>
      </c>
      <c r="C2409" s="4">
        <v>2</v>
      </c>
      <c r="G2409" s="3" t="s">
        <v>234</v>
      </c>
    </row>
    <row r="2410" spans="1:7" x14ac:dyDescent="0.25">
      <c r="A2410">
        <v>2409</v>
      </c>
      <c r="B2410" s="2">
        <v>1</v>
      </c>
      <c r="C2410" s="4">
        <v>2</v>
      </c>
      <c r="G2410" s="3" t="s">
        <v>234</v>
      </c>
    </row>
    <row r="2411" spans="1:7" x14ac:dyDescent="0.25">
      <c r="A2411">
        <v>2410</v>
      </c>
      <c r="B2411" s="2">
        <v>1</v>
      </c>
      <c r="C2411" s="4">
        <v>2</v>
      </c>
      <c r="G2411" s="3" t="s">
        <v>234</v>
      </c>
    </row>
    <row r="2412" spans="1:7" x14ac:dyDescent="0.25">
      <c r="A2412">
        <v>2411</v>
      </c>
      <c r="B2412" s="2">
        <v>1</v>
      </c>
      <c r="C2412" s="4">
        <v>2</v>
      </c>
      <c r="G2412" s="3" t="s">
        <v>234</v>
      </c>
    </row>
    <row r="2413" spans="1:7" x14ac:dyDescent="0.25">
      <c r="A2413">
        <v>2412</v>
      </c>
      <c r="B2413" s="2">
        <v>1</v>
      </c>
      <c r="C2413" s="4">
        <v>2</v>
      </c>
      <c r="G2413" s="3" t="s">
        <v>234</v>
      </c>
    </row>
    <row r="2414" spans="1:7" x14ac:dyDescent="0.25">
      <c r="A2414">
        <v>2413</v>
      </c>
      <c r="B2414" s="2">
        <v>1</v>
      </c>
      <c r="C2414" s="4">
        <v>2</v>
      </c>
      <c r="G2414" s="3" t="s">
        <v>234</v>
      </c>
    </row>
    <row r="2415" spans="1:7" x14ac:dyDescent="0.25">
      <c r="A2415">
        <v>2414</v>
      </c>
      <c r="B2415" s="2">
        <v>1</v>
      </c>
      <c r="C2415" s="4">
        <v>2</v>
      </c>
      <c r="G2415" s="3" t="s">
        <v>234</v>
      </c>
    </row>
    <row r="2416" spans="1:7" x14ac:dyDescent="0.25">
      <c r="A2416">
        <v>2415</v>
      </c>
      <c r="B2416" s="2">
        <v>1</v>
      </c>
      <c r="C2416" s="4">
        <v>2</v>
      </c>
      <c r="G2416" s="3" t="s">
        <v>234</v>
      </c>
    </row>
    <row r="2417" spans="1:8" x14ac:dyDescent="0.25">
      <c r="A2417">
        <v>2416</v>
      </c>
      <c r="B2417" s="2">
        <v>1</v>
      </c>
      <c r="C2417" s="4">
        <v>2</v>
      </c>
      <c r="H2417" s="5" t="s">
        <v>233</v>
      </c>
    </row>
    <row r="2418" spans="1:8" x14ac:dyDescent="0.25">
      <c r="A2418">
        <v>2417</v>
      </c>
      <c r="B2418" s="2">
        <v>1</v>
      </c>
      <c r="C2418" s="4">
        <v>2</v>
      </c>
      <c r="H2418" s="5" t="s">
        <v>233</v>
      </c>
    </row>
    <row r="2419" spans="1:8" x14ac:dyDescent="0.25">
      <c r="A2419">
        <v>2418</v>
      </c>
      <c r="C2419" s="4">
        <v>2</v>
      </c>
      <c r="H2419" s="5" t="s">
        <v>233</v>
      </c>
    </row>
    <row r="2420" spans="1:8" x14ac:dyDescent="0.25">
      <c r="A2420">
        <v>2419</v>
      </c>
      <c r="C2420" s="4">
        <v>2</v>
      </c>
      <c r="H2420" s="5" t="s">
        <v>233</v>
      </c>
    </row>
    <row r="2421" spans="1:8" x14ac:dyDescent="0.25">
      <c r="A2421">
        <v>2420</v>
      </c>
      <c r="C2421" s="4">
        <v>2</v>
      </c>
      <c r="H2421" s="5" t="s">
        <v>233</v>
      </c>
    </row>
    <row r="2422" spans="1:8" x14ac:dyDescent="0.25">
      <c r="A2422">
        <v>2421</v>
      </c>
      <c r="C2422" s="4">
        <v>2</v>
      </c>
      <c r="H2422" s="5" t="s">
        <v>233</v>
      </c>
    </row>
    <row r="2423" spans="1:8" x14ac:dyDescent="0.25">
      <c r="A2423">
        <v>2422</v>
      </c>
      <c r="C2423" s="4">
        <v>2</v>
      </c>
      <c r="H2423" s="5" t="s">
        <v>233</v>
      </c>
    </row>
    <row r="2424" spans="1:8" x14ac:dyDescent="0.25">
      <c r="A2424">
        <v>2423</v>
      </c>
      <c r="C2424" s="4">
        <v>2</v>
      </c>
      <c r="H2424" s="5" t="s">
        <v>233</v>
      </c>
    </row>
    <row r="2425" spans="1:8" x14ac:dyDescent="0.25">
      <c r="A2425">
        <v>2424</v>
      </c>
      <c r="C2425" s="4">
        <v>2</v>
      </c>
      <c r="H2425" s="5" t="s">
        <v>233</v>
      </c>
    </row>
    <row r="2426" spans="1:8" x14ac:dyDescent="0.25">
      <c r="A2426">
        <v>2425</v>
      </c>
      <c r="C2426" s="4">
        <v>2</v>
      </c>
      <c r="H2426" s="5" t="s">
        <v>233</v>
      </c>
    </row>
    <row r="2427" spans="1:8" x14ac:dyDescent="0.25">
      <c r="A2427">
        <v>2426</v>
      </c>
      <c r="C2427" s="4">
        <v>2</v>
      </c>
      <c r="H2427" s="5" t="s">
        <v>233</v>
      </c>
    </row>
    <row r="2428" spans="1:8" x14ac:dyDescent="0.25">
      <c r="A2428">
        <v>2427</v>
      </c>
      <c r="B2428" s="2">
        <v>1</v>
      </c>
      <c r="C2428" s="4">
        <v>2</v>
      </c>
      <c r="H2428" s="5" t="s">
        <v>233</v>
      </c>
    </row>
    <row r="2429" spans="1:8" x14ac:dyDescent="0.25">
      <c r="A2429">
        <v>2428</v>
      </c>
      <c r="B2429" s="2">
        <v>1</v>
      </c>
      <c r="C2429" s="4">
        <v>2</v>
      </c>
      <c r="H2429" s="5" t="s">
        <v>233</v>
      </c>
    </row>
    <row r="2430" spans="1:8" x14ac:dyDescent="0.25">
      <c r="A2430">
        <v>2429</v>
      </c>
      <c r="B2430" s="2">
        <v>1</v>
      </c>
      <c r="C2430" s="4">
        <v>2</v>
      </c>
      <c r="H2430" s="5" t="s">
        <v>233</v>
      </c>
    </row>
    <row r="2431" spans="1:8" x14ac:dyDescent="0.25">
      <c r="A2431">
        <v>2430</v>
      </c>
      <c r="B2431" s="2">
        <v>1</v>
      </c>
      <c r="C2431" s="4">
        <v>2</v>
      </c>
      <c r="H2431" s="5" t="s">
        <v>233</v>
      </c>
    </row>
    <row r="2432" spans="1:8" x14ac:dyDescent="0.25">
      <c r="A2432">
        <v>2431</v>
      </c>
      <c r="B2432" s="2">
        <v>1</v>
      </c>
      <c r="C2432" s="4">
        <v>2</v>
      </c>
      <c r="H2432" s="5" t="s">
        <v>233</v>
      </c>
    </row>
    <row r="2433" spans="1:8" x14ac:dyDescent="0.25">
      <c r="A2433">
        <v>2432</v>
      </c>
      <c r="B2433" s="2">
        <v>1</v>
      </c>
      <c r="C2433" s="4">
        <v>2</v>
      </c>
      <c r="H2433" s="5" t="s">
        <v>233</v>
      </c>
    </row>
    <row r="2434" spans="1:8" x14ac:dyDescent="0.25">
      <c r="A2434">
        <v>2433</v>
      </c>
      <c r="B2434" s="2">
        <v>1</v>
      </c>
      <c r="C2434" s="4">
        <v>2</v>
      </c>
      <c r="G2434" s="3" t="s">
        <v>234</v>
      </c>
      <c r="H2434" s="5" t="s">
        <v>233</v>
      </c>
    </row>
    <row r="2435" spans="1:8" x14ac:dyDescent="0.25">
      <c r="A2435">
        <v>2434</v>
      </c>
      <c r="B2435" s="2">
        <v>1</v>
      </c>
      <c r="C2435" s="4">
        <v>2</v>
      </c>
      <c r="G2435" s="3" t="s">
        <v>234</v>
      </c>
      <c r="H2435" s="5" t="s">
        <v>233</v>
      </c>
    </row>
    <row r="2436" spans="1:8" x14ac:dyDescent="0.25">
      <c r="A2436">
        <v>2435</v>
      </c>
      <c r="B2436" s="2">
        <v>1</v>
      </c>
      <c r="C2436" s="4">
        <v>2</v>
      </c>
      <c r="G2436" s="3" t="s">
        <v>234</v>
      </c>
      <c r="H2436" s="5" t="s">
        <v>233</v>
      </c>
    </row>
    <row r="2437" spans="1:8" x14ac:dyDescent="0.25">
      <c r="A2437">
        <v>2436</v>
      </c>
      <c r="B2437" s="2">
        <v>1</v>
      </c>
      <c r="G2437" s="3" t="s">
        <v>234</v>
      </c>
      <c r="H2437" s="5" t="s">
        <v>233</v>
      </c>
    </row>
    <row r="2438" spans="1:8" x14ac:dyDescent="0.25">
      <c r="A2438">
        <v>2437</v>
      </c>
      <c r="B2438" s="2">
        <v>1</v>
      </c>
      <c r="G2438" s="3" t="s">
        <v>234</v>
      </c>
      <c r="H2438" s="5" t="s">
        <v>233</v>
      </c>
    </row>
    <row r="2439" spans="1:8" x14ac:dyDescent="0.25">
      <c r="A2439">
        <v>2438</v>
      </c>
      <c r="B2439" s="2">
        <v>1</v>
      </c>
      <c r="G2439" s="3" t="s">
        <v>234</v>
      </c>
    </row>
    <row r="2440" spans="1:8" x14ac:dyDescent="0.25">
      <c r="A2440">
        <v>2439</v>
      </c>
      <c r="B2440" s="2">
        <v>1</v>
      </c>
      <c r="G2440" s="3" t="s">
        <v>234</v>
      </c>
    </row>
    <row r="2441" spans="1:8" x14ac:dyDescent="0.25">
      <c r="A2441">
        <v>2440</v>
      </c>
      <c r="B2441" s="2">
        <v>1</v>
      </c>
      <c r="G2441" s="3" t="s">
        <v>234</v>
      </c>
    </row>
    <row r="2442" spans="1:8" x14ac:dyDescent="0.25">
      <c r="A2442">
        <v>2441</v>
      </c>
      <c r="B2442" s="2">
        <v>1</v>
      </c>
      <c r="G2442" s="3" t="s">
        <v>234</v>
      </c>
    </row>
    <row r="2443" spans="1:8" x14ac:dyDescent="0.25">
      <c r="A2443">
        <v>2442</v>
      </c>
      <c r="B2443" s="2">
        <v>1</v>
      </c>
      <c r="G2443" s="3" t="s">
        <v>234</v>
      </c>
    </row>
    <row r="2444" spans="1:8" x14ac:dyDescent="0.25">
      <c r="A2444">
        <v>2443</v>
      </c>
      <c r="B2444" s="2">
        <v>1</v>
      </c>
      <c r="G2444" s="3" t="s">
        <v>234</v>
      </c>
    </row>
    <row r="2445" spans="1:8" x14ac:dyDescent="0.25">
      <c r="A2445">
        <v>2444</v>
      </c>
      <c r="B2445" s="2">
        <v>1</v>
      </c>
      <c r="C2445" s="4">
        <v>2</v>
      </c>
      <c r="G2445" s="3" t="s">
        <v>234</v>
      </c>
    </row>
    <row r="2446" spans="1:8" x14ac:dyDescent="0.25">
      <c r="A2446">
        <v>2445</v>
      </c>
      <c r="B2446" s="2">
        <v>1</v>
      </c>
      <c r="C2446" s="4">
        <v>2</v>
      </c>
      <c r="G2446" s="3" t="s">
        <v>234</v>
      </c>
    </row>
    <row r="2447" spans="1:8" x14ac:dyDescent="0.25">
      <c r="A2447">
        <v>2446</v>
      </c>
      <c r="B2447" s="2">
        <v>1</v>
      </c>
      <c r="C2447" s="4">
        <v>2</v>
      </c>
      <c r="G2447" s="3" t="s">
        <v>234</v>
      </c>
    </row>
    <row r="2448" spans="1:8" x14ac:dyDescent="0.25">
      <c r="A2448">
        <v>2447</v>
      </c>
      <c r="B2448" s="2">
        <v>1</v>
      </c>
      <c r="C2448" s="4">
        <v>2</v>
      </c>
      <c r="G2448" s="3" t="s">
        <v>234</v>
      </c>
    </row>
    <row r="2449" spans="1:8" x14ac:dyDescent="0.25">
      <c r="A2449">
        <v>2448</v>
      </c>
      <c r="B2449" s="2">
        <v>1</v>
      </c>
      <c r="C2449" s="4">
        <v>2</v>
      </c>
      <c r="G2449" s="3" t="s">
        <v>234</v>
      </c>
    </row>
    <row r="2450" spans="1:8" x14ac:dyDescent="0.25">
      <c r="A2450">
        <v>2449</v>
      </c>
      <c r="B2450" s="2">
        <v>1</v>
      </c>
      <c r="C2450" s="4">
        <v>2</v>
      </c>
      <c r="G2450" s="3" t="s">
        <v>234</v>
      </c>
    </row>
    <row r="2451" spans="1:8" x14ac:dyDescent="0.25">
      <c r="A2451">
        <v>2450</v>
      </c>
      <c r="B2451" s="2">
        <v>1</v>
      </c>
      <c r="C2451" s="4">
        <v>2</v>
      </c>
      <c r="G2451" s="3" t="s">
        <v>234</v>
      </c>
    </row>
    <row r="2452" spans="1:8" x14ac:dyDescent="0.25">
      <c r="A2452">
        <v>2451</v>
      </c>
      <c r="B2452" s="2">
        <v>1</v>
      </c>
      <c r="C2452" s="4">
        <v>2</v>
      </c>
      <c r="G2452" s="3" t="s">
        <v>234</v>
      </c>
    </row>
    <row r="2453" spans="1:8" x14ac:dyDescent="0.25">
      <c r="A2453">
        <v>2452</v>
      </c>
      <c r="B2453" s="2">
        <v>1</v>
      </c>
      <c r="C2453" s="4">
        <v>2</v>
      </c>
      <c r="G2453" s="3" t="s">
        <v>234</v>
      </c>
    </row>
    <row r="2454" spans="1:8" x14ac:dyDescent="0.25">
      <c r="A2454">
        <v>2453</v>
      </c>
      <c r="B2454" s="2">
        <v>1</v>
      </c>
      <c r="C2454" s="4">
        <v>2</v>
      </c>
      <c r="G2454" s="3" t="s">
        <v>234</v>
      </c>
      <c r="H2454" s="5" t="s">
        <v>233</v>
      </c>
    </row>
    <row r="2455" spans="1:8" x14ac:dyDescent="0.25">
      <c r="A2455">
        <v>2454</v>
      </c>
      <c r="B2455" s="2">
        <v>1</v>
      </c>
      <c r="C2455" s="4">
        <v>2</v>
      </c>
      <c r="G2455" s="3" t="s">
        <v>234</v>
      </c>
      <c r="H2455" s="5" t="s">
        <v>233</v>
      </c>
    </row>
    <row r="2456" spans="1:8" x14ac:dyDescent="0.25">
      <c r="A2456">
        <v>2455</v>
      </c>
      <c r="B2456" s="2">
        <v>1</v>
      </c>
      <c r="C2456" s="4">
        <v>2</v>
      </c>
      <c r="G2456" s="3" t="s">
        <v>234</v>
      </c>
      <c r="H2456" s="5" t="s">
        <v>233</v>
      </c>
    </row>
    <row r="2457" spans="1:8" x14ac:dyDescent="0.25">
      <c r="A2457">
        <v>2456</v>
      </c>
      <c r="B2457" s="2">
        <v>1</v>
      </c>
      <c r="C2457" s="4">
        <v>2</v>
      </c>
      <c r="G2457" s="3" t="s">
        <v>234</v>
      </c>
      <c r="H2457" s="5" t="s">
        <v>233</v>
      </c>
    </row>
    <row r="2458" spans="1:8" x14ac:dyDescent="0.25">
      <c r="A2458">
        <v>2457</v>
      </c>
      <c r="C2458" s="4">
        <v>2</v>
      </c>
      <c r="H2458" s="5" t="s">
        <v>233</v>
      </c>
    </row>
    <row r="2459" spans="1:8" x14ac:dyDescent="0.25">
      <c r="A2459">
        <v>2458</v>
      </c>
      <c r="C2459" s="4">
        <v>2</v>
      </c>
      <c r="H2459" s="5" t="s">
        <v>233</v>
      </c>
    </row>
    <row r="2460" spans="1:8" x14ac:dyDescent="0.25">
      <c r="A2460">
        <v>2459</v>
      </c>
      <c r="C2460" s="4">
        <v>2</v>
      </c>
      <c r="H2460" s="5" t="s">
        <v>233</v>
      </c>
    </row>
    <row r="2461" spans="1:8" x14ac:dyDescent="0.25">
      <c r="A2461">
        <v>2460</v>
      </c>
      <c r="C2461" s="4">
        <v>2</v>
      </c>
      <c r="H2461" s="5" t="s">
        <v>233</v>
      </c>
    </row>
    <row r="2462" spans="1:8" x14ac:dyDescent="0.25">
      <c r="A2462">
        <v>2461</v>
      </c>
      <c r="C2462" s="4">
        <v>2</v>
      </c>
      <c r="H2462" s="5" t="s">
        <v>233</v>
      </c>
    </row>
    <row r="2463" spans="1:8" x14ac:dyDescent="0.25">
      <c r="A2463">
        <v>2462</v>
      </c>
      <c r="C2463" s="4">
        <v>2</v>
      </c>
      <c r="H2463" s="5" t="s">
        <v>233</v>
      </c>
    </row>
    <row r="2464" spans="1:8" x14ac:dyDescent="0.25">
      <c r="A2464">
        <v>2463</v>
      </c>
      <c r="C2464" s="4">
        <v>2</v>
      </c>
      <c r="H2464" s="5" t="s">
        <v>233</v>
      </c>
    </row>
    <row r="2465" spans="1:8" x14ac:dyDescent="0.25">
      <c r="A2465">
        <v>2464</v>
      </c>
      <c r="C2465" s="4">
        <v>2</v>
      </c>
      <c r="H2465" s="5" t="s">
        <v>233</v>
      </c>
    </row>
    <row r="2466" spans="1:8" x14ac:dyDescent="0.25">
      <c r="A2466">
        <v>2465</v>
      </c>
      <c r="C2466" s="4">
        <v>2</v>
      </c>
      <c r="H2466" s="5" t="s">
        <v>233</v>
      </c>
    </row>
    <row r="2467" spans="1:8" x14ac:dyDescent="0.25">
      <c r="A2467">
        <v>2466</v>
      </c>
      <c r="C2467" s="4">
        <v>2</v>
      </c>
      <c r="H2467" s="5" t="s">
        <v>233</v>
      </c>
    </row>
    <row r="2468" spans="1:8" x14ac:dyDescent="0.25">
      <c r="A2468">
        <v>2467</v>
      </c>
      <c r="B2468" s="2">
        <v>1</v>
      </c>
      <c r="C2468" s="4">
        <v>2</v>
      </c>
      <c r="H2468" s="5" t="s">
        <v>233</v>
      </c>
    </row>
    <row r="2469" spans="1:8" x14ac:dyDescent="0.25">
      <c r="A2469">
        <v>2468</v>
      </c>
      <c r="B2469" s="2">
        <v>1</v>
      </c>
      <c r="C2469" s="4">
        <v>2</v>
      </c>
      <c r="H2469" s="5" t="s">
        <v>233</v>
      </c>
    </row>
    <row r="2470" spans="1:8" x14ac:dyDescent="0.25">
      <c r="A2470">
        <v>2469</v>
      </c>
      <c r="B2470" s="2">
        <v>1</v>
      </c>
      <c r="C2470" s="4">
        <v>2</v>
      </c>
      <c r="H2470" s="5" t="s">
        <v>233</v>
      </c>
    </row>
    <row r="2471" spans="1:8" x14ac:dyDescent="0.25">
      <c r="A2471">
        <v>2470</v>
      </c>
      <c r="B2471" s="2">
        <v>1</v>
      </c>
      <c r="C2471" s="4">
        <v>2</v>
      </c>
      <c r="H2471" s="5" t="s">
        <v>233</v>
      </c>
    </row>
    <row r="2472" spans="1:8" x14ac:dyDescent="0.25">
      <c r="A2472">
        <v>2471</v>
      </c>
      <c r="B2472" s="2">
        <v>1</v>
      </c>
      <c r="C2472" s="4">
        <v>2</v>
      </c>
      <c r="H2472" s="5" t="s">
        <v>233</v>
      </c>
    </row>
    <row r="2473" spans="1:8" x14ac:dyDescent="0.25">
      <c r="A2473">
        <v>2472</v>
      </c>
      <c r="B2473" s="2">
        <v>1</v>
      </c>
      <c r="H2473" s="5" t="s">
        <v>233</v>
      </c>
    </row>
    <row r="2474" spans="1:8" x14ac:dyDescent="0.25">
      <c r="A2474">
        <v>2473</v>
      </c>
      <c r="B2474" s="2">
        <v>1</v>
      </c>
      <c r="D2474" s="3">
        <v>3</v>
      </c>
      <c r="H2474" s="5" t="s">
        <v>233</v>
      </c>
    </row>
    <row r="2475" spans="1:8" x14ac:dyDescent="0.25">
      <c r="A2475">
        <v>2474</v>
      </c>
      <c r="B2475" s="2">
        <v>1</v>
      </c>
      <c r="D2475" s="3">
        <v>3</v>
      </c>
      <c r="H2475" s="5" t="s">
        <v>233</v>
      </c>
    </row>
    <row r="2476" spans="1:8" x14ac:dyDescent="0.25">
      <c r="A2476">
        <v>2475</v>
      </c>
      <c r="B2476" s="2">
        <v>1</v>
      </c>
      <c r="D2476" s="3">
        <v>3</v>
      </c>
      <c r="H2476" s="5" t="s">
        <v>233</v>
      </c>
    </row>
    <row r="2477" spans="1:8" x14ac:dyDescent="0.25">
      <c r="A2477">
        <v>2476</v>
      </c>
      <c r="B2477" s="2">
        <v>1</v>
      </c>
      <c r="D2477" s="3">
        <v>3</v>
      </c>
    </row>
    <row r="2478" spans="1:8" x14ac:dyDescent="0.25">
      <c r="A2478">
        <v>2477</v>
      </c>
      <c r="B2478" s="2">
        <v>1</v>
      </c>
      <c r="D2478" s="3">
        <v>3</v>
      </c>
    </row>
    <row r="2479" spans="1:8" x14ac:dyDescent="0.25">
      <c r="A2479">
        <v>2478</v>
      </c>
      <c r="B2479" s="2">
        <v>1</v>
      </c>
      <c r="D2479" s="3">
        <v>3</v>
      </c>
    </row>
    <row r="2480" spans="1:8" x14ac:dyDescent="0.25">
      <c r="A2480">
        <v>2479</v>
      </c>
      <c r="B2480" s="2">
        <v>1</v>
      </c>
      <c r="D2480" s="3">
        <v>3</v>
      </c>
    </row>
    <row r="2481" spans="1:4" x14ac:dyDescent="0.25">
      <c r="A2481">
        <v>2480</v>
      </c>
      <c r="B2481" s="2">
        <v>1</v>
      </c>
      <c r="D2481" s="3">
        <v>3</v>
      </c>
    </row>
    <row r="2482" spans="1:4" x14ac:dyDescent="0.25">
      <c r="A2482">
        <v>2481</v>
      </c>
      <c r="B2482" s="2">
        <v>1</v>
      </c>
      <c r="D2482" s="3">
        <v>3</v>
      </c>
    </row>
    <row r="2483" spans="1:4" x14ac:dyDescent="0.25">
      <c r="A2483">
        <v>2482</v>
      </c>
      <c r="B2483" s="2">
        <v>1</v>
      </c>
      <c r="C2483" s="4">
        <v>2</v>
      </c>
      <c r="D2483" s="3">
        <v>3</v>
      </c>
    </row>
    <row r="2484" spans="1:4" x14ac:dyDescent="0.25">
      <c r="A2484">
        <v>2483</v>
      </c>
      <c r="B2484" s="2">
        <v>1</v>
      </c>
      <c r="C2484" s="4">
        <v>2</v>
      </c>
      <c r="D2484" s="3">
        <v>3</v>
      </c>
    </row>
    <row r="2485" spans="1:4" x14ac:dyDescent="0.25">
      <c r="A2485">
        <v>2484</v>
      </c>
      <c r="B2485" s="2">
        <v>1</v>
      </c>
      <c r="C2485" s="4">
        <v>2</v>
      </c>
      <c r="D2485" s="3">
        <v>3</v>
      </c>
    </row>
    <row r="2486" spans="1:4" x14ac:dyDescent="0.25">
      <c r="A2486">
        <v>2485</v>
      </c>
      <c r="B2486" s="2">
        <v>1</v>
      </c>
      <c r="C2486" s="4">
        <v>2</v>
      </c>
      <c r="D2486" s="3">
        <v>3</v>
      </c>
    </row>
    <row r="2487" spans="1:4" x14ac:dyDescent="0.25">
      <c r="A2487">
        <v>2486</v>
      </c>
      <c r="B2487" s="2">
        <v>1</v>
      </c>
      <c r="C2487" s="4">
        <v>2</v>
      </c>
      <c r="D2487" s="3">
        <v>3</v>
      </c>
    </row>
    <row r="2488" spans="1:4" x14ac:dyDescent="0.25">
      <c r="A2488">
        <v>2487</v>
      </c>
      <c r="B2488" s="2">
        <v>1</v>
      </c>
      <c r="C2488" s="4">
        <v>2</v>
      </c>
      <c r="D2488" s="3">
        <v>3</v>
      </c>
    </row>
    <row r="2489" spans="1:4" x14ac:dyDescent="0.25">
      <c r="A2489">
        <v>2488</v>
      </c>
      <c r="B2489" s="2">
        <v>1</v>
      </c>
      <c r="C2489" s="4">
        <v>2</v>
      </c>
      <c r="D2489" s="3">
        <v>3</v>
      </c>
    </row>
    <row r="2490" spans="1:4" x14ac:dyDescent="0.25">
      <c r="A2490">
        <v>2489</v>
      </c>
      <c r="B2490" s="2">
        <v>1</v>
      </c>
      <c r="C2490" s="4">
        <v>2</v>
      </c>
      <c r="D2490" s="3">
        <v>3</v>
      </c>
    </row>
    <row r="2491" spans="1:4" x14ac:dyDescent="0.25">
      <c r="A2491">
        <v>2490</v>
      </c>
      <c r="B2491" s="2">
        <v>1</v>
      </c>
      <c r="C2491" s="4">
        <v>2</v>
      </c>
      <c r="D2491" s="3">
        <v>3</v>
      </c>
    </row>
    <row r="2492" spans="1:4" x14ac:dyDescent="0.25">
      <c r="A2492">
        <v>2491</v>
      </c>
      <c r="B2492" s="2">
        <v>1</v>
      </c>
      <c r="C2492" s="4">
        <v>2</v>
      </c>
      <c r="D2492" s="3">
        <v>3</v>
      </c>
    </row>
    <row r="2493" spans="1:4" x14ac:dyDescent="0.25">
      <c r="A2493">
        <v>2492</v>
      </c>
      <c r="C2493" s="4">
        <v>2</v>
      </c>
      <c r="D2493" s="3">
        <v>3</v>
      </c>
    </row>
    <row r="2494" spans="1:4" x14ac:dyDescent="0.25">
      <c r="A2494">
        <v>2493</v>
      </c>
      <c r="C2494" s="4">
        <v>2</v>
      </c>
      <c r="D2494" s="3">
        <v>3</v>
      </c>
    </row>
    <row r="2495" spans="1:4" x14ac:dyDescent="0.25">
      <c r="A2495">
        <v>2494</v>
      </c>
      <c r="C2495" s="4">
        <v>2</v>
      </c>
      <c r="D2495" s="3">
        <v>3</v>
      </c>
    </row>
    <row r="2496" spans="1:4" x14ac:dyDescent="0.25">
      <c r="A2496">
        <v>2495</v>
      </c>
      <c r="C2496" s="4">
        <v>2</v>
      </c>
      <c r="D2496" s="3">
        <v>3</v>
      </c>
    </row>
    <row r="2497" spans="1:8" x14ac:dyDescent="0.25">
      <c r="A2497">
        <v>2496</v>
      </c>
      <c r="C2497" s="4">
        <v>2</v>
      </c>
      <c r="D2497" s="3">
        <v>3</v>
      </c>
    </row>
    <row r="2498" spans="1:8" x14ac:dyDescent="0.25">
      <c r="A2498">
        <v>2497</v>
      </c>
      <c r="C2498" s="4">
        <v>2</v>
      </c>
      <c r="H2498" s="5" t="s">
        <v>233</v>
      </c>
    </row>
    <row r="2499" spans="1:8" x14ac:dyDescent="0.25">
      <c r="A2499">
        <v>2498</v>
      </c>
      <c r="C2499" s="4">
        <v>2</v>
      </c>
      <c r="H2499" s="5" t="s">
        <v>233</v>
      </c>
    </row>
    <row r="2500" spans="1:8" x14ac:dyDescent="0.25">
      <c r="A2500">
        <v>2499</v>
      </c>
      <c r="C2500" s="4">
        <v>2</v>
      </c>
      <c r="H2500" s="5" t="s">
        <v>233</v>
      </c>
    </row>
    <row r="2501" spans="1:8" x14ac:dyDescent="0.25">
      <c r="A2501">
        <v>2500</v>
      </c>
      <c r="C2501" s="4">
        <v>2</v>
      </c>
      <c r="H2501" s="5" t="s">
        <v>233</v>
      </c>
    </row>
    <row r="2502" spans="1:8" x14ac:dyDescent="0.25">
      <c r="A2502">
        <v>2501</v>
      </c>
      <c r="C2502" s="4">
        <v>2</v>
      </c>
      <c r="H2502" s="5" t="s">
        <v>233</v>
      </c>
    </row>
    <row r="2503" spans="1:8" x14ac:dyDescent="0.25">
      <c r="A2503">
        <v>2502</v>
      </c>
      <c r="B2503" s="2">
        <v>1</v>
      </c>
      <c r="C2503" s="4">
        <v>2</v>
      </c>
      <c r="H2503" s="5" t="s">
        <v>233</v>
      </c>
    </row>
    <row r="2504" spans="1:8" x14ac:dyDescent="0.25">
      <c r="A2504">
        <v>2503</v>
      </c>
      <c r="B2504" s="2">
        <v>1</v>
      </c>
      <c r="C2504" s="4">
        <v>2</v>
      </c>
      <c r="H2504" s="5" t="s">
        <v>233</v>
      </c>
    </row>
    <row r="2505" spans="1:8" x14ac:dyDescent="0.25">
      <c r="A2505">
        <v>2504</v>
      </c>
      <c r="B2505" s="2">
        <v>1</v>
      </c>
      <c r="C2505" s="4">
        <v>2</v>
      </c>
      <c r="H2505" s="5" t="s">
        <v>233</v>
      </c>
    </row>
    <row r="2506" spans="1:8" x14ac:dyDescent="0.25">
      <c r="A2506">
        <v>2505</v>
      </c>
      <c r="B2506" s="2">
        <v>1</v>
      </c>
      <c r="C2506" s="4">
        <v>2</v>
      </c>
      <c r="H2506" s="5" t="s">
        <v>233</v>
      </c>
    </row>
    <row r="2507" spans="1:8" x14ac:dyDescent="0.25">
      <c r="A2507">
        <v>2506</v>
      </c>
      <c r="B2507" s="2">
        <v>1</v>
      </c>
      <c r="C2507" s="4">
        <v>2</v>
      </c>
      <c r="H2507" s="5" t="s">
        <v>233</v>
      </c>
    </row>
    <row r="2508" spans="1:8" x14ac:dyDescent="0.25">
      <c r="A2508">
        <v>2507</v>
      </c>
      <c r="B2508" s="2">
        <v>1</v>
      </c>
      <c r="C2508" s="4">
        <v>2</v>
      </c>
      <c r="H2508" s="5" t="s">
        <v>233</v>
      </c>
    </row>
    <row r="2509" spans="1:8" x14ac:dyDescent="0.25">
      <c r="A2509">
        <v>2508</v>
      </c>
      <c r="B2509" s="2">
        <v>1</v>
      </c>
      <c r="G2509" s="3" t="s">
        <v>234</v>
      </c>
      <c r="H2509" s="5" t="s">
        <v>233</v>
      </c>
    </row>
    <row r="2510" spans="1:8" x14ac:dyDescent="0.25">
      <c r="A2510">
        <v>2509</v>
      </c>
      <c r="B2510" s="2">
        <v>1</v>
      </c>
      <c r="G2510" s="3" t="s">
        <v>234</v>
      </c>
      <c r="H2510" s="5" t="s">
        <v>233</v>
      </c>
    </row>
    <row r="2511" spans="1:8" x14ac:dyDescent="0.25">
      <c r="A2511">
        <v>2510</v>
      </c>
      <c r="B2511" s="2">
        <v>1</v>
      </c>
      <c r="G2511" s="3" t="s">
        <v>234</v>
      </c>
      <c r="H2511" s="5" t="s">
        <v>233</v>
      </c>
    </row>
    <row r="2512" spans="1:8" x14ac:dyDescent="0.25">
      <c r="A2512">
        <v>2511</v>
      </c>
      <c r="B2512" s="2">
        <v>1</v>
      </c>
      <c r="G2512" s="3" t="s">
        <v>234</v>
      </c>
      <c r="H2512" s="5" t="s">
        <v>233</v>
      </c>
    </row>
    <row r="2513" spans="1:8" x14ac:dyDescent="0.25">
      <c r="A2513">
        <v>2512</v>
      </c>
      <c r="B2513" s="2">
        <v>1</v>
      </c>
      <c r="G2513" s="3" t="s">
        <v>234</v>
      </c>
      <c r="H2513" s="5" t="s">
        <v>233</v>
      </c>
    </row>
    <row r="2514" spans="1:8" x14ac:dyDescent="0.25">
      <c r="A2514">
        <v>2513</v>
      </c>
      <c r="B2514" s="2">
        <v>1</v>
      </c>
      <c r="G2514" s="3" t="s">
        <v>234</v>
      </c>
      <c r="H2514" s="5" t="s">
        <v>233</v>
      </c>
    </row>
    <row r="2515" spans="1:8" x14ac:dyDescent="0.25">
      <c r="A2515">
        <v>2514</v>
      </c>
      <c r="B2515" s="2">
        <v>1</v>
      </c>
      <c r="H2515" s="5" t="s">
        <v>233</v>
      </c>
    </row>
    <row r="2516" spans="1:8" x14ac:dyDescent="0.25">
      <c r="A2516">
        <v>2515</v>
      </c>
      <c r="B2516" s="2">
        <v>1</v>
      </c>
      <c r="H2516" s="5" t="s">
        <v>233</v>
      </c>
    </row>
    <row r="2517" spans="1:8" x14ac:dyDescent="0.25">
      <c r="A2517">
        <v>2516</v>
      </c>
      <c r="B2517" s="2">
        <v>1</v>
      </c>
      <c r="H2517" s="5" t="s">
        <v>233</v>
      </c>
    </row>
    <row r="2518" spans="1:8" x14ac:dyDescent="0.25">
      <c r="A2518">
        <v>2517</v>
      </c>
      <c r="B2518" s="2">
        <v>1</v>
      </c>
      <c r="H2518" s="5" t="s">
        <v>233</v>
      </c>
    </row>
    <row r="2519" spans="1:8" x14ac:dyDescent="0.25">
      <c r="A2519">
        <v>2518</v>
      </c>
      <c r="B2519" s="2">
        <v>1</v>
      </c>
      <c r="H2519" s="5" t="s">
        <v>233</v>
      </c>
    </row>
    <row r="2520" spans="1:8" x14ac:dyDescent="0.25">
      <c r="A2520">
        <v>2519</v>
      </c>
      <c r="B2520" s="2">
        <v>1</v>
      </c>
      <c r="H2520" s="5" t="s">
        <v>233</v>
      </c>
    </row>
    <row r="2521" spans="1:8" x14ac:dyDescent="0.25">
      <c r="A2521">
        <v>2520</v>
      </c>
      <c r="B2521" s="2">
        <v>1</v>
      </c>
      <c r="H2521" s="5" t="s">
        <v>233</v>
      </c>
    </row>
    <row r="2522" spans="1:8" x14ac:dyDescent="0.25">
      <c r="A2522">
        <v>2521</v>
      </c>
      <c r="B2522" s="2">
        <v>1</v>
      </c>
      <c r="C2522" s="4">
        <v>2</v>
      </c>
      <c r="H2522" s="5" t="s">
        <v>233</v>
      </c>
    </row>
    <row r="2523" spans="1:8" x14ac:dyDescent="0.25">
      <c r="A2523">
        <v>2522</v>
      </c>
      <c r="B2523" s="2">
        <v>1</v>
      </c>
      <c r="C2523" s="4">
        <v>2</v>
      </c>
    </row>
    <row r="2524" spans="1:8" x14ac:dyDescent="0.25">
      <c r="A2524">
        <v>2523</v>
      </c>
      <c r="B2524" s="2">
        <v>1</v>
      </c>
      <c r="C2524" s="4">
        <v>2</v>
      </c>
    </row>
    <row r="2525" spans="1:8" x14ac:dyDescent="0.25">
      <c r="A2525">
        <v>2524</v>
      </c>
      <c r="B2525" s="2">
        <v>1</v>
      </c>
      <c r="C2525" s="4">
        <v>2</v>
      </c>
    </row>
    <row r="2526" spans="1:8" x14ac:dyDescent="0.25">
      <c r="A2526">
        <v>2525</v>
      </c>
      <c r="B2526" s="2">
        <v>1</v>
      </c>
      <c r="C2526" s="4">
        <v>2</v>
      </c>
    </row>
    <row r="2527" spans="1:8" x14ac:dyDescent="0.25">
      <c r="A2527">
        <v>2526</v>
      </c>
      <c r="B2527" s="2">
        <v>1</v>
      </c>
      <c r="C2527" s="4">
        <v>2</v>
      </c>
    </row>
    <row r="2528" spans="1:8" x14ac:dyDescent="0.25">
      <c r="A2528">
        <v>2527</v>
      </c>
      <c r="B2528" s="2">
        <v>1</v>
      </c>
      <c r="C2528" s="4">
        <v>2</v>
      </c>
    </row>
    <row r="2529" spans="1:7" x14ac:dyDescent="0.25">
      <c r="A2529">
        <v>2528</v>
      </c>
      <c r="B2529" s="2">
        <v>1</v>
      </c>
      <c r="C2529" s="4">
        <v>2</v>
      </c>
    </row>
    <row r="2530" spans="1:7" x14ac:dyDescent="0.25">
      <c r="A2530">
        <v>2529</v>
      </c>
      <c r="B2530" s="2">
        <v>1</v>
      </c>
      <c r="C2530" s="4">
        <v>2</v>
      </c>
    </row>
    <row r="2531" spans="1:7" x14ac:dyDescent="0.25">
      <c r="A2531">
        <v>2530</v>
      </c>
      <c r="B2531" s="2">
        <v>1</v>
      </c>
      <c r="C2531" s="4">
        <v>2</v>
      </c>
    </row>
    <row r="2532" spans="1:7" x14ac:dyDescent="0.25">
      <c r="A2532">
        <v>2531</v>
      </c>
      <c r="B2532" s="2">
        <v>1</v>
      </c>
      <c r="C2532" s="4">
        <v>2</v>
      </c>
    </row>
    <row r="2533" spans="1:7" x14ac:dyDescent="0.25">
      <c r="A2533">
        <v>2532</v>
      </c>
      <c r="B2533" s="2">
        <v>1</v>
      </c>
      <c r="C2533" s="4">
        <v>2</v>
      </c>
    </row>
    <row r="2534" spans="1:7" x14ac:dyDescent="0.25">
      <c r="A2534">
        <v>2533</v>
      </c>
      <c r="B2534" s="2">
        <v>1</v>
      </c>
      <c r="C2534" s="4">
        <v>2</v>
      </c>
    </row>
    <row r="2535" spans="1:7" x14ac:dyDescent="0.25">
      <c r="A2535">
        <v>2534</v>
      </c>
      <c r="C2535" s="4">
        <v>2</v>
      </c>
    </row>
    <row r="2536" spans="1:7" x14ac:dyDescent="0.25">
      <c r="A2536">
        <v>2535</v>
      </c>
      <c r="C2536" s="4">
        <v>2</v>
      </c>
    </row>
    <row r="2537" spans="1:7" x14ac:dyDescent="0.25">
      <c r="A2537">
        <v>2536</v>
      </c>
      <c r="C2537" s="4">
        <v>2</v>
      </c>
    </row>
    <row r="2538" spans="1:7" x14ac:dyDescent="0.25">
      <c r="A2538">
        <v>2537</v>
      </c>
      <c r="C2538" s="4">
        <v>2</v>
      </c>
    </row>
    <row r="2539" spans="1:7" x14ac:dyDescent="0.25">
      <c r="A2539">
        <v>2538</v>
      </c>
      <c r="C2539" s="4">
        <v>2</v>
      </c>
      <c r="G2539" s="3" t="s">
        <v>234</v>
      </c>
    </row>
    <row r="2540" spans="1:7" x14ac:dyDescent="0.25">
      <c r="A2540">
        <v>2539</v>
      </c>
      <c r="C2540" s="4">
        <v>2</v>
      </c>
      <c r="G2540" s="3" t="s">
        <v>234</v>
      </c>
    </row>
    <row r="2541" spans="1:7" x14ac:dyDescent="0.25">
      <c r="A2541">
        <v>2540</v>
      </c>
      <c r="C2541" s="4">
        <v>2</v>
      </c>
      <c r="G2541" s="3" t="s">
        <v>234</v>
      </c>
    </row>
    <row r="2542" spans="1:7" x14ac:dyDescent="0.25">
      <c r="A2542">
        <v>2541</v>
      </c>
      <c r="C2542" s="4">
        <v>2</v>
      </c>
      <c r="G2542" s="3" t="s">
        <v>234</v>
      </c>
    </row>
    <row r="2543" spans="1:7" x14ac:dyDescent="0.25">
      <c r="A2543">
        <v>2542</v>
      </c>
      <c r="C2543" s="4">
        <v>2</v>
      </c>
      <c r="G2543" s="3" t="s">
        <v>234</v>
      </c>
    </row>
    <row r="2544" spans="1:7" x14ac:dyDescent="0.25">
      <c r="A2544">
        <v>2543</v>
      </c>
      <c r="C2544" s="4">
        <v>2</v>
      </c>
      <c r="G2544" s="3" t="s">
        <v>234</v>
      </c>
    </row>
    <row r="2545" spans="1:7" x14ac:dyDescent="0.25">
      <c r="A2545">
        <v>2544</v>
      </c>
      <c r="C2545" s="4">
        <v>2</v>
      </c>
      <c r="G2545" s="3" t="s">
        <v>234</v>
      </c>
    </row>
    <row r="2546" spans="1:7" x14ac:dyDescent="0.25">
      <c r="A2546">
        <v>2545</v>
      </c>
      <c r="C2546" s="4">
        <v>2</v>
      </c>
      <c r="G2546" s="3" t="s">
        <v>234</v>
      </c>
    </row>
    <row r="2547" spans="1:7" x14ac:dyDescent="0.25">
      <c r="A2547">
        <v>2546</v>
      </c>
      <c r="C2547" s="4">
        <v>2</v>
      </c>
      <c r="G2547" s="3" t="s">
        <v>234</v>
      </c>
    </row>
    <row r="2548" spans="1:7" x14ac:dyDescent="0.25">
      <c r="A2548">
        <v>2547</v>
      </c>
      <c r="C2548" s="4">
        <v>2</v>
      </c>
      <c r="G2548" s="3" t="s">
        <v>234</v>
      </c>
    </row>
    <row r="2549" spans="1:7" x14ac:dyDescent="0.25">
      <c r="A2549">
        <v>2548</v>
      </c>
      <c r="C2549" s="4">
        <v>2</v>
      </c>
      <c r="G2549" s="3" t="s">
        <v>234</v>
      </c>
    </row>
    <row r="2550" spans="1:7" x14ac:dyDescent="0.25">
      <c r="A2550">
        <v>2549</v>
      </c>
      <c r="C2550" s="4">
        <v>2</v>
      </c>
      <c r="G2550" s="3" t="s">
        <v>234</v>
      </c>
    </row>
    <row r="2551" spans="1:7" x14ac:dyDescent="0.25">
      <c r="A2551">
        <v>2550</v>
      </c>
      <c r="B2551" s="2">
        <v>1</v>
      </c>
      <c r="C2551" s="4">
        <v>2</v>
      </c>
      <c r="G2551" s="3" t="s">
        <v>234</v>
      </c>
    </row>
    <row r="2552" spans="1:7" x14ac:dyDescent="0.25">
      <c r="A2552">
        <v>2551</v>
      </c>
      <c r="B2552" s="2">
        <v>1</v>
      </c>
      <c r="C2552" s="4">
        <v>2</v>
      </c>
      <c r="G2552" s="3" t="s">
        <v>234</v>
      </c>
    </row>
    <row r="2553" spans="1:7" x14ac:dyDescent="0.25">
      <c r="A2553">
        <v>2552</v>
      </c>
      <c r="B2553" s="2">
        <v>1</v>
      </c>
      <c r="C2553" s="4">
        <v>2</v>
      </c>
      <c r="G2553" s="3" t="s">
        <v>234</v>
      </c>
    </row>
    <row r="2554" spans="1:7" x14ac:dyDescent="0.25">
      <c r="A2554">
        <v>2553</v>
      </c>
      <c r="B2554" s="2">
        <v>1</v>
      </c>
      <c r="C2554" s="4">
        <v>2</v>
      </c>
      <c r="G2554" s="3" t="s">
        <v>234</v>
      </c>
    </row>
    <row r="2555" spans="1:7" x14ac:dyDescent="0.25">
      <c r="A2555">
        <v>2554</v>
      </c>
      <c r="B2555" s="2">
        <v>1</v>
      </c>
      <c r="C2555" s="4">
        <v>2</v>
      </c>
      <c r="G2555" s="3" t="s">
        <v>234</v>
      </c>
    </row>
    <row r="2556" spans="1:7" x14ac:dyDescent="0.25">
      <c r="A2556">
        <v>2555</v>
      </c>
      <c r="B2556" s="2">
        <v>1</v>
      </c>
      <c r="C2556" s="4">
        <v>2</v>
      </c>
      <c r="G2556" s="3" t="s">
        <v>234</v>
      </c>
    </row>
    <row r="2557" spans="1:7" x14ac:dyDescent="0.25">
      <c r="A2557">
        <v>2556</v>
      </c>
      <c r="B2557" s="2">
        <v>1</v>
      </c>
      <c r="C2557" s="4">
        <v>2</v>
      </c>
      <c r="G2557" s="3" t="s">
        <v>234</v>
      </c>
    </row>
    <row r="2558" spans="1:7" x14ac:dyDescent="0.25">
      <c r="A2558">
        <v>2557</v>
      </c>
      <c r="B2558" s="2">
        <v>1</v>
      </c>
      <c r="C2558" s="4">
        <v>2</v>
      </c>
      <c r="G2558" s="3" t="s">
        <v>234</v>
      </c>
    </row>
    <row r="2559" spans="1:7" x14ac:dyDescent="0.25">
      <c r="A2559">
        <v>2558</v>
      </c>
      <c r="B2559" s="2">
        <v>1</v>
      </c>
      <c r="C2559" s="4">
        <v>2</v>
      </c>
      <c r="G2559" s="3" t="s">
        <v>234</v>
      </c>
    </row>
    <row r="2560" spans="1:7" x14ac:dyDescent="0.25">
      <c r="A2560">
        <v>2559</v>
      </c>
      <c r="B2560" s="2">
        <v>1</v>
      </c>
      <c r="C2560" s="4">
        <v>2</v>
      </c>
      <c r="G2560" s="3" t="s">
        <v>234</v>
      </c>
    </row>
    <row r="2561" spans="1:7" x14ac:dyDescent="0.25">
      <c r="A2561">
        <v>2560</v>
      </c>
      <c r="B2561" s="2">
        <v>1</v>
      </c>
      <c r="C2561" s="4">
        <v>2</v>
      </c>
      <c r="E2561" s="5">
        <v>4</v>
      </c>
      <c r="G2561" s="3" t="s">
        <v>234</v>
      </c>
    </row>
    <row r="2562" spans="1:7" x14ac:dyDescent="0.25">
      <c r="A2562">
        <v>2561</v>
      </c>
      <c r="B2562" s="2">
        <v>1</v>
      </c>
      <c r="E2562" s="5">
        <v>4</v>
      </c>
      <c r="G2562" s="3" t="s">
        <v>234</v>
      </c>
    </row>
    <row r="2563" spans="1:7" x14ac:dyDescent="0.25">
      <c r="A2563">
        <v>2562</v>
      </c>
      <c r="B2563" s="2">
        <v>1</v>
      </c>
      <c r="E2563" s="5">
        <v>4</v>
      </c>
    </row>
    <row r="2564" spans="1:7" x14ac:dyDescent="0.25">
      <c r="A2564">
        <v>2563</v>
      </c>
      <c r="B2564" s="2">
        <v>1</v>
      </c>
      <c r="E2564" s="5">
        <v>4</v>
      </c>
    </row>
    <row r="2565" spans="1:7" x14ac:dyDescent="0.25">
      <c r="A2565">
        <v>2564</v>
      </c>
      <c r="B2565" s="2">
        <v>1</v>
      </c>
      <c r="E2565" s="5">
        <v>4</v>
      </c>
    </row>
    <row r="2566" spans="1:7" x14ac:dyDescent="0.25">
      <c r="A2566">
        <v>2565</v>
      </c>
      <c r="B2566" s="2">
        <v>1</v>
      </c>
      <c r="E2566" s="5">
        <v>4</v>
      </c>
    </row>
    <row r="2567" spans="1:7" x14ac:dyDescent="0.25">
      <c r="A2567">
        <v>2566</v>
      </c>
      <c r="B2567" s="2">
        <v>1</v>
      </c>
      <c r="E2567" s="5">
        <v>4</v>
      </c>
    </row>
    <row r="2568" spans="1:7" x14ac:dyDescent="0.25">
      <c r="A2568">
        <v>2567</v>
      </c>
      <c r="B2568" s="2">
        <v>1</v>
      </c>
      <c r="E2568" s="5">
        <v>4</v>
      </c>
    </row>
    <row r="2569" spans="1:7" x14ac:dyDescent="0.25">
      <c r="A2569">
        <v>2568</v>
      </c>
      <c r="B2569" s="2">
        <v>1</v>
      </c>
      <c r="E2569" s="5">
        <v>4</v>
      </c>
    </row>
    <row r="2570" spans="1:7" x14ac:dyDescent="0.25">
      <c r="A2570">
        <v>2569</v>
      </c>
      <c r="B2570" s="2">
        <v>1</v>
      </c>
      <c r="E2570" s="5">
        <v>4</v>
      </c>
    </row>
    <row r="2571" spans="1:7" x14ac:dyDescent="0.25">
      <c r="A2571">
        <v>2570</v>
      </c>
      <c r="B2571" s="2">
        <v>1</v>
      </c>
      <c r="E2571" s="5">
        <v>4</v>
      </c>
    </row>
    <row r="2572" spans="1:7" x14ac:dyDescent="0.25">
      <c r="A2572">
        <v>2571</v>
      </c>
      <c r="B2572" s="2">
        <v>1</v>
      </c>
      <c r="E2572" s="5">
        <v>4</v>
      </c>
    </row>
    <row r="2573" spans="1:7" x14ac:dyDescent="0.25">
      <c r="A2573">
        <v>2572</v>
      </c>
      <c r="B2573" s="2">
        <v>1</v>
      </c>
      <c r="E2573" s="5">
        <v>4</v>
      </c>
    </row>
    <row r="2574" spans="1:7" x14ac:dyDescent="0.25">
      <c r="A2574">
        <v>2573</v>
      </c>
      <c r="B2574" s="2">
        <v>1</v>
      </c>
      <c r="C2574" s="4">
        <v>2</v>
      </c>
      <c r="E2574" s="5">
        <v>4</v>
      </c>
    </row>
    <row r="2575" spans="1:7" x14ac:dyDescent="0.25">
      <c r="A2575">
        <v>2574</v>
      </c>
      <c r="B2575" s="2">
        <v>1</v>
      </c>
      <c r="C2575" s="4">
        <v>2</v>
      </c>
      <c r="E2575" s="5">
        <v>4</v>
      </c>
    </row>
    <row r="2576" spans="1:7" x14ac:dyDescent="0.25">
      <c r="A2576">
        <v>2575</v>
      </c>
      <c r="B2576" s="2">
        <v>1</v>
      </c>
      <c r="C2576" s="4">
        <v>2</v>
      </c>
      <c r="E2576" s="5">
        <v>4</v>
      </c>
    </row>
    <row r="2577" spans="1:7" x14ac:dyDescent="0.25">
      <c r="A2577">
        <v>2576</v>
      </c>
      <c r="B2577" s="2">
        <v>1</v>
      </c>
      <c r="C2577" s="4">
        <v>2</v>
      </c>
      <c r="E2577" s="5">
        <v>4</v>
      </c>
    </row>
    <row r="2578" spans="1:7" x14ac:dyDescent="0.25">
      <c r="A2578">
        <v>2577</v>
      </c>
      <c r="B2578" s="2">
        <v>1</v>
      </c>
      <c r="C2578" s="4">
        <v>2</v>
      </c>
      <c r="E2578" s="5">
        <v>4</v>
      </c>
    </row>
    <row r="2579" spans="1:7" x14ac:dyDescent="0.25">
      <c r="A2579">
        <v>2578</v>
      </c>
      <c r="B2579" s="2">
        <v>1</v>
      </c>
      <c r="C2579" s="4">
        <v>2</v>
      </c>
      <c r="E2579" s="5">
        <v>4</v>
      </c>
    </row>
    <row r="2580" spans="1:7" x14ac:dyDescent="0.25">
      <c r="A2580">
        <v>2579</v>
      </c>
      <c r="B2580" s="2">
        <v>1</v>
      </c>
      <c r="C2580" s="4">
        <v>2</v>
      </c>
      <c r="E2580" s="5">
        <v>4</v>
      </c>
    </row>
    <row r="2581" spans="1:7" x14ac:dyDescent="0.25">
      <c r="A2581">
        <v>2580</v>
      </c>
      <c r="C2581" s="4">
        <v>2</v>
      </c>
      <c r="E2581" s="5">
        <v>4</v>
      </c>
    </row>
    <row r="2582" spans="1:7" x14ac:dyDescent="0.25">
      <c r="A2582">
        <v>2581</v>
      </c>
      <c r="C2582" s="4">
        <v>2</v>
      </c>
      <c r="E2582" s="5">
        <v>4</v>
      </c>
    </row>
    <row r="2583" spans="1:7" x14ac:dyDescent="0.25">
      <c r="A2583">
        <v>2582</v>
      </c>
      <c r="C2583" s="4">
        <v>2</v>
      </c>
      <c r="E2583" s="5">
        <v>4</v>
      </c>
    </row>
    <row r="2584" spans="1:7" x14ac:dyDescent="0.25">
      <c r="A2584">
        <v>2583</v>
      </c>
      <c r="C2584" s="4">
        <v>2</v>
      </c>
      <c r="E2584" s="5">
        <v>4</v>
      </c>
    </row>
    <row r="2585" spans="1:7" x14ac:dyDescent="0.25">
      <c r="A2585">
        <v>2584</v>
      </c>
      <c r="C2585" s="4">
        <v>2</v>
      </c>
      <c r="E2585" s="5">
        <v>4</v>
      </c>
    </row>
    <row r="2586" spans="1:7" x14ac:dyDescent="0.25">
      <c r="A2586">
        <v>2585</v>
      </c>
      <c r="C2586" s="4">
        <v>2</v>
      </c>
      <c r="E2586" s="5">
        <v>4</v>
      </c>
      <c r="G2586" s="3" t="s">
        <v>234</v>
      </c>
    </row>
    <row r="2587" spans="1:7" x14ac:dyDescent="0.25">
      <c r="A2587">
        <v>2586</v>
      </c>
      <c r="C2587" s="4">
        <v>2</v>
      </c>
      <c r="E2587" s="5">
        <v>4</v>
      </c>
      <c r="G2587" s="3" t="s">
        <v>234</v>
      </c>
    </row>
    <row r="2588" spans="1:7" x14ac:dyDescent="0.25">
      <c r="A2588">
        <v>2587</v>
      </c>
      <c r="C2588" s="4">
        <v>2</v>
      </c>
      <c r="G2588" s="3" t="s">
        <v>234</v>
      </c>
    </row>
    <row r="2589" spans="1:7" x14ac:dyDescent="0.25">
      <c r="A2589">
        <v>2588</v>
      </c>
      <c r="C2589" s="4">
        <v>2</v>
      </c>
      <c r="G2589" s="3" t="s">
        <v>234</v>
      </c>
    </row>
    <row r="2590" spans="1:7" x14ac:dyDescent="0.25">
      <c r="A2590">
        <v>2589</v>
      </c>
      <c r="C2590" s="4">
        <v>2</v>
      </c>
      <c r="G2590" s="3" t="s">
        <v>234</v>
      </c>
    </row>
    <row r="2591" spans="1:7" x14ac:dyDescent="0.25">
      <c r="A2591">
        <v>2590</v>
      </c>
      <c r="C2591" s="4">
        <v>2</v>
      </c>
      <c r="G2591" s="3" t="s">
        <v>234</v>
      </c>
    </row>
    <row r="2592" spans="1:7" x14ac:dyDescent="0.25">
      <c r="A2592">
        <v>2591</v>
      </c>
      <c r="C2592" s="4">
        <v>2</v>
      </c>
      <c r="G2592" s="3" t="s">
        <v>234</v>
      </c>
    </row>
    <row r="2593" spans="1:8" x14ac:dyDescent="0.25">
      <c r="A2593">
        <v>2592</v>
      </c>
      <c r="B2593" s="2">
        <v>1</v>
      </c>
      <c r="C2593" s="4">
        <v>2</v>
      </c>
      <c r="G2593" s="3" t="s">
        <v>234</v>
      </c>
    </row>
    <row r="2594" spans="1:8" x14ac:dyDescent="0.25">
      <c r="A2594">
        <v>2593</v>
      </c>
      <c r="B2594" s="2">
        <v>1</v>
      </c>
      <c r="C2594" s="4">
        <v>2</v>
      </c>
      <c r="G2594" s="3" t="s">
        <v>234</v>
      </c>
    </row>
    <row r="2595" spans="1:8" x14ac:dyDescent="0.25">
      <c r="A2595">
        <v>2594</v>
      </c>
      <c r="B2595" s="2">
        <v>1</v>
      </c>
      <c r="C2595" s="4">
        <v>2</v>
      </c>
      <c r="G2595" s="3" t="s">
        <v>234</v>
      </c>
    </row>
    <row r="2596" spans="1:8" x14ac:dyDescent="0.25">
      <c r="A2596">
        <v>2595</v>
      </c>
      <c r="B2596" s="2">
        <v>1</v>
      </c>
      <c r="C2596" s="4">
        <v>2</v>
      </c>
      <c r="G2596" s="3" t="s">
        <v>234</v>
      </c>
    </row>
    <row r="2597" spans="1:8" x14ac:dyDescent="0.25">
      <c r="A2597">
        <v>2596</v>
      </c>
      <c r="B2597" s="2">
        <v>1</v>
      </c>
      <c r="C2597" s="4">
        <v>2</v>
      </c>
      <c r="G2597" s="3" t="s">
        <v>234</v>
      </c>
    </row>
    <row r="2598" spans="1:8" x14ac:dyDescent="0.25">
      <c r="A2598">
        <v>2597</v>
      </c>
      <c r="B2598" s="2">
        <v>1</v>
      </c>
      <c r="C2598" s="4">
        <v>2</v>
      </c>
      <c r="G2598" s="3" t="s">
        <v>234</v>
      </c>
    </row>
    <row r="2599" spans="1:8" x14ac:dyDescent="0.25">
      <c r="A2599">
        <v>2598</v>
      </c>
      <c r="B2599" s="2">
        <v>1</v>
      </c>
      <c r="C2599" s="4">
        <v>2</v>
      </c>
      <c r="G2599" s="3" t="s">
        <v>234</v>
      </c>
    </row>
    <row r="2600" spans="1:8" x14ac:dyDescent="0.25">
      <c r="A2600">
        <v>2599</v>
      </c>
      <c r="B2600" s="2">
        <v>1</v>
      </c>
      <c r="G2600" s="3" t="s">
        <v>234</v>
      </c>
    </row>
    <row r="2601" spans="1:8" x14ac:dyDescent="0.25">
      <c r="A2601">
        <v>2600</v>
      </c>
      <c r="B2601" s="2">
        <v>1</v>
      </c>
      <c r="G2601" s="3" t="s">
        <v>234</v>
      </c>
    </row>
    <row r="2602" spans="1:8" x14ac:dyDescent="0.25">
      <c r="A2602">
        <v>2601</v>
      </c>
      <c r="B2602" s="2">
        <v>1</v>
      </c>
      <c r="G2602" s="3" t="s">
        <v>234</v>
      </c>
    </row>
    <row r="2603" spans="1:8" x14ac:dyDescent="0.25">
      <c r="A2603">
        <v>2602</v>
      </c>
      <c r="B2603" s="2">
        <v>1</v>
      </c>
      <c r="G2603" s="3" t="s">
        <v>234</v>
      </c>
    </row>
    <row r="2604" spans="1:8" x14ac:dyDescent="0.25">
      <c r="A2604">
        <v>2603</v>
      </c>
      <c r="B2604" s="2">
        <v>1</v>
      </c>
      <c r="G2604" s="3" t="s">
        <v>234</v>
      </c>
    </row>
    <row r="2605" spans="1:8" x14ac:dyDescent="0.25">
      <c r="A2605">
        <v>2604</v>
      </c>
      <c r="B2605" s="2">
        <v>1</v>
      </c>
      <c r="H2605" s="5" t="s">
        <v>233</v>
      </c>
    </row>
    <row r="2606" spans="1:8" x14ac:dyDescent="0.25">
      <c r="A2606">
        <v>2605</v>
      </c>
      <c r="B2606" s="2">
        <v>1</v>
      </c>
      <c r="H2606" s="5" t="s">
        <v>233</v>
      </c>
    </row>
    <row r="2607" spans="1:8" x14ac:dyDescent="0.25">
      <c r="A2607">
        <v>2606</v>
      </c>
      <c r="B2607" s="2">
        <v>1</v>
      </c>
      <c r="H2607" s="5" t="s">
        <v>233</v>
      </c>
    </row>
    <row r="2608" spans="1:8" x14ac:dyDescent="0.25">
      <c r="A2608">
        <v>2607</v>
      </c>
      <c r="B2608" s="2">
        <v>1</v>
      </c>
      <c r="H2608" s="5" t="s">
        <v>233</v>
      </c>
    </row>
    <row r="2609" spans="1:8" x14ac:dyDescent="0.25">
      <c r="A2609">
        <v>2608</v>
      </c>
      <c r="B2609" s="2">
        <v>1</v>
      </c>
      <c r="C2609" s="4">
        <v>2</v>
      </c>
      <c r="H2609" s="5" t="s">
        <v>233</v>
      </c>
    </row>
    <row r="2610" spans="1:8" x14ac:dyDescent="0.25">
      <c r="A2610">
        <v>2609</v>
      </c>
      <c r="B2610" s="2">
        <v>1</v>
      </c>
      <c r="C2610" s="4">
        <v>2</v>
      </c>
      <c r="H2610" s="5" t="s">
        <v>233</v>
      </c>
    </row>
    <row r="2611" spans="1:8" x14ac:dyDescent="0.25">
      <c r="A2611">
        <v>2610</v>
      </c>
      <c r="B2611" s="2">
        <v>1</v>
      </c>
      <c r="C2611" s="4">
        <v>2</v>
      </c>
      <c r="H2611" s="5" t="s">
        <v>233</v>
      </c>
    </row>
    <row r="2612" spans="1:8" x14ac:dyDescent="0.25">
      <c r="A2612">
        <v>2611</v>
      </c>
      <c r="B2612" s="2">
        <v>1</v>
      </c>
      <c r="C2612" s="4">
        <v>2</v>
      </c>
      <c r="H2612" s="5" t="s">
        <v>233</v>
      </c>
    </row>
    <row r="2613" spans="1:8" x14ac:dyDescent="0.25">
      <c r="A2613">
        <v>2612</v>
      </c>
      <c r="B2613" s="2">
        <v>1</v>
      </c>
      <c r="C2613" s="4">
        <v>2</v>
      </c>
      <c r="H2613" s="5" t="s">
        <v>233</v>
      </c>
    </row>
    <row r="2614" spans="1:8" x14ac:dyDescent="0.25">
      <c r="A2614">
        <v>2613</v>
      </c>
      <c r="B2614" s="2">
        <v>1</v>
      </c>
      <c r="C2614" s="4">
        <v>2</v>
      </c>
      <c r="H2614" s="5" t="s">
        <v>233</v>
      </c>
    </row>
    <row r="2615" spans="1:8" x14ac:dyDescent="0.25">
      <c r="A2615">
        <v>2614</v>
      </c>
      <c r="B2615" s="2">
        <v>1</v>
      </c>
      <c r="C2615" s="4">
        <v>2</v>
      </c>
      <c r="H2615" s="5" t="s">
        <v>233</v>
      </c>
    </row>
    <row r="2616" spans="1:8" x14ac:dyDescent="0.25">
      <c r="A2616">
        <v>2615</v>
      </c>
      <c r="B2616" s="2">
        <v>1</v>
      </c>
      <c r="C2616" s="4">
        <v>2</v>
      </c>
      <c r="H2616" s="5" t="s">
        <v>233</v>
      </c>
    </row>
    <row r="2617" spans="1:8" x14ac:dyDescent="0.25">
      <c r="A2617">
        <v>2616</v>
      </c>
      <c r="B2617" s="2">
        <v>1</v>
      </c>
      <c r="C2617" s="4">
        <v>2</v>
      </c>
      <c r="H2617" s="5" t="s">
        <v>233</v>
      </c>
    </row>
    <row r="2618" spans="1:8" x14ac:dyDescent="0.25">
      <c r="A2618">
        <v>2617</v>
      </c>
      <c r="B2618" s="2">
        <v>1</v>
      </c>
      <c r="C2618" s="4">
        <v>2</v>
      </c>
      <c r="H2618" s="5" t="s">
        <v>233</v>
      </c>
    </row>
    <row r="2619" spans="1:8" x14ac:dyDescent="0.25">
      <c r="A2619">
        <v>2618</v>
      </c>
      <c r="B2619" s="2">
        <v>1</v>
      </c>
      <c r="C2619" s="4">
        <v>2</v>
      </c>
      <c r="H2619" s="5" t="s">
        <v>233</v>
      </c>
    </row>
    <row r="2620" spans="1:8" x14ac:dyDescent="0.25">
      <c r="A2620">
        <v>2619</v>
      </c>
      <c r="B2620" s="2">
        <v>1</v>
      </c>
      <c r="C2620" s="4">
        <v>2</v>
      </c>
      <c r="H2620" s="5" t="s">
        <v>233</v>
      </c>
    </row>
    <row r="2621" spans="1:8" x14ac:dyDescent="0.25">
      <c r="A2621">
        <v>2620</v>
      </c>
      <c r="B2621" s="2">
        <v>1</v>
      </c>
      <c r="C2621" s="4">
        <v>2</v>
      </c>
      <c r="H2621" s="5" t="s">
        <v>233</v>
      </c>
    </row>
    <row r="2622" spans="1:8" x14ac:dyDescent="0.25">
      <c r="A2622">
        <v>2621</v>
      </c>
      <c r="C2622" s="4">
        <v>2</v>
      </c>
      <c r="H2622" s="5" t="s">
        <v>233</v>
      </c>
    </row>
    <row r="2623" spans="1:8" x14ac:dyDescent="0.25">
      <c r="A2623">
        <v>2622</v>
      </c>
      <c r="C2623" s="4">
        <v>2</v>
      </c>
      <c r="H2623" s="5" t="s">
        <v>233</v>
      </c>
    </row>
    <row r="2624" spans="1:8" x14ac:dyDescent="0.25">
      <c r="A2624">
        <v>2623</v>
      </c>
      <c r="C2624" s="4">
        <v>2</v>
      </c>
      <c r="H2624" s="5" t="s">
        <v>233</v>
      </c>
    </row>
    <row r="2625" spans="1:8" x14ac:dyDescent="0.25">
      <c r="A2625">
        <v>2624</v>
      </c>
      <c r="C2625" s="4">
        <v>2</v>
      </c>
      <c r="H2625" s="5" t="s">
        <v>233</v>
      </c>
    </row>
    <row r="2626" spans="1:8" x14ac:dyDescent="0.25">
      <c r="A2626">
        <v>2625</v>
      </c>
      <c r="C2626" s="4">
        <v>2</v>
      </c>
      <c r="H2626" s="5" t="s">
        <v>233</v>
      </c>
    </row>
    <row r="2627" spans="1:8" x14ac:dyDescent="0.25">
      <c r="A2627">
        <v>2626</v>
      </c>
      <c r="C2627" s="4">
        <v>2</v>
      </c>
      <c r="H2627" s="5" t="s">
        <v>233</v>
      </c>
    </row>
    <row r="2628" spans="1:8" x14ac:dyDescent="0.25">
      <c r="A2628">
        <v>2627</v>
      </c>
      <c r="C2628" s="4">
        <v>2</v>
      </c>
      <c r="H2628" s="5" t="s">
        <v>233</v>
      </c>
    </row>
    <row r="2629" spans="1:8" x14ac:dyDescent="0.25">
      <c r="A2629">
        <v>2628</v>
      </c>
      <c r="C2629" s="4">
        <v>2</v>
      </c>
      <c r="H2629" s="5" t="s">
        <v>233</v>
      </c>
    </row>
    <row r="2630" spans="1:8" x14ac:dyDescent="0.25">
      <c r="A2630">
        <v>2629</v>
      </c>
      <c r="C2630" s="4">
        <v>2</v>
      </c>
      <c r="H2630" s="5" t="s">
        <v>233</v>
      </c>
    </row>
    <row r="2631" spans="1:8" x14ac:dyDescent="0.25">
      <c r="A2631">
        <v>2630</v>
      </c>
      <c r="C2631" s="4">
        <v>2</v>
      </c>
      <c r="H2631" s="5" t="s">
        <v>233</v>
      </c>
    </row>
    <row r="2632" spans="1:8" x14ac:dyDescent="0.25">
      <c r="A2632">
        <v>2631</v>
      </c>
      <c r="B2632" s="2">
        <v>1</v>
      </c>
      <c r="C2632" s="4">
        <v>2</v>
      </c>
      <c r="H2632" s="5" t="s">
        <v>233</v>
      </c>
    </row>
    <row r="2633" spans="1:8" x14ac:dyDescent="0.25">
      <c r="A2633">
        <v>2632</v>
      </c>
      <c r="B2633" s="2">
        <v>1</v>
      </c>
      <c r="C2633" s="4">
        <v>2</v>
      </c>
      <c r="H2633" s="5" t="s">
        <v>233</v>
      </c>
    </row>
    <row r="2634" spans="1:8" x14ac:dyDescent="0.25">
      <c r="A2634">
        <v>2633</v>
      </c>
      <c r="B2634" s="2">
        <v>1</v>
      </c>
      <c r="C2634" s="4">
        <v>2</v>
      </c>
      <c r="G2634" s="3" t="s">
        <v>234</v>
      </c>
      <c r="H2634" s="5" t="s">
        <v>233</v>
      </c>
    </row>
    <row r="2635" spans="1:8" x14ac:dyDescent="0.25">
      <c r="A2635">
        <v>2634</v>
      </c>
      <c r="B2635" s="2">
        <v>1</v>
      </c>
      <c r="C2635" s="4">
        <v>2</v>
      </c>
      <c r="G2635" s="3" t="s">
        <v>234</v>
      </c>
      <c r="H2635" s="5" t="s">
        <v>233</v>
      </c>
    </row>
    <row r="2636" spans="1:8" x14ac:dyDescent="0.25">
      <c r="A2636">
        <v>2635</v>
      </c>
      <c r="B2636" s="2">
        <v>1</v>
      </c>
      <c r="C2636" s="4">
        <v>2</v>
      </c>
      <c r="G2636" s="3" t="s">
        <v>234</v>
      </c>
      <c r="H2636" s="5" t="s">
        <v>233</v>
      </c>
    </row>
    <row r="2637" spans="1:8" x14ac:dyDescent="0.25">
      <c r="A2637">
        <v>2636</v>
      </c>
      <c r="B2637" s="2">
        <v>1</v>
      </c>
      <c r="C2637" s="4">
        <v>2</v>
      </c>
      <c r="G2637" s="3" t="s">
        <v>234</v>
      </c>
    </row>
    <row r="2638" spans="1:8" x14ac:dyDescent="0.25">
      <c r="A2638">
        <v>2637</v>
      </c>
      <c r="B2638" s="2">
        <v>1</v>
      </c>
      <c r="C2638" s="4">
        <v>2</v>
      </c>
      <c r="G2638" s="3" t="s">
        <v>234</v>
      </c>
    </row>
    <row r="2639" spans="1:8" x14ac:dyDescent="0.25">
      <c r="A2639">
        <v>2638</v>
      </c>
      <c r="B2639" s="2">
        <v>1</v>
      </c>
      <c r="C2639" s="4">
        <v>2</v>
      </c>
      <c r="G2639" s="3" t="s">
        <v>234</v>
      </c>
    </row>
    <row r="2640" spans="1:8" x14ac:dyDescent="0.25">
      <c r="A2640">
        <v>2639</v>
      </c>
      <c r="B2640" s="2">
        <v>1</v>
      </c>
      <c r="C2640" s="4">
        <v>2</v>
      </c>
      <c r="G2640" s="3" t="s">
        <v>234</v>
      </c>
    </row>
    <row r="2641" spans="1:7" x14ac:dyDescent="0.25">
      <c r="A2641">
        <v>2640</v>
      </c>
      <c r="B2641" s="2">
        <v>1</v>
      </c>
      <c r="G2641" s="3" t="s">
        <v>234</v>
      </c>
    </row>
    <row r="2642" spans="1:7" x14ac:dyDescent="0.25">
      <c r="A2642">
        <v>2641</v>
      </c>
      <c r="B2642" s="2">
        <v>1</v>
      </c>
      <c r="G2642" s="3" t="s">
        <v>234</v>
      </c>
    </row>
    <row r="2643" spans="1:7" x14ac:dyDescent="0.25">
      <c r="A2643">
        <v>2642</v>
      </c>
      <c r="B2643" s="2">
        <v>1</v>
      </c>
      <c r="G2643" s="3" t="s">
        <v>234</v>
      </c>
    </row>
    <row r="2644" spans="1:7" x14ac:dyDescent="0.25">
      <c r="A2644">
        <v>2643</v>
      </c>
      <c r="B2644" s="2">
        <v>1</v>
      </c>
      <c r="G2644" s="3" t="s">
        <v>234</v>
      </c>
    </row>
    <row r="2645" spans="1:7" x14ac:dyDescent="0.25">
      <c r="A2645">
        <v>2644</v>
      </c>
      <c r="B2645" s="2">
        <v>1</v>
      </c>
      <c r="G2645" s="3" t="s">
        <v>234</v>
      </c>
    </row>
    <row r="2646" spans="1:7" x14ac:dyDescent="0.25">
      <c r="A2646">
        <v>2645</v>
      </c>
      <c r="B2646" s="2">
        <v>1</v>
      </c>
      <c r="G2646" s="3" t="s">
        <v>234</v>
      </c>
    </row>
    <row r="2647" spans="1:7" x14ac:dyDescent="0.25">
      <c r="A2647">
        <v>2646</v>
      </c>
      <c r="B2647" s="2">
        <v>1</v>
      </c>
      <c r="G2647" s="3" t="s">
        <v>234</v>
      </c>
    </row>
    <row r="2648" spans="1:7" x14ac:dyDescent="0.25">
      <c r="A2648">
        <v>2647</v>
      </c>
      <c r="B2648" s="2">
        <v>1</v>
      </c>
      <c r="G2648" s="3" t="s">
        <v>234</v>
      </c>
    </row>
    <row r="2649" spans="1:7" x14ac:dyDescent="0.25">
      <c r="A2649">
        <v>2648</v>
      </c>
      <c r="B2649" s="2">
        <v>1</v>
      </c>
      <c r="G2649" s="3" t="s">
        <v>234</v>
      </c>
    </row>
    <row r="2650" spans="1:7" x14ac:dyDescent="0.25">
      <c r="A2650">
        <v>2649</v>
      </c>
      <c r="B2650" s="2">
        <v>1</v>
      </c>
      <c r="C2650" s="4">
        <v>2</v>
      </c>
    </row>
    <row r="2651" spans="1:7" x14ac:dyDescent="0.25">
      <c r="A2651">
        <v>2650</v>
      </c>
      <c r="B2651" s="2">
        <v>1</v>
      </c>
      <c r="C2651" s="4">
        <v>2</v>
      </c>
    </row>
    <row r="2652" spans="1:7" x14ac:dyDescent="0.25">
      <c r="A2652">
        <v>2651</v>
      </c>
      <c r="B2652" s="2">
        <v>1</v>
      </c>
      <c r="C2652" s="4">
        <v>2</v>
      </c>
    </row>
    <row r="2653" spans="1:7" x14ac:dyDescent="0.25">
      <c r="A2653">
        <v>2652</v>
      </c>
      <c r="B2653" s="2">
        <v>1</v>
      </c>
      <c r="C2653" s="4">
        <v>2</v>
      </c>
    </row>
    <row r="2654" spans="1:7" x14ac:dyDescent="0.25">
      <c r="A2654">
        <v>2653</v>
      </c>
      <c r="B2654" s="2">
        <v>1</v>
      </c>
      <c r="C2654" s="4">
        <v>2</v>
      </c>
    </row>
    <row r="2655" spans="1:7" x14ac:dyDescent="0.25">
      <c r="A2655">
        <v>2654</v>
      </c>
      <c r="B2655" s="2">
        <v>1</v>
      </c>
      <c r="C2655" s="4">
        <v>2</v>
      </c>
    </row>
    <row r="2656" spans="1:7" x14ac:dyDescent="0.25">
      <c r="A2656">
        <v>2655</v>
      </c>
      <c r="B2656" s="2">
        <v>1</v>
      </c>
      <c r="C2656" s="4">
        <v>2</v>
      </c>
    </row>
    <row r="2657" spans="1:3" x14ac:dyDescent="0.25">
      <c r="A2657">
        <v>2656</v>
      </c>
      <c r="B2657" s="2">
        <v>1</v>
      </c>
      <c r="C2657" s="4">
        <v>2</v>
      </c>
    </row>
    <row r="2658" spans="1:3" x14ac:dyDescent="0.25">
      <c r="A2658">
        <v>2657</v>
      </c>
      <c r="B2658" s="2">
        <v>1</v>
      </c>
      <c r="C2658" s="4">
        <v>2</v>
      </c>
    </row>
    <row r="2659" spans="1:3" x14ac:dyDescent="0.25">
      <c r="A2659">
        <v>2658</v>
      </c>
      <c r="B2659" s="2">
        <v>1</v>
      </c>
      <c r="C2659" s="4">
        <v>2</v>
      </c>
    </row>
    <row r="2660" spans="1:3" x14ac:dyDescent="0.25">
      <c r="A2660">
        <v>2659</v>
      </c>
      <c r="B2660" s="2">
        <v>1</v>
      </c>
      <c r="C2660" s="4">
        <v>2</v>
      </c>
    </row>
    <row r="2661" spans="1:3" x14ac:dyDescent="0.25">
      <c r="A2661">
        <v>2660</v>
      </c>
      <c r="B2661" s="2">
        <v>1</v>
      </c>
      <c r="C2661" s="4">
        <v>2</v>
      </c>
    </row>
    <row r="2662" spans="1:3" x14ac:dyDescent="0.25">
      <c r="A2662">
        <v>2661</v>
      </c>
      <c r="B2662" s="2">
        <v>1</v>
      </c>
      <c r="C2662" s="4">
        <v>2</v>
      </c>
    </row>
    <row r="2663" spans="1:3" x14ac:dyDescent="0.25">
      <c r="A2663">
        <v>2662</v>
      </c>
      <c r="B2663" s="2">
        <v>1</v>
      </c>
      <c r="C2663" s="4">
        <v>2</v>
      </c>
    </row>
    <row r="2664" spans="1:3" x14ac:dyDescent="0.25">
      <c r="A2664">
        <v>2663</v>
      </c>
      <c r="B2664" s="2">
        <v>1</v>
      </c>
      <c r="C2664" s="4">
        <v>2</v>
      </c>
    </row>
    <row r="2665" spans="1:3" x14ac:dyDescent="0.25">
      <c r="A2665">
        <v>2664</v>
      </c>
      <c r="B2665" s="2">
        <v>1</v>
      </c>
      <c r="C2665" s="4">
        <v>2</v>
      </c>
    </row>
    <row r="2666" spans="1:3" x14ac:dyDescent="0.25">
      <c r="A2666">
        <v>2665</v>
      </c>
      <c r="B2666" s="2">
        <v>1</v>
      </c>
      <c r="C2666" s="4">
        <v>2</v>
      </c>
    </row>
    <row r="2667" spans="1:3" x14ac:dyDescent="0.25">
      <c r="A2667">
        <v>2666</v>
      </c>
      <c r="B2667" s="2">
        <v>1</v>
      </c>
      <c r="C2667" s="4">
        <v>2</v>
      </c>
    </row>
    <row r="2668" spans="1:3" x14ac:dyDescent="0.25">
      <c r="A2668">
        <v>2667</v>
      </c>
      <c r="B2668" s="2">
        <v>1</v>
      </c>
      <c r="C2668" s="4">
        <v>2</v>
      </c>
    </row>
    <row r="2669" spans="1:3" x14ac:dyDescent="0.25">
      <c r="A2669">
        <v>2668</v>
      </c>
      <c r="B2669" s="2">
        <v>1</v>
      </c>
      <c r="C2669" s="4">
        <v>2</v>
      </c>
    </row>
    <row r="2670" spans="1:3" x14ac:dyDescent="0.25">
      <c r="A2670">
        <v>2669</v>
      </c>
      <c r="B2670" s="2">
        <v>1</v>
      </c>
      <c r="C2670" s="4">
        <v>2</v>
      </c>
    </row>
    <row r="2671" spans="1:3" x14ac:dyDescent="0.25">
      <c r="A2671">
        <v>2670</v>
      </c>
      <c r="B2671" s="2">
        <v>1</v>
      </c>
      <c r="C2671" s="4">
        <v>2</v>
      </c>
    </row>
    <row r="2672" spans="1:3" x14ac:dyDescent="0.25">
      <c r="A2672">
        <v>2671</v>
      </c>
      <c r="C2672" s="4">
        <v>2</v>
      </c>
    </row>
    <row r="2673" spans="1:7" x14ac:dyDescent="0.25">
      <c r="A2673">
        <v>2672</v>
      </c>
      <c r="C2673" s="4">
        <v>2</v>
      </c>
      <c r="G2673" s="3" t="s">
        <v>234</v>
      </c>
    </row>
    <row r="2674" spans="1:7" x14ac:dyDescent="0.25">
      <c r="A2674">
        <v>2673</v>
      </c>
      <c r="C2674" s="4">
        <v>2</v>
      </c>
      <c r="G2674" s="3" t="s">
        <v>234</v>
      </c>
    </row>
    <row r="2675" spans="1:7" x14ac:dyDescent="0.25">
      <c r="A2675">
        <v>2674</v>
      </c>
      <c r="C2675" s="4">
        <v>2</v>
      </c>
      <c r="G2675" s="3" t="s">
        <v>234</v>
      </c>
    </row>
    <row r="2676" spans="1:7" x14ac:dyDescent="0.25">
      <c r="A2676">
        <v>2675</v>
      </c>
      <c r="C2676" s="4">
        <v>2</v>
      </c>
      <c r="G2676" s="3" t="s">
        <v>234</v>
      </c>
    </row>
    <row r="2677" spans="1:7" x14ac:dyDescent="0.25">
      <c r="A2677">
        <v>2676</v>
      </c>
      <c r="C2677" s="4">
        <v>2</v>
      </c>
      <c r="G2677" s="3" t="s">
        <v>234</v>
      </c>
    </row>
    <row r="2678" spans="1:7" x14ac:dyDescent="0.25">
      <c r="A2678">
        <v>2677</v>
      </c>
      <c r="B2678" s="2">
        <v>1</v>
      </c>
      <c r="C2678" s="4">
        <v>2</v>
      </c>
      <c r="G2678" s="3" t="s">
        <v>234</v>
      </c>
    </row>
    <row r="2679" spans="1:7" x14ac:dyDescent="0.25">
      <c r="A2679">
        <v>2678</v>
      </c>
      <c r="B2679" s="2">
        <v>1</v>
      </c>
      <c r="C2679" s="4">
        <v>2</v>
      </c>
      <c r="G2679" s="3" t="s">
        <v>234</v>
      </c>
    </row>
    <row r="2680" spans="1:7" x14ac:dyDescent="0.25">
      <c r="A2680">
        <v>2679</v>
      </c>
      <c r="B2680" s="2">
        <v>1</v>
      </c>
      <c r="C2680" s="4">
        <v>2</v>
      </c>
      <c r="G2680" s="3" t="s">
        <v>234</v>
      </c>
    </row>
    <row r="2681" spans="1:7" x14ac:dyDescent="0.25">
      <c r="A2681">
        <v>2680</v>
      </c>
      <c r="B2681" s="2">
        <v>1</v>
      </c>
      <c r="C2681" s="4">
        <v>2</v>
      </c>
      <c r="G2681" s="3" t="s">
        <v>234</v>
      </c>
    </row>
    <row r="2682" spans="1:7" x14ac:dyDescent="0.25">
      <c r="A2682">
        <v>2681</v>
      </c>
      <c r="B2682" s="2">
        <v>1</v>
      </c>
      <c r="C2682" s="4">
        <v>2</v>
      </c>
      <c r="G2682" s="3" t="s">
        <v>234</v>
      </c>
    </row>
    <row r="2683" spans="1:7" x14ac:dyDescent="0.25">
      <c r="A2683">
        <v>2682</v>
      </c>
      <c r="B2683" s="2">
        <v>1</v>
      </c>
      <c r="C2683" s="4">
        <v>2</v>
      </c>
      <c r="G2683" s="3" t="s">
        <v>234</v>
      </c>
    </row>
    <row r="2684" spans="1:7" x14ac:dyDescent="0.25">
      <c r="A2684">
        <v>2683</v>
      </c>
      <c r="B2684" s="2">
        <v>1</v>
      </c>
      <c r="C2684" s="4">
        <v>2</v>
      </c>
      <c r="G2684" s="3" t="s">
        <v>234</v>
      </c>
    </row>
    <row r="2685" spans="1:7" x14ac:dyDescent="0.25">
      <c r="A2685">
        <v>2684</v>
      </c>
      <c r="B2685" s="2">
        <v>1</v>
      </c>
      <c r="C2685" s="4">
        <v>2</v>
      </c>
      <c r="G2685" s="3" t="s">
        <v>234</v>
      </c>
    </row>
    <row r="2686" spans="1:7" x14ac:dyDescent="0.25">
      <c r="A2686">
        <v>2685</v>
      </c>
      <c r="B2686" s="2">
        <v>1</v>
      </c>
      <c r="C2686" s="4">
        <v>2</v>
      </c>
      <c r="G2686" s="3" t="s">
        <v>234</v>
      </c>
    </row>
    <row r="2687" spans="1:7" x14ac:dyDescent="0.25">
      <c r="A2687">
        <v>2686</v>
      </c>
      <c r="B2687" s="2">
        <v>1</v>
      </c>
      <c r="C2687" s="4">
        <v>2</v>
      </c>
      <c r="G2687" s="3" t="s">
        <v>234</v>
      </c>
    </row>
    <row r="2688" spans="1:7" x14ac:dyDescent="0.25">
      <c r="A2688">
        <v>2687</v>
      </c>
      <c r="B2688" s="2">
        <v>1</v>
      </c>
      <c r="C2688" s="4">
        <v>2</v>
      </c>
      <c r="G2688" s="3" t="s">
        <v>234</v>
      </c>
    </row>
    <row r="2689" spans="1:8" x14ac:dyDescent="0.25">
      <c r="A2689">
        <v>2688</v>
      </c>
      <c r="B2689" s="2">
        <v>1</v>
      </c>
      <c r="C2689" s="4">
        <v>2</v>
      </c>
      <c r="G2689" s="3" t="s">
        <v>234</v>
      </c>
      <c r="H2689" s="5" t="s">
        <v>233</v>
      </c>
    </row>
    <row r="2690" spans="1:8" x14ac:dyDescent="0.25">
      <c r="A2690">
        <v>2689</v>
      </c>
      <c r="B2690" s="2">
        <v>1</v>
      </c>
      <c r="C2690" s="4">
        <v>2</v>
      </c>
      <c r="G2690" s="3" t="s">
        <v>234</v>
      </c>
      <c r="H2690" s="5" t="s">
        <v>233</v>
      </c>
    </row>
    <row r="2691" spans="1:8" x14ac:dyDescent="0.25">
      <c r="A2691">
        <v>2690</v>
      </c>
      <c r="B2691" s="2">
        <v>1</v>
      </c>
      <c r="C2691" s="4">
        <v>2</v>
      </c>
      <c r="G2691" s="3" t="s">
        <v>234</v>
      </c>
      <c r="H2691" s="5" t="s">
        <v>233</v>
      </c>
    </row>
    <row r="2692" spans="1:8" x14ac:dyDescent="0.25">
      <c r="A2692">
        <v>2691</v>
      </c>
      <c r="B2692" s="2">
        <v>1</v>
      </c>
      <c r="C2692" s="4">
        <v>2</v>
      </c>
      <c r="G2692" s="3" t="s">
        <v>234</v>
      </c>
      <c r="H2692" s="5" t="s">
        <v>233</v>
      </c>
    </row>
    <row r="2693" spans="1:8" x14ac:dyDescent="0.25">
      <c r="A2693">
        <v>2692</v>
      </c>
      <c r="B2693" s="2">
        <v>1</v>
      </c>
      <c r="C2693" s="4">
        <v>2</v>
      </c>
      <c r="G2693" s="3" t="s">
        <v>234</v>
      </c>
      <c r="H2693" s="5" t="s">
        <v>233</v>
      </c>
    </row>
    <row r="2694" spans="1:8" x14ac:dyDescent="0.25">
      <c r="A2694">
        <v>2693</v>
      </c>
      <c r="B2694" s="2">
        <v>1</v>
      </c>
      <c r="C2694" s="4">
        <v>2</v>
      </c>
      <c r="G2694" s="3" t="s">
        <v>234</v>
      </c>
      <c r="H2694" s="5" t="s">
        <v>233</v>
      </c>
    </row>
    <row r="2695" spans="1:8" x14ac:dyDescent="0.25">
      <c r="A2695">
        <v>2694</v>
      </c>
      <c r="B2695" s="2">
        <v>1</v>
      </c>
      <c r="C2695" s="4">
        <v>2</v>
      </c>
      <c r="G2695" s="3" t="s">
        <v>234</v>
      </c>
      <c r="H2695" s="5" t="s">
        <v>233</v>
      </c>
    </row>
    <row r="2696" spans="1:8" x14ac:dyDescent="0.25">
      <c r="A2696">
        <v>2695</v>
      </c>
      <c r="B2696" s="2">
        <v>1</v>
      </c>
      <c r="H2696" s="5" t="s">
        <v>233</v>
      </c>
    </row>
    <row r="2697" spans="1:8" x14ac:dyDescent="0.25">
      <c r="A2697">
        <v>2696</v>
      </c>
      <c r="B2697" s="2">
        <v>1</v>
      </c>
      <c r="H2697" s="5" t="s">
        <v>233</v>
      </c>
    </row>
    <row r="2698" spans="1:8" x14ac:dyDescent="0.25">
      <c r="A2698">
        <v>2697</v>
      </c>
      <c r="B2698" s="2">
        <v>1</v>
      </c>
      <c r="H2698" s="5" t="s">
        <v>233</v>
      </c>
    </row>
    <row r="2699" spans="1:8" x14ac:dyDescent="0.25">
      <c r="A2699">
        <v>2698</v>
      </c>
      <c r="B2699" s="2">
        <v>1</v>
      </c>
      <c r="H2699" s="5" t="s">
        <v>233</v>
      </c>
    </row>
    <row r="2700" spans="1:8" x14ac:dyDescent="0.25">
      <c r="A2700">
        <v>2699</v>
      </c>
      <c r="B2700" s="2">
        <v>1</v>
      </c>
      <c r="H2700" s="5" t="s">
        <v>233</v>
      </c>
    </row>
    <row r="2701" spans="1:8" x14ac:dyDescent="0.25">
      <c r="A2701">
        <v>2700</v>
      </c>
      <c r="B2701" s="2">
        <v>1</v>
      </c>
      <c r="H2701" s="5" t="s">
        <v>233</v>
      </c>
    </row>
    <row r="2702" spans="1:8" x14ac:dyDescent="0.25">
      <c r="A2702">
        <v>2701</v>
      </c>
      <c r="B2702" s="2">
        <v>1</v>
      </c>
      <c r="H2702" s="5" t="s">
        <v>233</v>
      </c>
    </row>
    <row r="2703" spans="1:8" x14ac:dyDescent="0.25">
      <c r="A2703">
        <v>2702</v>
      </c>
      <c r="B2703" s="2">
        <v>1</v>
      </c>
      <c r="H2703" s="5" t="s">
        <v>233</v>
      </c>
    </row>
    <row r="2704" spans="1:8" x14ac:dyDescent="0.25">
      <c r="A2704">
        <v>2703</v>
      </c>
      <c r="B2704" s="2">
        <v>1</v>
      </c>
      <c r="H2704" s="5" t="s">
        <v>233</v>
      </c>
    </row>
    <row r="2705" spans="1:8" x14ac:dyDescent="0.25">
      <c r="A2705">
        <v>2704</v>
      </c>
      <c r="B2705" s="2">
        <v>1</v>
      </c>
      <c r="H2705" s="5" t="s">
        <v>233</v>
      </c>
    </row>
    <row r="2706" spans="1:8" x14ac:dyDescent="0.25">
      <c r="A2706">
        <v>2705</v>
      </c>
      <c r="B2706" s="2">
        <v>1</v>
      </c>
      <c r="H2706" s="5" t="s">
        <v>233</v>
      </c>
    </row>
    <row r="2707" spans="1:8" x14ac:dyDescent="0.25">
      <c r="A2707">
        <v>2706</v>
      </c>
      <c r="B2707" s="2">
        <v>1</v>
      </c>
      <c r="H2707" s="5" t="s">
        <v>233</v>
      </c>
    </row>
    <row r="2708" spans="1:8" x14ac:dyDescent="0.25">
      <c r="A2708">
        <v>2707</v>
      </c>
      <c r="B2708" s="2">
        <v>1</v>
      </c>
      <c r="H2708" s="5" t="s">
        <v>233</v>
      </c>
    </row>
    <row r="2709" spans="1:8" x14ac:dyDescent="0.25">
      <c r="A2709">
        <v>2708</v>
      </c>
      <c r="B2709" s="2">
        <v>1</v>
      </c>
      <c r="C2709" s="4">
        <v>2</v>
      </c>
      <c r="H2709" s="5" t="s">
        <v>233</v>
      </c>
    </row>
    <row r="2710" spans="1:8" x14ac:dyDescent="0.25">
      <c r="A2710">
        <v>2709</v>
      </c>
      <c r="B2710" s="2">
        <v>1</v>
      </c>
      <c r="C2710" s="4">
        <v>2</v>
      </c>
      <c r="H2710" s="5" t="s">
        <v>233</v>
      </c>
    </row>
    <row r="2711" spans="1:8" x14ac:dyDescent="0.25">
      <c r="A2711">
        <v>2710</v>
      </c>
      <c r="B2711" s="2">
        <v>1</v>
      </c>
      <c r="C2711" s="4">
        <v>2</v>
      </c>
      <c r="H2711" s="5" t="s">
        <v>233</v>
      </c>
    </row>
    <row r="2712" spans="1:8" x14ac:dyDescent="0.25">
      <c r="A2712">
        <v>2711</v>
      </c>
      <c r="B2712" s="2">
        <v>1</v>
      </c>
      <c r="C2712" s="4">
        <v>2</v>
      </c>
      <c r="H2712" s="5" t="s">
        <v>233</v>
      </c>
    </row>
    <row r="2713" spans="1:8" x14ac:dyDescent="0.25">
      <c r="A2713">
        <v>2712</v>
      </c>
      <c r="B2713" s="2">
        <v>1</v>
      </c>
      <c r="C2713" s="4">
        <v>2</v>
      </c>
      <c r="H2713" s="5" t="s">
        <v>233</v>
      </c>
    </row>
    <row r="2714" spans="1:8" x14ac:dyDescent="0.25">
      <c r="A2714">
        <v>2713</v>
      </c>
      <c r="B2714" s="2">
        <v>1</v>
      </c>
      <c r="C2714" s="4">
        <v>2</v>
      </c>
      <c r="H2714" s="5" t="s">
        <v>233</v>
      </c>
    </row>
    <row r="2715" spans="1:8" x14ac:dyDescent="0.25">
      <c r="A2715">
        <v>2714</v>
      </c>
      <c r="B2715" s="2">
        <v>1</v>
      </c>
      <c r="C2715" s="4">
        <v>2</v>
      </c>
      <c r="H2715" s="5" t="s">
        <v>233</v>
      </c>
    </row>
    <row r="2716" spans="1:8" x14ac:dyDescent="0.25">
      <c r="A2716">
        <v>2715</v>
      </c>
      <c r="B2716" s="2">
        <v>1</v>
      </c>
      <c r="C2716" s="4">
        <v>2</v>
      </c>
      <c r="H2716" s="5" t="s">
        <v>233</v>
      </c>
    </row>
    <row r="2717" spans="1:8" x14ac:dyDescent="0.25">
      <c r="A2717">
        <v>2716</v>
      </c>
      <c r="C2717" s="4">
        <v>2</v>
      </c>
      <c r="H2717" s="5" t="s">
        <v>233</v>
      </c>
    </row>
    <row r="2718" spans="1:8" x14ac:dyDescent="0.25">
      <c r="A2718">
        <v>2717</v>
      </c>
      <c r="C2718" s="4">
        <v>2</v>
      </c>
      <c r="H2718" s="5" t="s">
        <v>233</v>
      </c>
    </row>
    <row r="2719" spans="1:8" x14ac:dyDescent="0.25">
      <c r="A2719">
        <v>2718</v>
      </c>
      <c r="C2719" s="4">
        <v>2</v>
      </c>
      <c r="G2719" s="3" t="s">
        <v>234</v>
      </c>
      <c r="H2719" s="5" t="s">
        <v>233</v>
      </c>
    </row>
    <row r="2720" spans="1:8" x14ac:dyDescent="0.25">
      <c r="A2720">
        <v>2719</v>
      </c>
      <c r="C2720" s="4">
        <v>2</v>
      </c>
      <c r="G2720" s="3" t="s">
        <v>234</v>
      </c>
      <c r="H2720" s="5" t="s">
        <v>233</v>
      </c>
    </row>
    <row r="2721" spans="1:7" x14ac:dyDescent="0.25">
      <c r="A2721">
        <v>2720</v>
      </c>
      <c r="C2721" s="4">
        <v>2</v>
      </c>
      <c r="G2721" s="3" t="s">
        <v>234</v>
      </c>
    </row>
    <row r="2722" spans="1:7" x14ac:dyDescent="0.25">
      <c r="A2722">
        <v>2721</v>
      </c>
      <c r="C2722" s="4">
        <v>2</v>
      </c>
      <c r="G2722" s="3" t="s">
        <v>234</v>
      </c>
    </row>
    <row r="2723" spans="1:7" x14ac:dyDescent="0.25">
      <c r="A2723">
        <v>2722</v>
      </c>
      <c r="C2723" s="4">
        <v>2</v>
      </c>
      <c r="G2723" s="3" t="s">
        <v>234</v>
      </c>
    </row>
    <row r="2724" spans="1:7" x14ac:dyDescent="0.25">
      <c r="A2724">
        <v>2723</v>
      </c>
      <c r="C2724" s="4">
        <v>2</v>
      </c>
      <c r="G2724" s="3" t="s">
        <v>234</v>
      </c>
    </row>
    <row r="2725" spans="1:7" x14ac:dyDescent="0.25">
      <c r="A2725">
        <v>2724</v>
      </c>
      <c r="C2725" s="4">
        <v>2</v>
      </c>
      <c r="G2725" s="3" t="s">
        <v>234</v>
      </c>
    </row>
    <row r="2726" spans="1:7" x14ac:dyDescent="0.25">
      <c r="A2726">
        <v>2725</v>
      </c>
      <c r="C2726" s="4">
        <v>2</v>
      </c>
      <c r="G2726" s="3" t="s">
        <v>234</v>
      </c>
    </row>
    <row r="2727" spans="1:7" x14ac:dyDescent="0.25">
      <c r="A2727">
        <v>2726</v>
      </c>
      <c r="C2727" s="4">
        <v>2</v>
      </c>
      <c r="G2727" s="3" t="s">
        <v>234</v>
      </c>
    </row>
    <row r="2728" spans="1:7" x14ac:dyDescent="0.25">
      <c r="A2728">
        <v>2727</v>
      </c>
      <c r="C2728" s="4">
        <v>2</v>
      </c>
      <c r="G2728" s="3" t="s">
        <v>234</v>
      </c>
    </row>
    <row r="2729" spans="1:7" x14ac:dyDescent="0.25">
      <c r="A2729">
        <v>2728</v>
      </c>
      <c r="B2729" s="2">
        <v>1</v>
      </c>
      <c r="C2729" s="4">
        <v>2</v>
      </c>
      <c r="G2729" s="3" t="s">
        <v>234</v>
      </c>
    </row>
    <row r="2730" spans="1:7" x14ac:dyDescent="0.25">
      <c r="A2730">
        <v>2729</v>
      </c>
      <c r="B2730" s="2">
        <v>1</v>
      </c>
      <c r="C2730" s="4">
        <v>2</v>
      </c>
      <c r="G2730" s="3" t="s">
        <v>234</v>
      </c>
    </row>
    <row r="2731" spans="1:7" x14ac:dyDescent="0.25">
      <c r="A2731">
        <v>2730</v>
      </c>
      <c r="B2731" s="2">
        <v>1</v>
      </c>
      <c r="C2731" s="4">
        <v>2</v>
      </c>
      <c r="G2731" s="3" t="s">
        <v>234</v>
      </c>
    </row>
    <row r="2732" spans="1:7" x14ac:dyDescent="0.25">
      <c r="A2732">
        <v>2731</v>
      </c>
      <c r="B2732" s="2">
        <v>1</v>
      </c>
      <c r="C2732" s="4">
        <v>2</v>
      </c>
      <c r="G2732" s="3" t="s">
        <v>234</v>
      </c>
    </row>
    <row r="2733" spans="1:7" x14ac:dyDescent="0.25">
      <c r="A2733">
        <v>2732</v>
      </c>
      <c r="B2733" s="2">
        <v>1</v>
      </c>
      <c r="C2733" s="4">
        <v>2</v>
      </c>
      <c r="G2733" s="3" t="s">
        <v>234</v>
      </c>
    </row>
    <row r="2734" spans="1:7" x14ac:dyDescent="0.25">
      <c r="A2734">
        <v>2733</v>
      </c>
      <c r="B2734" s="2">
        <v>1</v>
      </c>
      <c r="C2734" s="4">
        <v>2</v>
      </c>
      <c r="G2734" s="3" t="s">
        <v>234</v>
      </c>
    </row>
    <row r="2735" spans="1:7" x14ac:dyDescent="0.25">
      <c r="A2735">
        <v>2734</v>
      </c>
      <c r="B2735" s="2">
        <v>1</v>
      </c>
      <c r="C2735" s="4">
        <v>2</v>
      </c>
      <c r="G2735" s="3" t="s">
        <v>234</v>
      </c>
    </row>
    <row r="2736" spans="1:7" x14ac:dyDescent="0.25">
      <c r="A2736">
        <v>2735</v>
      </c>
      <c r="B2736" s="2">
        <v>1</v>
      </c>
      <c r="C2736" s="4">
        <v>2</v>
      </c>
      <c r="G2736" s="3" t="s">
        <v>234</v>
      </c>
    </row>
    <row r="2737" spans="1:8" x14ac:dyDescent="0.25">
      <c r="A2737">
        <v>2736</v>
      </c>
      <c r="B2737" s="2">
        <v>1</v>
      </c>
      <c r="C2737" s="4">
        <v>2</v>
      </c>
      <c r="G2737" s="3" t="s">
        <v>234</v>
      </c>
    </row>
    <row r="2738" spans="1:8" x14ac:dyDescent="0.25">
      <c r="A2738">
        <v>2737</v>
      </c>
      <c r="B2738" s="2">
        <v>1</v>
      </c>
      <c r="C2738" s="4">
        <v>2</v>
      </c>
      <c r="G2738" s="3" t="s">
        <v>234</v>
      </c>
    </row>
    <row r="2739" spans="1:8" x14ac:dyDescent="0.25">
      <c r="A2739">
        <v>2738</v>
      </c>
      <c r="B2739" s="2">
        <v>1</v>
      </c>
      <c r="C2739" s="4">
        <v>2</v>
      </c>
      <c r="G2739" s="3" t="s">
        <v>234</v>
      </c>
    </row>
    <row r="2740" spans="1:8" x14ac:dyDescent="0.25">
      <c r="A2740">
        <v>2739</v>
      </c>
      <c r="B2740" s="2">
        <v>1</v>
      </c>
      <c r="C2740" s="4">
        <v>2</v>
      </c>
      <c r="G2740" s="3" t="s">
        <v>234</v>
      </c>
    </row>
    <row r="2741" spans="1:8" x14ac:dyDescent="0.25">
      <c r="A2741">
        <v>2740</v>
      </c>
      <c r="B2741" s="2">
        <v>1</v>
      </c>
      <c r="C2741" s="4">
        <v>2</v>
      </c>
      <c r="G2741" s="3" t="s">
        <v>234</v>
      </c>
    </row>
    <row r="2742" spans="1:8" x14ac:dyDescent="0.25">
      <c r="A2742">
        <v>2741</v>
      </c>
      <c r="B2742" s="2">
        <v>1</v>
      </c>
      <c r="C2742" s="4">
        <v>2</v>
      </c>
      <c r="G2742" s="3" t="s">
        <v>234</v>
      </c>
    </row>
    <row r="2743" spans="1:8" x14ac:dyDescent="0.25">
      <c r="A2743">
        <v>2742</v>
      </c>
      <c r="B2743" s="2">
        <v>1</v>
      </c>
      <c r="C2743" s="4">
        <v>2</v>
      </c>
      <c r="G2743" s="3" t="s">
        <v>234</v>
      </c>
    </row>
    <row r="2744" spans="1:8" x14ac:dyDescent="0.25">
      <c r="A2744">
        <v>2743</v>
      </c>
      <c r="B2744" s="2">
        <v>1</v>
      </c>
      <c r="C2744" s="4">
        <v>2</v>
      </c>
      <c r="G2744" s="3" t="s">
        <v>234</v>
      </c>
    </row>
    <row r="2745" spans="1:8" x14ac:dyDescent="0.25">
      <c r="A2745">
        <v>2744</v>
      </c>
      <c r="B2745" s="2">
        <v>1</v>
      </c>
      <c r="G2745" s="3" t="s">
        <v>234</v>
      </c>
    </row>
    <row r="2746" spans="1:8" x14ac:dyDescent="0.25">
      <c r="A2746">
        <v>2745</v>
      </c>
      <c r="B2746" s="2">
        <v>1</v>
      </c>
      <c r="G2746" s="3" t="s">
        <v>234</v>
      </c>
    </row>
    <row r="2747" spans="1:8" x14ac:dyDescent="0.25">
      <c r="A2747">
        <v>2746</v>
      </c>
      <c r="B2747" s="2">
        <v>1</v>
      </c>
      <c r="G2747" s="3" t="s">
        <v>234</v>
      </c>
    </row>
    <row r="2748" spans="1:8" x14ac:dyDescent="0.25">
      <c r="A2748">
        <v>2747</v>
      </c>
      <c r="B2748" s="2">
        <v>1</v>
      </c>
    </row>
    <row r="2749" spans="1:8" x14ac:dyDescent="0.25">
      <c r="A2749">
        <v>2748</v>
      </c>
      <c r="B2749" s="2">
        <v>1</v>
      </c>
    </row>
    <row r="2750" spans="1:8" x14ac:dyDescent="0.25">
      <c r="A2750">
        <v>2749</v>
      </c>
      <c r="B2750" s="2">
        <v>1</v>
      </c>
      <c r="H2750" s="5" t="s">
        <v>233</v>
      </c>
    </row>
    <row r="2751" spans="1:8" x14ac:dyDescent="0.25">
      <c r="A2751">
        <v>2750</v>
      </c>
      <c r="B2751" s="2">
        <v>1</v>
      </c>
      <c r="C2751" s="4">
        <v>2</v>
      </c>
      <c r="H2751" s="5" t="s">
        <v>233</v>
      </c>
    </row>
    <row r="2752" spans="1:8" x14ac:dyDescent="0.25">
      <c r="A2752">
        <v>2751</v>
      </c>
      <c r="B2752" s="2">
        <v>1</v>
      </c>
      <c r="C2752" s="4">
        <v>2</v>
      </c>
      <c r="H2752" s="5" t="s">
        <v>233</v>
      </c>
    </row>
    <row r="2753" spans="1:8" x14ac:dyDescent="0.25">
      <c r="A2753">
        <v>2752</v>
      </c>
      <c r="B2753" s="2">
        <v>1</v>
      </c>
      <c r="C2753" s="4">
        <v>2</v>
      </c>
      <c r="H2753" s="5" t="s">
        <v>233</v>
      </c>
    </row>
    <row r="2754" spans="1:8" x14ac:dyDescent="0.25">
      <c r="A2754">
        <v>2753</v>
      </c>
      <c r="B2754" s="2">
        <v>1</v>
      </c>
      <c r="C2754" s="4">
        <v>2</v>
      </c>
      <c r="H2754" s="5" t="s">
        <v>233</v>
      </c>
    </row>
    <row r="2755" spans="1:8" x14ac:dyDescent="0.25">
      <c r="A2755">
        <v>2754</v>
      </c>
      <c r="B2755" s="2">
        <v>1</v>
      </c>
      <c r="C2755" s="4">
        <v>2</v>
      </c>
      <c r="H2755" s="5" t="s">
        <v>233</v>
      </c>
    </row>
    <row r="2756" spans="1:8" x14ac:dyDescent="0.25">
      <c r="A2756">
        <v>2755</v>
      </c>
      <c r="B2756" s="2">
        <v>1</v>
      </c>
      <c r="C2756" s="4">
        <v>2</v>
      </c>
      <c r="H2756" s="5" t="s">
        <v>233</v>
      </c>
    </row>
    <row r="2757" spans="1:8" x14ac:dyDescent="0.25">
      <c r="A2757">
        <v>2756</v>
      </c>
      <c r="B2757" s="2">
        <v>1</v>
      </c>
      <c r="C2757" s="4">
        <v>2</v>
      </c>
      <c r="H2757" s="5" t="s">
        <v>233</v>
      </c>
    </row>
    <row r="2758" spans="1:8" x14ac:dyDescent="0.25">
      <c r="A2758">
        <v>2757</v>
      </c>
      <c r="B2758" s="2">
        <v>1</v>
      </c>
      <c r="C2758" s="4">
        <v>2</v>
      </c>
      <c r="H2758" s="5" t="s">
        <v>233</v>
      </c>
    </row>
    <row r="2759" spans="1:8" x14ac:dyDescent="0.25">
      <c r="A2759">
        <v>2758</v>
      </c>
      <c r="B2759" s="2">
        <v>1</v>
      </c>
      <c r="C2759" s="4">
        <v>2</v>
      </c>
      <c r="H2759" s="5" t="s">
        <v>233</v>
      </c>
    </row>
    <row r="2760" spans="1:8" x14ac:dyDescent="0.25">
      <c r="A2760">
        <v>2759</v>
      </c>
      <c r="B2760" s="2">
        <v>1</v>
      </c>
      <c r="C2760" s="4">
        <v>2</v>
      </c>
      <c r="H2760" s="5" t="s">
        <v>233</v>
      </c>
    </row>
    <row r="2761" spans="1:8" x14ac:dyDescent="0.25">
      <c r="A2761">
        <v>2760</v>
      </c>
      <c r="B2761" s="2">
        <v>1</v>
      </c>
      <c r="C2761" s="4">
        <v>2</v>
      </c>
      <c r="G2761" s="3" t="s">
        <v>234</v>
      </c>
      <c r="H2761" s="5" t="s">
        <v>233</v>
      </c>
    </row>
    <row r="2762" spans="1:8" x14ac:dyDescent="0.25">
      <c r="A2762">
        <v>2761</v>
      </c>
      <c r="B2762" s="2">
        <v>1</v>
      </c>
      <c r="C2762" s="4">
        <v>2</v>
      </c>
      <c r="G2762" s="3" t="s">
        <v>234</v>
      </c>
      <c r="H2762" s="5" t="s">
        <v>233</v>
      </c>
    </row>
    <row r="2763" spans="1:8" x14ac:dyDescent="0.25">
      <c r="A2763">
        <v>2762</v>
      </c>
      <c r="B2763" s="2">
        <v>1</v>
      </c>
      <c r="C2763" s="4">
        <v>2</v>
      </c>
      <c r="G2763" s="3" t="s">
        <v>234</v>
      </c>
      <c r="H2763" s="5" t="s">
        <v>233</v>
      </c>
    </row>
    <row r="2764" spans="1:8" x14ac:dyDescent="0.25">
      <c r="A2764">
        <v>2763</v>
      </c>
      <c r="B2764" s="2">
        <v>1</v>
      </c>
      <c r="C2764" s="4">
        <v>2</v>
      </c>
      <c r="G2764" s="3" t="s">
        <v>234</v>
      </c>
      <c r="H2764" s="5" t="s">
        <v>233</v>
      </c>
    </row>
    <row r="2765" spans="1:8" x14ac:dyDescent="0.25">
      <c r="A2765">
        <v>2764</v>
      </c>
      <c r="B2765" s="2">
        <v>1</v>
      </c>
      <c r="C2765" s="4">
        <v>2</v>
      </c>
      <c r="G2765" s="3" t="s">
        <v>234</v>
      </c>
      <c r="H2765" s="5" t="s">
        <v>233</v>
      </c>
    </row>
    <row r="2766" spans="1:8" x14ac:dyDescent="0.25">
      <c r="A2766">
        <v>2765</v>
      </c>
      <c r="C2766" s="4">
        <v>2</v>
      </c>
      <c r="G2766" s="3" t="s">
        <v>234</v>
      </c>
      <c r="H2766" s="5" t="s">
        <v>233</v>
      </c>
    </row>
    <row r="2767" spans="1:8" x14ac:dyDescent="0.25">
      <c r="A2767">
        <v>2766</v>
      </c>
      <c r="C2767" s="4">
        <v>2</v>
      </c>
      <c r="G2767" s="3" t="s">
        <v>234</v>
      </c>
    </row>
    <row r="2768" spans="1:8" x14ac:dyDescent="0.25">
      <c r="A2768">
        <v>2767</v>
      </c>
      <c r="C2768" s="4">
        <v>2</v>
      </c>
      <c r="G2768" s="3" t="s">
        <v>234</v>
      </c>
    </row>
    <row r="2769" spans="1:7" x14ac:dyDescent="0.25">
      <c r="A2769">
        <v>2768</v>
      </c>
      <c r="C2769" s="4">
        <v>2</v>
      </c>
      <c r="G2769" s="3" t="s">
        <v>234</v>
      </c>
    </row>
    <row r="2770" spans="1:7" x14ac:dyDescent="0.25">
      <c r="A2770">
        <v>2769</v>
      </c>
      <c r="C2770" s="4">
        <v>2</v>
      </c>
      <c r="G2770" s="3" t="s">
        <v>234</v>
      </c>
    </row>
    <row r="2771" spans="1:7" x14ac:dyDescent="0.25">
      <c r="A2771">
        <v>2770</v>
      </c>
      <c r="C2771" s="4">
        <v>2</v>
      </c>
      <c r="G2771" s="3" t="s">
        <v>234</v>
      </c>
    </row>
    <row r="2772" spans="1:7" x14ac:dyDescent="0.25">
      <c r="A2772">
        <v>2771</v>
      </c>
      <c r="C2772" s="4">
        <v>2</v>
      </c>
      <c r="G2772" s="3" t="s">
        <v>234</v>
      </c>
    </row>
    <row r="2773" spans="1:7" x14ac:dyDescent="0.25">
      <c r="A2773">
        <v>2772</v>
      </c>
      <c r="C2773" s="4">
        <v>2</v>
      </c>
      <c r="G2773" s="3" t="s">
        <v>234</v>
      </c>
    </row>
    <row r="2774" spans="1:7" x14ac:dyDescent="0.25">
      <c r="A2774">
        <v>2773</v>
      </c>
      <c r="C2774" s="4">
        <v>2</v>
      </c>
      <c r="G2774" s="3" t="s">
        <v>234</v>
      </c>
    </row>
    <row r="2775" spans="1:7" x14ac:dyDescent="0.25">
      <c r="A2775">
        <v>2774</v>
      </c>
      <c r="C2775" s="4">
        <v>2</v>
      </c>
      <c r="G2775" s="3" t="s">
        <v>234</v>
      </c>
    </row>
    <row r="2776" spans="1:7" x14ac:dyDescent="0.25">
      <c r="A2776">
        <v>2775</v>
      </c>
      <c r="C2776" s="4">
        <v>2</v>
      </c>
      <c r="G2776" s="3" t="s">
        <v>234</v>
      </c>
    </row>
    <row r="2777" spans="1:7" x14ac:dyDescent="0.25">
      <c r="A2777">
        <v>2776</v>
      </c>
      <c r="C2777" s="4">
        <v>2</v>
      </c>
      <c r="G2777" s="3" t="s">
        <v>234</v>
      </c>
    </row>
    <row r="2778" spans="1:7" x14ac:dyDescent="0.25">
      <c r="A2778">
        <v>2777</v>
      </c>
      <c r="C2778" s="4">
        <v>2</v>
      </c>
      <c r="G2778" s="3" t="s">
        <v>234</v>
      </c>
    </row>
    <row r="2779" spans="1:7" x14ac:dyDescent="0.25">
      <c r="A2779">
        <v>2778</v>
      </c>
      <c r="B2779" s="2">
        <v>1</v>
      </c>
      <c r="C2779" s="4">
        <v>2</v>
      </c>
      <c r="G2779" s="3" t="s">
        <v>234</v>
      </c>
    </row>
    <row r="2780" spans="1:7" x14ac:dyDescent="0.25">
      <c r="A2780">
        <v>2779</v>
      </c>
      <c r="B2780" s="2">
        <v>1</v>
      </c>
      <c r="C2780" s="4">
        <v>2</v>
      </c>
      <c r="G2780" s="3" t="s">
        <v>234</v>
      </c>
    </row>
    <row r="2781" spans="1:7" x14ac:dyDescent="0.25">
      <c r="A2781">
        <v>2780</v>
      </c>
      <c r="B2781" s="2">
        <v>1</v>
      </c>
      <c r="C2781" s="4">
        <v>2</v>
      </c>
      <c r="G2781" s="3" t="s">
        <v>234</v>
      </c>
    </row>
    <row r="2782" spans="1:7" x14ac:dyDescent="0.25">
      <c r="A2782">
        <v>2781</v>
      </c>
      <c r="B2782" s="2">
        <v>1</v>
      </c>
      <c r="C2782" s="4">
        <v>2</v>
      </c>
      <c r="G2782" s="3" t="s">
        <v>234</v>
      </c>
    </row>
    <row r="2783" spans="1:7" x14ac:dyDescent="0.25">
      <c r="A2783">
        <v>2782</v>
      </c>
      <c r="B2783" s="2">
        <v>1</v>
      </c>
      <c r="C2783" s="4">
        <v>2</v>
      </c>
      <c r="G2783" s="3" t="s">
        <v>234</v>
      </c>
    </row>
    <row r="2784" spans="1:7" x14ac:dyDescent="0.25">
      <c r="A2784">
        <v>2783</v>
      </c>
      <c r="B2784" s="2">
        <v>1</v>
      </c>
      <c r="C2784" s="4">
        <v>2</v>
      </c>
      <c r="G2784" s="3" t="s">
        <v>234</v>
      </c>
    </row>
    <row r="2785" spans="1:7" x14ac:dyDescent="0.25">
      <c r="A2785">
        <v>2784</v>
      </c>
      <c r="B2785" s="2">
        <v>1</v>
      </c>
      <c r="C2785" s="4">
        <v>2</v>
      </c>
      <c r="G2785" s="3" t="s">
        <v>234</v>
      </c>
    </row>
    <row r="2786" spans="1:7" x14ac:dyDescent="0.25">
      <c r="A2786">
        <v>2785</v>
      </c>
      <c r="B2786" s="2">
        <v>1</v>
      </c>
      <c r="C2786" s="4">
        <v>2</v>
      </c>
      <c r="G2786" s="3" t="s">
        <v>234</v>
      </c>
    </row>
    <row r="2787" spans="1:7" x14ac:dyDescent="0.25">
      <c r="A2787">
        <v>2786</v>
      </c>
      <c r="B2787" s="2">
        <v>1</v>
      </c>
      <c r="C2787" s="4">
        <v>2</v>
      </c>
      <c r="G2787" s="3" t="s">
        <v>234</v>
      </c>
    </row>
    <row r="2788" spans="1:7" x14ac:dyDescent="0.25">
      <c r="A2788">
        <v>2787</v>
      </c>
      <c r="B2788" s="2">
        <v>1</v>
      </c>
      <c r="C2788" s="4">
        <v>2</v>
      </c>
      <c r="G2788" s="3" t="s">
        <v>234</v>
      </c>
    </row>
    <row r="2789" spans="1:7" x14ac:dyDescent="0.25">
      <c r="A2789">
        <v>2788</v>
      </c>
      <c r="B2789" s="2">
        <v>1</v>
      </c>
      <c r="C2789" s="4">
        <v>2</v>
      </c>
      <c r="G2789" s="3" t="s">
        <v>234</v>
      </c>
    </row>
    <row r="2790" spans="1:7" x14ac:dyDescent="0.25">
      <c r="A2790">
        <v>2789</v>
      </c>
      <c r="B2790" s="2">
        <v>1</v>
      </c>
      <c r="G2790" s="3" t="s">
        <v>234</v>
      </c>
    </row>
    <row r="2791" spans="1:7" x14ac:dyDescent="0.25">
      <c r="A2791">
        <v>2790</v>
      </c>
      <c r="B2791" s="2">
        <v>1</v>
      </c>
      <c r="G2791" s="3" t="s">
        <v>234</v>
      </c>
    </row>
    <row r="2792" spans="1:7" x14ac:dyDescent="0.25">
      <c r="A2792">
        <v>2791</v>
      </c>
      <c r="B2792" s="2">
        <v>1</v>
      </c>
      <c r="E2792" s="5">
        <v>4</v>
      </c>
    </row>
    <row r="2793" spans="1:7" x14ac:dyDescent="0.25">
      <c r="A2793">
        <v>2792</v>
      </c>
      <c r="B2793" s="2">
        <v>1</v>
      </c>
      <c r="E2793" s="5">
        <v>4</v>
      </c>
    </row>
    <row r="2794" spans="1:7" x14ac:dyDescent="0.25">
      <c r="A2794">
        <v>2793</v>
      </c>
      <c r="B2794" s="2">
        <v>1</v>
      </c>
      <c r="E2794" s="5">
        <v>4</v>
      </c>
    </row>
    <row r="2795" spans="1:7" x14ac:dyDescent="0.25">
      <c r="A2795">
        <v>2794</v>
      </c>
      <c r="B2795" s="2">
        <v>1</v>
      </c>
      <c r="E2795" s="5">
        <v>4</v>
      </c>
    </row>
    <row r="2796" spans="1:7" x14ac:dyDescent="0.25">
      <c r="A2796">
        <v>2795</v>
      </c>
      <c r="B2796" s="2">
        <v>1</v>
      </c>
      <c r="E2796" s="5">
        <v>4</v>
      </c>
    </row>
    <row r="2797" spans="1:7" x14ac:dyDescent="0.25">
      <c r="A2797">
        <v>2796</v>
      </c>
      <c r="B2797" s="2">
        <v>1</v>
      </c>
      <c r="E2797" s="5">
        <v>4</v>
      </c>
    </row>
    <row r="2798" spans="1:7" x14ac:dyDescent="0.25">
      <c r="A2798">
        <v>2797</v>
      </c>
      <c r="B2798" s="2">
        <v>1</v>
      </c>
      <c r="E2798" s="5">
        <v>4</v>
      </c>
    </row>
    <row r="2799" spans="1:7" x14ac:dyDescent="0.25">
      <c r="A2799">
        <v>2798</v>
      </c>
      <c r="B2799" s="2">
        <v>1</v>
      </c>
      <c r="E2799" s="5">
        <v>4</v>
      </c>
    </row>
    <row r="2800" spans="1:7" x14ac:dyDescent="0.25">
      <c r="A2800">
        <v>2799</v>
      </c>
      <c r="B2800" s="2">
        <v>1</v>
      </c>
      <c r="E2800" s="5">
        <v>4</v>
      </c>
    </row>
    <row r="2801" spans="1:6" x14ac:dyDescent="0.25">
      <c r="A2801">
        <v>2800</v>
      </c>
      <c r="B2801" s="2">
        <v>1</v>
      </c>
      <c r="C2801" s="4">
        <v>2</v>
      </c>
      <c r="E2801" s="5">
        <v>4</v>
      </c>
    </row>
    <row r="2802" spans="1:6" x14ac:dyDescent="0.25">
      <c r="A2802">
        <v>2801</v>
      </c>
      <c r="B2802" s="2">
        <v>1</v>
      </c>
      <c r="C2802" s="4">
        <v>2</v>
      </c>
      <c r="E2802" s="5">
        <v>4</v>
      </c>
    </row>
    <row r="2803" spans="1:6" x14ac:dyDescent="0.25">
      <c r="A2803">
        <v>2802</v>
      </c>
      <c r="B2803" s="2">
        <v>1</v>
      </c>
      <c r="C2803" s="4">
        <v>2</v>
      </c>
      <c r="E2803" s="5">
        <v>4</v>
      </c>
    </row>
    <row r="2804" spans="1:6" x14ac:dyDescent="0.25">
      <c r="A2804">
        <v>2803</v>
      </c>
      <c r="B2804" s="2">
        <v>1</v>
      </c>
      <c r="C2804" s="4">
        <v>2</v>
      </c>
      <c r="E2804" s="5">
        <v>4</v>
      </c>
    </row>
    <row r="2805" spans="1:6" x14ac:dyDescent="0.25">
      <c r="A2805">
        <v>2804</v>
      </c>
      <c r="B2805" s="2">
        <v>1</v>
      </c>
      <c r="C2805" s="4">
        <v>2</v>
      </c>
      <c r="E2805" s="5">
        <v>4</v>
      </c>
    </row>
    <row r="2806" spans="1:6" x14ac:dyDescent="0.25">
      <c r="A2806">
        <v>2805</v>
      </c>
      <c r="B2806" s="2">
        <v>1</v>
      </c>
      <c r="C2806" s="4">
        <v>2</v>
      </c>
      <c r="E2806" s="5">
        <v>4</v>
      </c>
    </row>
    <row r="2807" spans="1:6" x14ac:dyDescent="0.25">
      <c r="A2807">
        <v>2806</v>
      </c>
      <c r="B2807" s="2">
        <v>1</v>
      </c>
      <c r="C2807" s="4">
        <v>2</v>
      </c>
      <c r="E2807" s="5">
        <v>4</v>
      </c>
    </row>
    <row r="2808" spans="1:6" x14ac:dyDescent="0.25">
      <c r="A2808">
        <v>2807</v>
      </c>
      <c r="B2808" s="2">
        <v>1</v>
      </c>
      <c r="C2808" s="4">
        <v>2</v>
      </c>
      <c r="E2808" s="5">
        <v>4</v>
      </c>
    </row>
    <row r="2809" spans="1:6" x14ac:dyDescent="0.25">
      <c r="A2809">
        <v>2808</v>
      </c>
      <c r="B2809" s="2">
        <v>1</v>
      </c>
      <c r="C2809" s="4">
        <v>2</v>
      </c>
      <c r="E2809" s="5">
        <v>4</v>
      </c>
    </row>
    <row r="2810" spans="1:6" x14ac:dyDescent="0.25">
      <c r="A2810">
        <v>2809</v>
      </c>
      <c r="B2810" s="2">
        <v>1</v>
      </c>
      <c r="C2810" s="4">
        <v>2</v>
      </c>
      <c r="E2810" s="5">
        <v>4</v>
      </c>
    </row>
    <row r="2811" spans="1:6" x14ac:dyDescent="0.25">
      <c r="A2811">
        <v>2810</v>
      </c>
      <c r="B2811" s="2">
        <v>1</v>
      </c>
      <c r="C2811" s="4">
        <v>2</v>
      </c>
      <c r="E2811" s="5">
        <v>4</v>
      </c>
    </row>
    <row r="2812" spans="1:6" x14ac:dyDescent="0.25">
      <c r="A2812">
        <v>2811</v>
      </c>
      <c r="B2812" s="2">
        <v>1</v>
      </c>
      <c r="C2812" s="4">
        <v>2</v>
      </c>
      <c r="E2812" s="5">
        <v>4</v>
      </c>
    </row>
    <row r="2813" spans="1:6" x14ac:dyDescent="0.25">
      <c r="A2813">
        <v>2812</v>
      </c>
      <c r="C2813" s="4">
        <v>2</v>
      </c>
      <c r="E2813" s="5">
        <v>4</v>
      </c>
    </row>
    <row r="2814" spans="1:6" x14ac:dyDescent="0.25">
      <c r="A2814">
        <v>2813</v>
      </c>
      <c r="C2814" s="4">
        <v>2</v>
      </c>
      <c r="E2814" s="5">
        <v>4</v>
      </c>
      <c r="F2814" t="s">
        <v>22</v>
      </c>
    </row>
    <row r="2815" spans="1:6" x14ac:dyDescent="0.25">
      <c r="A2815">
        <v>2814</v>
      </c>
    </row>
    <row r="2816" spans="1:6" x14ac:dyDescent="0.25">
      <c r="A2816">
        <v>2815</v>
      </c>
      <c r="F2816" t="s">
        <v>22</v>
      </c>
    </row>
    <row r="2817" spans="1:7" x14ac:dyDescent="0.25">
      <c r="A2817">
        <v>2816</v>
      </c>
      <c r="B2817" s="2">
        <v>1</v>
      </c>
    </row>
    <row r="2818" spans="1:7" x14ac:dyDescent="0.25">
      <c r="A2818">
        <v>2817</v>
      </c>
      <c r="B2818" s="2">
        <v>1</v>
      </c>
    </row>
    <row r="2819" spans="1:7" x14ac:dyDescent="0.25">
      <c r="A2819">
        <v>2818</v>
      </c>
      <c r="B2819" s="2">
        <v>1</v>
      </c>
    </row>
    <row r="2820" spans="1:7" x14ac:dyDescent="0.25">
      <c r="A2820">
        <v>2819</v>
      </c>
      <c r="B2820" s="2">
        <v>1</v>
      </c>
    </row>
    <row r="2821" spans="1:7" x14ac:dyDescent="0.25">
      <c r="A2821">
        <v>2820</v>
      </c>
      <c r="B2821" s="2">
        <v>1</v>
      </c>
    </row>
    <row r="2822" spans="1:7" x14ac:dyDescent="0.25">
      <c r="A2822">
        <v>2821</v>
      </c>
      <c r="B2822" s="2">
        <v>1</v>
      </c>
    </row>
    <row r="2823" spans="1:7" x14ac:dyDescent="0.25">
      <c r="A2823">
        <v>2822</v>
      </c>
      <c r="B2823" s="2">
        <v>1</v>
      </c>
    </row>
    <row r="2824" spans="1:7" x14ac:dyDescent="0.25">
      <c r="A2824">
        <v>2823</v>
      </c>
      <c r="B2824" s="2">
        <v>1</v>
      </c>
      <c r="G2824" s="3" t="s">
        <v>234</v>
      </c>
    </row>
    <row r="2825" spans="1:7" x14ac:dyDescent="0.25">
      <c r="A2825">
        <v>2824</v>
      </c>
      <c r="B2825" s="2">
        <v>1</v>
      </c>
      <c r="G2825" s="3" t="s">
        <v>234</v>
      </c>
    </row>
    <row r="2826" spans="1:7" x14ac:dyDescent="0.25">
      <c r="A2826">
        <v>2825</v>
      </c>
      <c r="B2826" s="2">
        <v>1</v>
      </c>
      <c r="G2826" s="3" t="s">
        <v>234</v>
      </c>
    </row>
    <row r="2827" spans="1:7" x14ac:dyDescent="0.25">
      <c r="A2827">
        <v>2826</v>
      </c>
      <c r="B2827" s="2">
        <v>1</v>
      </c>
      <c r="G2827" s="3" t="s">
        <v>234</v>
      </c>
    </row>
    <row r="2828" spans="1:7" x14ac:dyDescent="0.25">
      <c r="A2828">
        <v>2827</v>
      </c>
      <c r="B2828" s="2">
        <v>1</v>
      </c>
      <c r="G2828" s="3" t="s">
        <v>234</v>
      </c>
    </row>
    <row r="2829" spans="1:7" x14ac:dyDescent="0.25">
      <c r="A2829">
        <v>2828</v>
      </c>
      <c r="B2829" s="2">
        <v>1</v>
      </c>
      <c r="G2829" s="3" t="s">
        <v>234</v>
      </c>
    </row>
    <row r="2830" spans="1:7" x14ac:dyDescent="0.25">
      <c r="A2830">
        <v>2829</v>
      </c>
      <c r="B2830" s="2">
        <v>1</v>
      </c>
      <c r="G2830" s="3" t="s">
        <v>234</v>
      </c>
    </row>
    <row r="2831" spans="1:7" x14ac:dyDescent="0.25">
      <c r="A2831">
        <v>2830</v>
      </c>
      <c r="B2831" s="2">
        <v>1</v>
      </c>
      <c r="G2831" s="3" t="s">
        <v>234</v>
      </c>
    </row>
    <row r="2832" spans="1:7" x14ac:dyDescent="0.25">
      <c r="A2832">
        <v>2831</v>
      </c>
      <c r="B2832" s="2">
        <v>1</v>
      </c>
      <c r="G2832" s="3" t="s">
        <v>234</v>
      </c>
    </row>
    <row r="2833" spans="1:8" x14ac:dyDescent="0.25">
      <c r="A2833">
        <v>2832</v>
      </c>
      <c r="B2833" s="2">
        <v>1</v>
      </c>
      <c r="G2833" s="3" t="s">
        <v>234</v>
      </c>
    </row>
    <row r="2834" spans="1:8" x14ac:dyDescent="0.25">
      <c r="A2834">
        <v>2833</v>
      </c>
      <c r="B2834" s="2">
        <v>1</v>
      </c>
      <c r="G2834" s="3" t="s">
        <v>234</v>
      </c>
    </row>
    <row r="2835" spans="1:8" x14ac:dyDescent="0.25">
      <c r="A2835">
        <v>2834</v>
      </c>
      <c r="B2835" s="2">
        <v>1</v>
      </c>
      <c r="G2835" s="3" t="s">
        <v>234</v>
      </c>
    </row>
    <row r="2836" spans="1:8" x14ac:dyDescent="0.25">
      <c r="A2836">
        <v>2835</v>
      </c>
      <c r="B2836" s="2">
        <v>1</v>
      </c>
      <c r="G2836" s="3" t="s">
        <v>234</v>
      </c>
    </row>
    <row r="2837" spans="1:8" x14ac:dyDescent="0.25">
      <c r="A2837">
        <v>2836</v>
      </c>
      <c r="B2837" s="2">
        <v>1</v>
      </c>
      <c r="G2837" s="3" t="s">
        <v>234</v>
      </c>
    </row>
    <row r="2838" spans="1:8" x14ac:dyDescent="0.25">
      <c r="A2838">
        <v>2837</v>
      </c>
      <c r="B2838" s="2">
        <v>1</v>
      </c>
      <c r="C2838" s="4">
        <v>2</v>
      </c>
      <c r="G2838" s="3" t="s">
        <v>234</v>
      </c>
      <c r="H2838" s="5" t="s">
        <v>233</v>
      </c>
    </row>
    <row r="2839" spans="1:8" x14ac:dyDescent="0.25">
      <c r="A2839">
        <v>2838</v>
      </c>
      <c r="B2839" s="2">
        <v>1</v>
      </c>
      <c r="C2839" s="4">
        <v>2</v>
      </c>
      <c r="G2839" s="3" t="s">
        <v>234</v>
      </c>
      <c r="H2839" s="5" t="s">
        <v>233</v>
      </c>
    </row>
    <row r="2840" spans="1:8" x14ac:dyDescent="0.25">
      <c r="A2840">
        <v>2839</v>
      </c>
      <c r="B2840" s="2">
        <v>1</v>
      </c>
      <c r="C2840" s="4">
        <v>2</v>
      </c>
      <c r="G2840" s="3" t="s">
        <v>234</v>
      </c>
      <c r="H2840" s="5" t="s">
        <v>233</v>
      </c>
    </row>
    <row r="2841" spans="1:8" x14ac:dyDescent="0.25">
      <c r="A2841">
        <v>2840</v>
      </c>
      <c r="B2841" s="2">
        <v>1</v>
      </c>
      <c r="C2841" s="4">
        <v>2</v>
      </c>
      <c r="G2841" s="3" t="s">
        <v>234</v>
      </c>
      <c r="H2841" s="5" t="s">
        <v>233</v>
      </c>
    </row>
    <row r="2842" spans="1:8" x14ac:dyDescent="0.25">
      <c r="A2842">
        <v>2841</v>
      </c>
      <c r="B2842" s="2">
        <v>1</v>
      </c>
      <c r="C2842" s="4">
        <v>2</v>
      </c>
      <c r="G2842" s="3" t="s">
        <v>234</v>
      </c>
      <c r="H2842" s="5" t="s">
        <v>233</v>
      </c>
    </row>
    <row r="2843" spans="1:8" x14ac:dyDescent="0.25">
      <c r="A2843">
        <v>2842</v>
      </c>
      <c r="B2843" s="2">
        <v>1</v>
      </c>
      <c r="C2843" s="4">
        <v>2</v>
      </c>
      <c r="G2843" s="3" t="s">
        <v>234</v>
      </c>
      <c r="H2843" s="5" t="s">
        <v>233</v>
      </c>
    </row>
    <row r="2844" spans="1:8" x14ac:dyDescent="0.25">
      <c r="A2844">
        <v>2843</v>
      </c>
      <c r="B2844" s="2">
        <v>1</v>
      </c>
      <c r="C2844" s="4">
        <v>2</v>
      </c>
      <c r="G2844" s="3" t="s">
        <v>234</v>
      </c>
      <c r="H2844" s="5" t="s">
        <v>233</v>
      </c>
    </row>
    <row r="2845" spans="1:8" x14ac:dyDescent="0.25">
      <c r="A2845">
        <v>2844</v>
      </c>
      <c r="B2845" s="2">
        <v>1</v>
      </c>
      <c r="C2845" s="4">
        <v>2</v>
      </c>
      <c r="G2845" s="3" t="s">
        <v>234</v>
      </c>
      <c r="H2845" s="5" t="s">
        <v>233</v>
      </c>
    </row>
    <row r="2846" spans="1:8" x14ac:dyDescent="0.25">
      <c r="A2846">
        <v>2845</v>
      </c>
      <c r="B2846" s="2">
        <v>1</v>
      </c>
      <c r="C2846" s="4">
        <v>2</v>
      </c>
      <c r="G2846" s="3" t="s">
        <v>234</v>
      </c>
      <c r="H2846" s="5" t="s">
        <v>233</v>
      </c>
    </row>
    <row r="2847" spans="1:8" x14ac:dyDescent="0.25">
      <c r="A2847">
        <v>2846</v>
      </c>
      <c r="C2847" s="4">
        <v>2</v>
      </c>
      <c r="G2847" s="3" t="s">
        <v>234</v>
      </c>
      <c r="H2847" s="5" t="s">
        <v>233</v>
      </c>
    </row>
    <row r="2848" spans="1:8" x14ac:dyDescent="0.25">
      <c r="A2848">
        <v>2847</v>
      </c>
      <c r="C2848" s="4">
        <v>2</v>
      </c>
      <c r="G2848" s="3" t="s">
        <v>234</v>
      </c>
      <c r="H2848" s="5" t="s">
        <v>233</v>
      </c>
    </row>
    <row r="2849" spans="1:8" x14ac:dyDescent="0.25">
      <c r="A2849">
        <v>2848</v>
      </c>
      <c r="C2849" s="4">
        <v>2</v>
      </c>
      <c r="G2849" s="3" t="s">
        <v>234</v>
      </c>
      <c r="H2849" s="5" t="s">
        <v>233</v>
      </c>
    </row>
    <row r="2850" spans="1:8" x14ac:dyDescent="0.25">
      <c r="A2850">
        <v>2849</v>
      </c>
      <c r="C2850" s="4">
        <v>2</v>
      </c>
      <c r="G2850" s="3" t="s">
        <v>234</v>
      </c>
      <c r="H2850" s="5" t="s">
        <v>233</v>
      </c>
    </row>
    <row r="2851" spans="1:8" x14ac:dyDescent="0.25">
      <c r="A2851">
        <v>2850</v>
      </c>
      <c r="C2851" s="4">
        <v>2</v>
      </c>
      <c r="H2851" s="5" t="s">
        <v>233</v>
      </c>
    </row>
    <row r="2852" spans="1:8" x14ac:dyDescent="0.25">
      <c r="A2852">
        <v>2851</v>
      </c>
      <c r="C2852" s="4">
        <v>2</v>
      </c>
      <c r="H2852" s="5" t="s">
        <v>233</v>
      </c>
    </row>
    <row r="2853" spans="1:8" x14ac:dyDescent="0.25">
      <c r="A2853">
        <v>2852</v>
      </c>
      <c r="C2853" s="4">
        <v>2</v>
      </c>
      <c r="H2853" s="5" t="s">
        <v>233</v>
      </c>
    </row>
    <row r="2854" spans="1:8" x14ac:dyDescent="0.25">
      <c r="A2854">
        <v>2853</v>
      </c>
      <c r="C2854" s="4">
        <v>2</v>
      </c>
      <c r="H2854" s="5" t="s">
        <v>233</v>
      </c>
    </row>
    <row r="2855" spans="1:8" x14ac:dyDescent="0.25">
      <c r="A2855">
        <v>2854</v>
      </c>
      <c r="C2855" s="4">
        <v>2</v>
      </c>
      <c r="H2855" s="5" t="s">
        <v>233</v>
      </c>
    </row>
    <row r="2856" spans="1:8" x14ac:dyDescent="0.25">
      <c r="A2856">
        <v>2855</v>
      </c>
      <c r="C2856" s="4">
        <v>2</v>
      </c>
      <c r="H2856" s="5" t="s">
        <v>233</v>
      </c>
    </row>
    <row r="2857" spans="1:8" x14ac:dyDescent="0.25">
      <c r="A2857">
        <v>2856</v>
      </c>
      <c r="C2857" s="4">
        <v>2</v>
      </c>
      <c r="H2857" s="5" t="s">
        <v>233</v>
      </c>
    </row>
    <row r="2858" spans="1:8" x14ac:dyDescent="0.25">
      <c r="A2858">
        <v>2857</v>
      </c>
      <c r="C2858" s="4">
        <v>2</v>
      </c>
      <c r="H2858" s="5" t="s">
        <v>233</v>
      </c>
    </row>
    <row r="2859" spans="1:8" x14ac:dyDescent="0.25">
      <c r="A2859">
        <v>2858</v>
      </c>
      <c r="C2859" s="4">
        <v>2</v>
      </c>
      <c r="H2859" s="5" t="s">
        <v>233</v>
      </c>
    </row>
    <row r="2860" spans="1:8" x14ac:dyDescent="0.25">
      <c r="A2860">
        <v>2859</v>
      </c>
      <c r="C2860" s="4">
        <v>2</v>
      </c>
      <c r="H2860" s="5" t="s">
        <v>233</v>
      </c>
    </row>
    <row r="2861" spans="1:8" x14ac:dyDescent="0.25">
      <c r="A2861">
        <v>2860</v>
      </c>
      <c r="C2861" s="4">
        <v>2</v>
      </c>
      <c r="H2861" s="5" t="s">
        <v>233</v>
      </c>
    </row>
    <row r="2862" spans="1:8" x14ac:dyDescent="0.25">
      <c r="A2862">
        <v>2861</v>
      </c>
      <c r="B2862" s="2">
        <v>1</v>
      </c>
      <c r="C2862" s="4">
        <v>2</v>
      </c>
      <c r="H2862" s="5" t="s">
        <v>233</v>
      </c>
    </row>
    <row r="2863" spans="1:8" x14ac:dyDescent="0.25">
      <c r="A2863">
        <v>2862</v>
      </c>
      <c r="B2863" s="2">
        <v>1</v>
      </c>
      <c r="C2863" s="4">
        <v>2</v>
      </c>
      <c r="H2863" s="5" t="s">
        <v>233</v>
      </c>
    </row>
    <row r="2864" spans="1:8" x14ac:dyDescent="0.25">
      <c r="A2864">
        <v>2863</v>
      </c>
      <c r="B2864" s="2">
        <v>1</v>
      </c>
      <c r="C2864" s="4">
        <v>2</v>
      </c>
      <c r="D2864" s="3">
        <v>3</v>
      </c>
      <c r="H2864" s="5" t="s">
        <v>233</v>
      </c>
    </row>
    <row r="2865" spans="1:8" x14ac:dyDescent="0.25">
      <c r="A2865">
        <v>2864</v>
      </c>
      <c r="B2865" s="2">
        <v>1</v>
      </c>
      <c r="C2865" s="4">
        <v>2</v>
      </c>
      <c r="D2865" s="3">
        <v>3</v>
      </c>
      <c r="H2865" s="5" t="s">
        <v>233</v>
      </c>
    </row>
    <row r="2866" spans="1:8" x14ac:dyDescent="0.25">
      <c r="A2866">
        <v>2865</v>
      </c>
      <c r="B2866" s="2">
        <v>1</v>
      </c>
      <c r="C2866" s="4">
        <v>2</v>
      </c>
      <c r="D2866" s="3">
        <v>3</v>
      </c>
      <c r="H2866" s="5" t="s">
        <v>233</v>
      </c>
    </row>
    <row r="2867" spans="1:8" x14ac:dyDescent="0.25">
      <c r="A2867">
        <v>2866</v>
      </c>
      <c r="B2867" s="2">
        <v>1</v>
      </c>
      <c r="C2867" s="4">
        <v>2</v>
      </c>
      <c r="D2867" s="3">
        <v>3</v>
      </c>
      <c r="H2867" s="5" t="s">
        <v>233</v>
      </c>
    </row>
    <row r="2868" spans="1:8" x14ac:dyDescent="0.25">
      <c r="A2868">
        <v>2867</v>
      </c>
      <c r="B2868" s="2">
        <v>1</v>
      </c>
      <c r="C2868" s="4">
        <v>2</v>
      </c>
      <c r="D2868" s="3">
        <v>3</v>
      </c>
      <c r="H2868" s="5" t="s">
        <v>233</v>
      </c>
    </row>
    <row r="2869" spans="1:8" x14ac:dyDescent="0.25">
      <c r="A2869">
        <v>2868</v>
      </c>
      <c r="B2869" s="2">
        <v>1</v>
      </c>
      <c r="C2869" s="4">
        <v>2</v>
      </c>
      <c r="D2869" s="3">
        <v>3</v>
      </c>
      <c r="H2869" s="5" t="s">
        <v>233</v>
      </c>
    </row>
    <row r="2870" spans="1:8" x14ac:dyDescent="0.25">
      <c r="A2870">
        <v>2869</v>
      </c>
      <c r="B2870" s="2">
        <v>1</v>
      </c>
      <c r="C2870" s="4">
        <v>2</v>
      </c>
      <c r="D2870" s="3">
        <v>3</v>
      </c>
      <c r="H2870" s="5" t="s">
        <v>233</v>
      </c>
    </row>
    <row r="2871" spans="1:8" x14ac:dyDescent="0.25">
      <c r="A2871">
        <v>2870</v>
      </c>
      <c r="B2871" s="2">
        <v>1</v>
      </c>
      <c r="C2871" s="4">
        <v>2</v>
      </c>
      <c r="D2871" s="3">
        <v>3</v>
      </c>
      <c r="H2871" s="5" t="s">
        <v>233</v>
      </c>
    </row>
    <row r="2872" spans="1:8" x14ac:dyDescent="0.25">
      <c r="A2872">
        <v>2871</v>
      </c>
      <c r="B2872" s="2">
        <v>1</v>
      </c>
      <c r="C2872" s="4">
        <v>2</v>
      </c>
      <c r="D2872" s="3">
        <v>3</v>
      </c>
    </row>
    <row r="2873" spans="1:8" x14ac:dyDescent="0.25">
      <c r="A2873">
        <v>2872</v>
      </c>
      <c r="B2873" s="2">
        <v>1</v>
      </c>
      <c r="D2873" s="3">
        <v>3</v>
      </c>
    </row>
    <row r="2874" spans="1:8" x14ac:dyDescent="0.25">
      <c r="A2874">
        <v>2873</v>
      </c>
      <c r="B2874" s="2">
        <v>1</v>
      </c>
      <c r="D2874" s="3">
        <v>3</v>
      </c>
    </row>
    <row r="2875" spans="1:8" x14ac:dyDescent="0.25">
      <c r="A2875">
        <v>2874</v>
      </c>
      <c r="B2875" s="2">
        <v>1</v>
      </c>
      <c r="D2875" s="3">
        <v>3</v>
      </c>
    </row>
    <row r="2876" spans="1:8" x14ac:dyDescent="0.25">
      <c r="A2876">
        <v>2875</v>
      </c>
      <c r="B2876" s="2">
        <v>1</v>
      </c>
      <c r="D2876" s="3">
        <v>3</v>
      </c>
    </row>
    <row r="2877" spans="1:8" x14ac:dyDescent="0.25">
      <c r="A2877">
        <v>2876</v>
      </c>
      <c r="B2877" s="2">
        <v>1</v>
      </c>
      <c r="D2877" s="3">
        <v>3</v>
      </c>
    </row>
    <row r="2878" spans="1:8" x14ac:dyDescent="0.25">
      <c r="A2878">
        <v>2877</v>
      </c>
      <c r="B2878" s="2">
        <v>1</v>
      </c>
      <c r="D2878" s="3">
        <v>3</v>
      </c>
    </row>
    <row r="2879" spans="1:8" x14ac:dyDescent="0.25">
      <c r="A2879">
        <v>2878</v>
      </c>
      <c r="B2879" s="2">
        <v>1</v>
      </c>
      <c r="D2879" s="3">
        <v>3</v>
      </c>
    </row>
    <row r="2880" spans="1:8" x14ac:dyDescent="0.25">
      <c r="A2880">
        <v>2879</v>
      </c>
      <c r="B2880" s="2">
        <v>1</v>
      </c>
      <c r="D2880" s="3">
        <v>3</v>
      </c>
    </row>
    <row r="2881" spans="1:8" x14ac:dyDescent="0.25">
      <c r="A2881">
        <v>2880</v>
      </c>
      <c r="B2881" s="2">
        <v>1</v>
      </c>
      <c r="D2881" s="3">
        <v>3</v>
      </c>
    </row>
    <row r="2882" spans="1:8" x14ac:dyDescent="0.25">
      <c r="A2882">
        <v>2881</v>
      </c>
      <c r="B2882" s="2">
        <v>1</v>
      </c>
      <c r="D2882" s="3">
        <v>3</v>
      </c>
    </row>
    <row r="2883" spans="1:8" x14ac:dyDescent="0.25">
      <c r="A2883">
        <v>2882</v>
      </c>
      <c r="B2883" s="2">
        <v>1</v>
      </c>
      <c r="C2883" s="4">
        <v>2</v>
      </c>
      <c r="D2883" s="3">
        <v>3</v>
      </c>
    </row>
    <row r="2884" spans="1:8" x14ac:dyDescent="0.25">
      <c r="A2884">
        <v>2883</v>
      </c>
      <c r="B2884" s="2">
        <v>1</v>
      </c>
      <c r="C2884" s="4">
        <v>2</v>
      </c>
      <c r="D2884" s="3">
        <v>3</v>
      </c>
    </row>
    <row r="2885" spans="1:8" x14ac:dyDescent="0.25">
      <c r="A2885">
        <v>2884</v>
      </c>
      <c r="B2885" s="2">
        <v>1</v>
      </c>
      <c r="C2885" s="4">
        <v>2</v>
      </c>
      <c r="D2885" s="3">
        <v>3</v>
      </c>
    </row>
    <row r="2886" spans="1:8" x14ac:dyDescent="0.25">
      <c r="A2886">
        <v>2885</v>
      </c>
      <c r="B2886" s="2">
        <v>1</v>
      </c>
      <c r="C2886" s="4">
        <v>2</v>
      </c>
      <c r="D2886" s="3">
        <v>3</v>
      </c>
    </row>
    <row r="2887" spans="1:8" x14ac:dyDescent="0.25">
      <c r="A2887">
        <v>2886</v>
      </c>
      <c r="B2887" s="2">
        <v>1</v>
      </c>
      <c r="C2887" s="4">
        <v>2</v>
      </c>
      <c r="D2887" s="3">
        <v>3</v>
      </c>
    </row>
    <row r="2888" spans="1:8" x14ac:dyDescent="0.25">
      <c r="A2888">
        <v>2887</v>
      </c>
      <c r="B2888" s="2">
        <v>1</v>
      </c>
      <c r="C2888" s="4">
        <v>2</v>
      </c>
      <c r="D2888" s="3">
        <v>3</v>
      </c>
    </row>
    <row r="2889" spans="1:8" x14ac:dyDescent="0.25">
      <c r="A2889">
        <v>2888</v>
      </c>
      <c r="B2889" s="2">
        <v>1</v>
      </c>
      <c r="C2889" s="4">
        <v>2</v>
      </c>
      <c r="D2889" s="3">
        <v>3</v>
      </c>
      <c r="H2889" s="5" t="s">
        <v>233</v>
      </c>
    </row>
    <row r="2890" spans="1:8" x14ac:dyDescent="0.25">
      <c r="A2890">
        <v>2889</v>
      </c>
      <c r="B2890" s="2">
        <v>1</v>
      </c>
      <c r="C2890" s="4">
        <v>2</v>
      </c>
      <c r="D2890" s="3">
        <v>3</v>
      </c>
      <c r="H2890" s="5" t="s">
        <v>233</v>
      </c>
    </row>
    <row r="2891" spans="1:8" x14ac:dyDescent="0.25">
      <c r="A2891">
        <v>2890</v>
      </c>
      <c r="B2891" s="2">
        <v>1</v>
      </c>
      <c r="C2891" s="4">
        <v>2</v>
      </c>
      <c r="D2891" s="3">
        <v>3</v>
      </c>
      <c r="H2891" s="5" t="s">
        <v>233</v>
      </c>
    </row>
    <row r="2892" spans="1:8" x14ac:dyDescent="0.25">
      <c r="A2892">
        <v>2891</v>
      </c>
      <c r="B2892" s="2">
        <v>1</v>
      </c>
      <c r="C2892" s="4">
        <v>2</v>
      </c>
      <c r="D2892" s="3">
        <v>3</v>
      </c>
      <c r="H2892" s="5" t="s">
        <v>233</v>
      </c>
    </row>
    <row r="2893" spans="1:8" x14ac:dyDescent="0.25">
      <c r="A2893">
        <v>2892</v>
      </c>
      <c r="B2893" s="2">
        <v>1</v>
      </c>
      <c r="C2893" s="4">
        <v>2</v>
      </c>
      <c r="D2893" s="3">
        <v>3</v>
      </c>
      <c r="H2893" s="5" t="s">
        <v>233</v>
      </c>
    </row>
    <row r="2894" spans="1:8" x14ac:dyDescent="0.25">
      <c r="A2894">
        <v>2893</v>
      </c>
      <c r="B2894" s="2">
        <v>1</v>
      </c>
      <c r="C2894" s="4">
        <v>2</v>
      </c>
      <c r="D2894" s="3">
        <v>3</v>
      </c>
      <c r="H2894" s="5" t="s">
        <v>233</v>
      </c>
    </row>
    <row r="2895" spans="1:8" x14ac:dyDescent="0.25">
      <c r="A2895">
        <v>2894</v>
      </c>
      <c r="B2895" s="2">
        <v>1</v>
      </c>
      <c r="C2895" s="4">
        <v>2</v>
      </c>
      <c r="D2895" s="3">
        <v>3</v>
      </c>
      <c r="H2895" s="5" t="s">
        <v>233</v>
      </c>
    </row>
    <row r="2896" spans="1:8" x14ac:dyDescent="0.25">
      <c r="A2896">
        <v>2895</v>
      </c>
      <c r="C2896" s="4">
        <v>2</v>
      </c>
      <c r="D2896" s="3">
        <v>3</v>
      </c>
      <c r="H2896" s="5" t="s">
        <v>233</v>
      </c>
    </row>
    <row r="2897" spans="1:8" x14ac:dyDescent="0.25">
      <c r="A2897">
        <v>2896</v>
      </c>
      <c r="C2897" s="4">
        <v>2</v>
      </c>
      <c r="D2897" s="3">
        <v>3</v>
      </c>
      <c r="H2897" s="5" t="s">
        <v>233</v>
      </c>
    </row>
    <row r="2898" spans="1:8" x14ac:dyDescent="0.25">
      <c r="A2898">
        <v>2897</v>
      </c>
      <c r="C2898" s="4">
        <v>2</v>
      </c>
      <c r="D2898" s="3">
        <v>3</v>
      </c>
      <c r="H2898" s="5" t="s">
        <v>233</v>
      </c>
    </row>
    <row r="2899" spans="1:8" x14ac:dyDescent="0.25">
      <c r="A2899">
        <v>2898</v>
      </c>
      <c r="C2899" s="4">
        <v>2</v>
      </c>
      <c r="D2899" s="3">
        <v>3</v>
      </c>
      <c r="H2899" s="5" t="s">
        <v>233</v>
      </c>
    </row>
    <row r="2900" spans="1:8" x14ac:dyDescent="0.25">
      <c r="A2900">
        <v>2899</v>
      </c>
      <c r="C2900" s="4">
        <v>2</v>
      </c>
      <c r="D2900" s="3">
        <v>3</v>
      </c>
      <c r="H2900" s="5" t="s">
        <v>233</v>
      </c>
    </row>
    <row r="2901" spans="1:8" x14ac:dyDescent="0.25">
      <c r="A2901">
        <v>2900</v>
      </c>
      <c r="C2901" s="4">
        <v>2</v>
      </c>
      <c r="H2901" s="5" t="s">
        <v>233</v>
      </c>
    </row>
    <row r="2902" spans="1:8" x14ac:dyDescent="0.25">
      <c r="A2902">
        <v>2901</v>
      </c>
      <c r="C2902" s="4">
        <v>2</v>
      </c>
      <c r="H2902" s="5" t="s">
        <v>233</v>
      </c>
    </row>
    <row r="2903" spans="1:8" x14ac:dyDescent="0.25">
      <c r="A2903">
        <v>2902</v>
      </c>
      <c r="C2903" s="4">
        <v>2</v>
      </c>
      <c r="H2903" s="5" t="s">
        <v>233</v>
      </c>
    </row>
    <row r="2904" spans="1:8" x14ac:dyDescent="0.25">
      <c r="A2904">
        <v>2903</v>
      </c>
      <c r="B2904" s="2">
        <v>1</v>
      </c>
      <c r="C2904" s="4">
        <v>2</v>
      </c>
      <c r="H2904" s="5" t="s">
        <v>233</v>
      </c>
    </row>
    <row r="2905" spans="1:8" x14ac:dyDescent="0.25">
      <c r="A2905">
        <v>2904</v>
      </c>
      <c r="B2905" s="2">
        <v>1</v>
      </c>
      <c r="C2905" s="4">
        <v>2</v>
      </c>
      <c r="H2905" s="5" t="s">
        <v>233</v>
      </c>
    </row>
    <row r="2906" spans="1:8" x14ac:dyDescent="0.25">
      <c r="A2906">
        <v>2905</v>
      </c>
      <c r="B2906" s="2">
        <v>1</v>
      </c>
      <c r="C2906" s="4">
        <v>2</v>
      </c>
      <c r="H2906" s="5" t="s">
        <v>233</v>
      </c>
    </row>
    <row r="2907" spans="1:8" x14ac:dyDescent="0.25">
      <c r="A2907">
        <v>2906</v>
      </c>
      <c r="B2907" s="2">
        <v>1</v>
      </c>
      <c r="C2907" s="4">
        <v>2</v>
      </c>
      <c r="H2907" s="5" t="s">
        <v>233</v>
      </c>
    </row>
    <row r="2908" spans="1:8" x14ac:dyDescent="0.25">
      <c r="A2908">
        <v>2907</v>
      </c>
      <c r="B2908" s="2">
        <v>1</v>
      </c>
      <c r="C2908" s="4">
        <v>2</v>
      </c>
      <c r="H2908" s="5" t="s">
        <v>233</v>
      </c>
    </row>
    <row r="2909" spans="1:8" x14ac:dyDescent="0.25">
      <c r="A2909">
        <v>2908</v>
      </c>
      <c r="B2909" s="2">
        <v>1</v>
      </c>
      <c r="C2909" s="4">
        <v>2</v>
      </c>
      <c r="H2909" s="5" t="s">
        <v>233</v>
      </c>
    </row>
    <row r="2910" spans="1:8" x14ac:dyDescent="0.25">
      <c r="A2910">
        <v>2909</v>
      </c>
      <c r="B2910" s="2">
        <v>1</v>
      </c>
      <c r="C2910" s="4">
        <v>2</v>
      </c>
      <c r="H2910" s="5" t="s">
        <v>233</v>
      </c>
    </row>
    <row r="2911" spans="1:8" x14ac:dyDescent="0.25">
      <c r="A2911">
        <v>2910</v>
      </c>
      <c r="B2911" s="2">
        <v>1</v>
      </c>
      <c r="C2911" s="4">
        <v>2</v>
      </c>
      <c r="H2911" s="5" t="s">
        <v>233</v>
      </c>
    </row>
    <row r="2912" spans="1:8" x14ac:dyDescent="0.25">
      <c r="A2912">
        <v>2911</v>
      </c>
      <c r="B2912" s="2">
        <v>1</v>
      </c>
      <c r="C2912" s="4">
        <v>2</v>
      </c>
      <c r="H2912" s="5" t="s">
        <v>233</v>
      </c>
    </row>
    <row r="2913" spans="1:8" x14ac:dyDescent="0.25">
      <c r="A2913">
        <v>2912</v>
      </c>
      <c r="B2913" s="2">
        <v>1</v>
      </c>
      <c r="C2913" s="4">
        <v>2</v>
      </c>
      <c r="H2913" s="5" t="s">
        <v>233</v>
      </c>
    </row>
    <row r="2914" spans="1:8" x14ac:dyDescent="0.25">
      <c r="A2914">
        <v>2913</v>
      </c>
      <c r="B2914" s="2">
        <v>1</v>
      </c>
      <c r="C2914" s="4">
        <v>2</v>
      </c>
      <c r="G2914" s="3" t="s">
        <v>234</v>
      </c>
      <c r="H2914" s="5" t="s">
        <v>233</v>
      </c>
    </row>
    <row r="2915" spans="1:8" x14ac:dyDescent="0.25">
      <c r="A2915">
        <v>2914</v>
      </c>
      <c r="B2915" s="2">
        <v>1</v>
      </c>
      <c r="G2915" s="3" t="s">
        <v>234</v>
      </c>
      <c r="H2915" s="5" t="s">
        <v>233</v>
      </c>
    </row>
    <row r="2916" spans="1:8" x14ac:dyDescent="0.25">
      <c r="A2916">
        <v>2915</v>
      </c>
      <c r="B2916" s="2">
        <v>1</v>
      </c>
      <c r="G2916" s="3" t="s">
        <v>234</v>
      </c>
      <c r="H2916" s="5" t="s">
        <v>233</v>
      </c>
    </row>
    <row r="2917" spans="1:8" x14ac:dyDescent="0.25">
      <c r="A2917">
        <v>2916</v>
      </c>
      <c r="B2917" s="2">
        <v>1</v>
      </c>
      <c r="G2917" s="3" t="s">
        <v>234</v>
      </c>
      <c r="H2917" s="5" t="s">
        <v>233</v>
      </c>
    </row>
    <row r="2918" spans="1:8" x14ac:dyDescent="0.25">
      <c r="A2918">
        <v>2917</v>
      </c>
      <c r="B2918" s="2">
        <v>1</v>
      </c>
      <c r="G2918" s="3" t="s">
        <v>234</v>
      </c>
      <c r="H2918" s="5" t="s">
        <v>233</v>
      </c>
    </row>
    <row r="2919" spans="1:8" x14ac:dyDescent="0.25">
      <c r="A2919">
        <v>2918</v>
      </c>
      <c r="B2919" s="2">
        <v>1</v>
      </c>
      <c r="G2919" s="3" t="s">
        <v>234</v>
      </c>
      <c r="H2919" s="5" t="s">
        <v>233</v>
      </c>
    </row>
    <row r="2920" spans="1:8" x14ac:dyDescent="0.25">
      <c r="A2920">
        <v>2919</v>
      </c>
      <c r="B2920" s="2">
        <v>1</v>
      </c>
      <c r="G2920" s="3" t="s">
        <v>234</v>
      </c>
      <c r="H2920" s="5" t="s">
        <v>233</v>
      </c>
    </row>
    <row r="2921" spans="1:8" x14ac:dyDescent="0.25">
      <c r="A2921">
        <v>2920</v>
      </c>
      <c r="B2921" s="2">
        <v>1</v>
      </c>
      <c r="G2921" s="3" t="s">
        <v>234</v>
      </c>
      <c r="H2921" s="5" t="s">
        <v>233</v>
      </c>
    </row>
    <row r="2922" spans="1:8" x14ac:dyDescent="0.25">
      <c r="A2922">
        <v>2921</v>
      </c>
      <c r="B2922" s="2">
        <v>1</v>
      </c>
      <c r="G2922" s="3" t="s">
        <v>234</v>
      </c>
      <c r="H2922" s="5" t="s">
        <v>233</v>
      </c>
    </row>
    <row r="2923" spans="1:8" x14ac:dyDescent="0.25">
      <c r="A2923">
        <v>2922</v>
      </c>
      <c r="B2923" s="2">
        <v>1</v>
      </c>
      <c r="G2923" s="3" t="s">
        <v>234</v>
      </c>
      <c r="H2923" s="5" t="s">
        <v>233</v>
      </c>
    </row>
    <row r="2924" spans="1:8" x14ac:dyDescent="0.25">
      <c r="A2924">
        <v>2923</v>
      </c>
      <c r="B2924" s="2">
        <v>1</v>
      </c>
      <c r="G2924" s="3" t="s">
        <v>234</v>
      </c>
      <c r="H2924" s="5" t="s">
        <v>233</v>
      </c>
    </row>
    <row r="2925" spans="1:8" x14ac:dyDescent="0.25">
      <c r="A2925">
        <v>2924</v>
      </c>
      <c r="B2925" s="2">
        <v>1</v>
      </c>
      <c r="C2925" s="4">
        <v>2</v>
      </c>
      <c r="G2925" s="3" t="s">
        <v>234</v>
      </c>
    </row>
    <row r="2926" spans="1:8" x14ac:dyDescent="0.25">
      <c r="A2926">
        <v>2925</v>
      </c>
      <c r="B2926" s="2">
        <v>1</v>
      </c>
      <c r="C2926" s="4">
        <v>2</v>
      </c>
      <c r="G2926" s="3" t="s">
        <v>234</v>
      </c>
    </row>
    <row r="2927" spans="1:8" x14ac:dyDescent="0.25">
      <c r="A2927">
        <v>2926</v>
      </c>
      <c r="B2927" s="2">
        <v>1</v>
      </c>
      <c r="C2927" s="4">
        <v>2</v>
      </c>
      <c r="G2927" s="3" t="s">
        <v>234</v>
      </c>
    </row>
    <row r="2928" spans="1:8" x14ac:dyDescent="0.25">
      <c r="A2928">
        <v>2927</v>
      </c>
      <c r="B2928" s="2">
        <v>1</v>
      </c>
      <c r="C2928" s="4">
        <v>2</v>
      </c>
      <c r="G2928" s="3" t="s">
        <v>234</v>
      </c>
    </row>
    <row r="2929" spans="1:8" x14ac:dyDescent="0.25">
      <c r="A2929">
        <v>2928</v>
      </c>
      <c r="B2929" s="2">
        <v>1</v>
      </c>
      <c r="C2929" s="4">
        <v>2</v>
      </c>
      <c r="G2929" s="3" t="s">
        <v>234</v>
      </c>
    </row>
    <row r="2930" spans="1:8" x14ac:dyDescent="0.25">
      <c r="A2930">
        <v>2929</v>
      </c>
      <c r="B2930" s="2">
        <v>1</v>
      </c>
      <c r="C2930" s="4">
        <v>2</v>
      </c>
      <c r="G2930" s="3" t="s">
        <v>234</v>
      </c>
    </row>
    <row r="2931" spans="1:8" x14ac:dyDescent="0.25">
      <c r="A2931">
        <v>2930</v>
      </c>
      <c r="B2931" s="2">
        <v>1</v>
      </c>
      <c r="C2931" s="4">
        <v>2</v>
      </c>
      <c r="G2931" s="3" t="s">
        <v>234</v>
      </c>
    </row>
    <row r="2932" spans="1:8" x14ac:dyDescent="0.25">
      <c r="A2932">
        <v>2931</v>
      </c>
      <c r="B2932" s="2">
        <v>1</v>
      </c>
      <c r="C2932" s="4">
        <v>2</v>
      </c>
      <c r="G2932" s="3" t="s">
        <v>234</v>
      </c>
    </row>
    <row r="2933" spans="1:8" x14ac:dyDescent="0.25">
      <c r="A2933">
        <v>2932</v>
      </c>
      <c r="B2933" s="2">
        <v>1</v>
      </c>
      <c r="C2933" s="4">
        <v>2</v>
      </c>
      <c r="G2933" s="3" t="s">
        <v>234</v>
      </c>
    </row>
    <row r="2934" spans="1:8" x14ac:dyDescent="0.25">
      <c r="A2934">
        <v>2933</v>
      </c>
      <c r="B2934" s="2">
        <v>1</v>
      </c>
      <c r="C2934" s="4">
        <v>2</v>
      </c>
      <c r="G2934" s="3" t="s">
        <v>234</v>
      </c>
    </row>
    <row r="2935" spans="1:8" x14ac:dyDescent="0.25">
      <c r="A2935">
        <v>2934</v>
      </c>
      <c r="B2935" s="2">
        <v>1</v>
      </c>
      <c r="C2935" s="4">
        <v>2</v>
      </c>
      <c r="G2935" s="3" t="s">
        <v>234</v>
      </c>
    </row>
    <row r="2936" spans="1:8" x14ac:dyDescent="0.25">
      <c r="A2936">
        <v>2935</v>
      </c>
      <c r="B2936" s="2">
        <v>1</v>
      </c>
      <c r="C2936" s="4">
        <v>2</v>
      </c>
      <c r="G2936" s="3" t="s">
        <v>234</v>
      </c>
    </row>
    <row r="2937" spans="1:8" x14ac:dyDescent="0.25">
      <c r="A2937">
        <v>2936</v>
      </c>
      <c r="B2937" s="2">
        <v>1</v>
      </c>
      <c r="C2937" s="4">
        <v>2</v>
      </c>
      <c r="G2937" s="3" t="s">
        <v>234</v>
      </c>
    </row>
    <row r="2938" spans="1:8" x14ac:dyDescent="0.25">
      <c r="A2938">
        <v>2937</v>
      </c>
      <c r="B2938" s="2">
        <v>1</v>
      </c>
      <c r="C2938" s="4">
        <v>2</v>
      </c>
      <c r="G2938" s="3" t="s">
        <v>234</v>
      </c>
      <c r="H2938" s="5" t="s">
        <v>233</v>
      </c>
    </row>
    <row r="2939" spans="1:8" x14ac:dyDescent="0.25">
      <c r="A2939">
        <v>2938</v>
      </c>
      <c r="B2939" s="2">
        <v>1</v>
      </c>
      <c r="C2939" s="4">
        <v>2</v>
      </c>
      <c r="G2939" s="3" t="s">
        <v>234</v>
      </c>
      <c r="H2939" s="5" t="s">
        <v>233</v>
      </c>
    </row>
    <row r="2940" spans="1:8" x14ac:dyDescent="0.25">
      <c r="A2940">
        <v>2939</v>
      </c>
      <c r="B2940" s="2">
        <v>1</v>
      </c>
      <c r="C2940" s="4">
        <v>2</v>
      </c>
      <c r="G2940" s="3" t="s">
        <v>234</v>
      </c>
      <c r="H2940" s="5" t="s">
        <v>233</v>
      </c>
    </row>
    <row r="2941" spans="1:8" x14ac:dyDescent="0.25">
      <c r="A2941">
        <v>2940</v>
      </c>
      <c r="B2941" s="2">
        <v>1</v>
      </c>
      <c r="C2941" s="4">
        <v>2</v>
      </c>
      <c r="G2941" s="3" t="s">
        <v>234</v>
      </c>
      <c r="H2941" s="5" t="s">
        <v>233</v>
      </c>
    </row>
    <row r="2942" spans="1:8" x14ac:dyDescent="0.25">
      <c r="A2942">
        <v>2941</v>
      </c>
      <c r="C2942" s="4">
        <v>2</v>
      </c>
      <c r="H2942" s="5" t="s">
        <v>233</v>
      </c>
    </row>
    <row r="2943" spans="1:8" x14ac:dyDescent="0.25">
      <c r="A2943">
        <v>2942</v>
      </c>
      <c r="C2943" s="4">
        <v>2</v>
      </c>
      <c r="H2943" s="5" t="s">
        <v>233</v>
      </c>
    </row>
    <row r="2944" spans="1:8" x14ac:dyDescent="0.25">
      <c r="A2944">
        <v>2943</v>
      </c>
      <c r="C2944" s="4">
        <v>2</v>
      </c>
      <c r="H2944" s="5" t="s">
        <v>233</v>
      </c>
    </row>
    <row r="2945" spans="1:8" x14ac:dyDescent="0.25">
      <c r="A2945">
        <v>2944</v>
      </c>
      <c r="C2945" s="4">
        <v>2</v>
      </c>
      <c r="H2945" s="5" t="s">
        <v>233</v>
      </c>
    </row>
    <row r="2946" spans="1:8" x14ac:dyDescent="0.25">
      <c r="A2946">
        <v>2945</v>
      </c>
      <c r="C2946" s="4">
        <v>2</v>
      </c>
      <c r="H2946" s="5" t="s">
        <v>233</v>
      </c>
    </row>
    <row r="2947" spans="1:8" x14ac:dyDescent="0.25">
      <c r="A2947">
        <v>2946</v>
      </c>
      <c r="C2947" s="4">
        <v>2</v>
      </c>
      <c r="H2947" s="5" t="s">
        <v>233</v>
      </c>
    </row>
    <row r="2948" spans="1:8" x14ac:dyDescent="0.25">
      <c r="A2948">
        <v>2947</v>
      </c>
      <c r="C2948" s="4">
        <v>2</v>
      </c>
      <c r="H2948" s="5" t="s">
        <v>233</v>
      </c>
    </row>
    <row r="2949" spans="1:8" x14ac:dyDescent="0.25">
      <c r="A2949">
        <v>2948</v>
      </c>
      <c r="C2949" s="4">
        <v>2</v>
      </c>
      <c r="H2949" s="5" t="s">
        <v>233</v>
      </c>
    </row>
    <row r="2950" spans="1:8" x14ac:dyDescent="0.25">
      <c r="A2950">
        <v>2949</v>
      </c>
      <c r="C2950" s="4">
        <v>2</v>
      </c>
      <c r="H2950" s="5" t="s">
        <v>233</v>
      </c>
    </row>
    <row r="2951" spans="1:8" x14ac:dyDescent="0.25">
      <c r="A2951">
        <v>2950</v>
      </c>
      <c r="C2951" s="4">
        <v>2</v>
      </c>
      <c r="H2951" s="5" t="s">
        <v>233</v>
      </c>
    </row>
    <row r="2952" spans="1:8" x14ac:dyDescent="0.25">
      <c r="A2952">
        <v>2951</v>
      </c>
      <c r="B2952" s="2">
        <v>1</v>
      </c>
      <c r="C2952" s="4">
        <v>2</v>
      </c>
      <c r="H2952" s="5" t="s">
        <v>233</v>
      </c>
    </row>
    <row r="2953" spans="1:8" x14ac:dyDescent="0.25">
      <c r="A2953">
        <v>2952</v>
      </c>
      <c r="B2953" s="2">
        <v>1</v>
      </c>
      <c r="C2953" s="4">
        <v>2</v>
      </c>
      <c r="H2953" s="5" t="s">
        <v>233</v>
      </c>
    </row>
    <row r="2954" spans="1:8" x14ac:dyDescent="0.25">
      <c r="A2954">
        <v>2953</v>
      </c>
      <c r="B2954" s="2">
        <v>1</v>
      </c>
      <c r="C2954" s="4">
        <v>2</v>
      </c>
      <c r="H2954" s="5" t="s">
        <v>233</v>
      </c>
    </row>
    <row r="2955" spans="1:8" x14ac:dyDescent="0.25">
      <c r="A2955">
        <v>2954</v>
      </c>
      <c r="B2955" s="2">
        <v>1</v>
      </c>
      <c r="C2955" s="4">
        <v>2</v>
      </c>
      <c r="H2955" s="5" t="s">
        <v>233</v>
      </c>
    </row>
    <row r="2956" spans="1:8" x14ac:dyDescent="0.25">
      <c r="A2956">
        <v>2955</v>
      </c>
      <c r="B2956" s="2">
        <v>1</v>
      </c>
      <c r="C2956" s="4">
        <v>2</v>
      </c>
      <c r="H2956" s="5" t="s">
        <v>233</v>
      </c>
    </row>
    <row r="2957" spans="1:8" x14ac:dyDescent="0.25">
      <c r="A2957">
        <v>2956</v>
      </c>
      <c r="B2957" s="2">
        <v>1</v>
      </c>
      <c r="C2957" s="4">
        <v>2</v>
      </c>
      <c r="H2957" s="5" t="s">
        <v>233</v>
      </c>
    </row>
    <row r="2958" spans="1:8" x14ac:dyDescent="0.25">
      <c r="A2958">
        <v>2957</v>
      </c>
      <c r="B2958" s="2">
        <v>1</v>
      </c>
      <c r="H2958" s="5" t="s">
        <v>233</v>
      </c>
    </row>
    <row r="2959" spans="1:8" x14ac:dyDescent="0.25">
      <c r="A2959">
        <v>2958</v>
      </c>
      <c r="B2959" s="2">
        <v>1</v>
      </c>
      <c r="H2959" s="5" t="s">
        <v>233</v>
      </c>
    </row>
    <row r="2960" spans="1:8" x14ac:dyDescent="0.25">
      <c r="A2960">
        <v>2959</v>
      </c>
      <c r="B2960" s="2">
        <v>1</v>
      </c>
      <c r="D2960" s="3">
        <v>3</v>
      </c>
      <c r="H2960" s="5" t="s">
        <v>233</v>
      </c>
    </row>
    <row r="2961" spans="1:8" x14ac:dyDescent="0.25">
      <c r="A2961">
        <v>2960</v>
      </c>
      <c r="B2961" s="2">
        <v>1</v>
      </c>
      <c r="D2961" s="3">
        <v>3</v>
      </c>
      <c r="H2961" s="5" t="s">
        <v>233</v>
      </c>
    </row>
    <row r="2962" spans="1:8" x14ac:dyDescent="0.25">
      <c r="A2962">
        <v>2961</v>
      </c>
      <c r="B2962" s="2">
        <v>1</v>
      </c>
      <c r="D2962" s="3">
        <v>3</v>
      </c>
      <c r="H2962" s="5" t="s">
        <v>233</v>
      </c>
    </row>
    <row r="2963" spans="1:8" x14ac:dyDescent="0.25">
      <c r="A2963">
        <v>2962</v>
      </c>
      <c r="B2963" s="2">
        <v>1</v>
      </c>
      <c r="D2963" s="3">
        <v>3</v>
      </c>
      <c r="H2963" s="5" t="s">
        <v>233</v>
      </c>
    </row>
    <row r="2964" spans="1:8" x14ac:dyDescent="0.25">
      <c r="A2964">
        <v>2963</v>
      </c>
      <c r="B2964" s="2">
        <v>1</v>
      </c>
      <c r="D2964" s="3">
        <v>3</v>
      </c>
      <c r="H2964" s="5" t="s">
        <v>233</v>
      </c>
    </row>
    <row r="2965" spans="1:8" x14ac:dyDescent="0.25">
      <c r="A2965">
        <v>2964</v>
      </c>
      <c r="B2965" s="2">
        <v>1</v>
      </c>
      <c r="D2965" s="3">
        <v>3</v>
      </c>
      <c r="H2965" s="5" t="s">
        <v>233</v>
      </c>
    </row>
    <row r="2966" spans="1:8" x14ac:dyDescent="0.25">
      <c r="A2966">
        <v>2965</v>
      </c>
      <c r="B2966" s="2">
        <v>1</v>
      </c>
      <c r="D2966" s="3">
        <v>3</v>
      </c>
      <c r="H2966" s="5" t="s">
        <v>233</v>
      </c>
    </row>
    <row r="2967" spans="1:8" x14ac:dyDescent="0.25">
      <c r="A2967">
        <v>2966</v>
      </c>
      <c r="B2967" s="2">
        <v>1</v>
      </c>
      <c r="D2967" s="3">
        <v>3</v>
      </c>
      <c r="H2967" s="5" t="s">
        <v>233</v>
      </c>
    </row>
    <row r="2968" spans="1:8" x14ac:dyDescent="0.25">
      <c r="A2968">
        <v>2967</v>
      </c>
      <c r="B2968" s="2">
        <v>1</v>
      </c>
      <c r="D2968" s="3">
        <v>3</v>
      </c>
      <c r="H2968" s="5" t="s">
        <v>233</v>
      </c>
    </row>
    <row r="2969" spans="1:8" x14ac:dyDescent="0.25">
      <c r="A2969">
        <v>2968</v>
      </c>
      <c r="B2969" s="2">
        <v>1</v>
      </c>
      <c r="D2969" s="3">
        <v>3</v>
      </c>
      <c r="H2969" s="5" t="s">
        <v>233</v>
      </c>
    </row>
    <row r="2970" spans="1:8" x14ac:dyDescent="0.25">
      <c r="A2970">
        <v>2969</v>
      </c>
      <c r="B2970" s="2">
        <v>1</v>
      </c>
      <c r="C2970" s="4">
        <v>2</v>
      </c>
      <c r="D2970" s="3">
        <v>3</v>
      </c>
      <c r="H2970" s="5" t="s">
        <v>233</v>
      </c>
    </row>
    <row r="2971" spans="1:8" x14ac:dyDescent="0.25">
      <c r="A2971">
        <v>2970</v>
      </c>
      <c r="B2971" s="2">
        <v>1</v>
      </c>
      <c r="C2971" s="4">
        <v>2</v>
      </c>
      <c r="D2971" s="3">
        <v>3</v>
      </c>
      <c r="H2971" s="5" t="s">
        <v>233</v>
      </c>
    </row>
    <row r="2972" spans="1:8" x14ac:dyDescent="0.25">
      <c r="A2972">
        <v>2971</v>
      </c>
      <c r="B2972" s="2">
        <v>1</v>
      </c>
      <c r="C2972" s="4">
        <v>2</v>
      </c>
      <c r="D2972" s="3">
        <v>3</v>
      </c>
    </row>
    <row r="2973" spans="1:8" x14ac:dyDescent="0.25">
      <c r="A2973">
        <v>2972</v>
      </c>
      <c r="B2973" s="2">
        <v>1</v>
      </c>
      <c r="C2973" s="4">
        <v>2</v>
      </c>
      <c r="D2973" s="3">
        <v>3</v>
      </c>
    </row>
    <row r="2974" spans="1:8" x14ac:dyDescent="0.25">
      <c r="A2974">
        <v>2973</v>
      </c>
      <c r="B2974" s="2">
        <v>1</v>
      </c>
      <c r="C2974" s="4">
        <v>2</v>
      </c>
      <c r="D2974" s="3">
        <v>3</v>
      </c>
    </row>
    <row r="2975" spans="1:8" x14ac:dyDescent="0.25">
      <c r="A2975">
        <v>2974</v>
      </c>
      <c r="B2975" s="2">
        <v>1</v>
      </c>
      <c r="C2975" s="4">
        <v>2</v>
      </c>
      <c r="D2975" s="3">
        <v>3</v>
      </c>
    </row>
    <row r="2976" spans="1:8" x14ac:dyDescent="0.25">
      <c r="A2976">
        <v>2975</v>
      </c>
      <c r="B2976" s="2">
        <v>1</v>
      </c>
      <c r="C2976" s="4">
        <v>2</v>
      </c>
      <c r="D2976" s="3">
        <v>3</v>
      </c>
    </row>
    <row r="2977" spans="1:8" x14ac:dyDescent="0.25">
      <c r="A2977">
        <v>2976</v>
      </c>
      <c r="B2977" s="2">
        <v>1</v>
      </c>
      <c r="C2977" s="4">
        <v>2</v>
      </c>
      <c r="D2977" s="3">
        <v>3</v>
      </c>
    </row>
    <row r="2978" spans="1:8" x14ac:dyDescent="0.25">
      <c r="A2978">
        <v>2977</v>
      </c>
      <c r="C2978" s="4">
        <v>2</v>
      </c>
      <c r="D2978" s="3">
        <v>3</v>
      </c>
    </row>
    <row r="2979" spans="1:8" x14ac:dyDescent="0.25">
      <c r="A2979">
        <v>2978</v>
      </c>
      <c r="C2979" s="4">
        <v>2</v>
      </c>
      <c r="D2979" s="3">
        <v>3</v>
      </c>
    </row>
    <row r="2980" spans="1:8" x14ac:dyDescent="0.25">
      <c r="A2980">
        <v>2979</v>
      </c>
      <c r="C2980" s="4">
        <v>2</v>
      </c>
      <c r="D2980" s="3">
        <v>3</v>
      </c>
    </row>
    <row r="2981" spans="1:8" x14ac:dyDescent="0.25">
      <c r="A2981">
        <v>2980</v>
      </c>
      <c r="C2981" s="4">
        <v>2</v>
      </c>
      <c r="D2981" s="3">
        <v>3</v>
      </c>
    </row>
    <row r="2982" spans="1:8" x14ac:dyDescent="0.25">
      <c r="A2982">
        <v>2981</v>
      </c>
      <c r="C2982" s="4">
        <v>2</v>
      </c>
      <c r="D2982" s="3">
        <v>3</v>
      </c>
    </row>
    <row r="2983" spans="1:8" x14ac:dyDescent="0.25">
      <c r="A2983">
        <v>2982</v>
      </c>
      <c r="C2983" s="4">
        <v>2</v>
      </c>
      <c r="D2983" s="3">
        <v>3</v>
      </c>
    </row>
    <row r="2984" spans="1:8" x14ac:dyDescent="0.25">
      <c r="A2984">
        <v>2983</v>
      </c>
      <c r="C2984" s="4">
        <v>2</v>
      </c>
      <c r="D2984" s="3">
        <v>3</v>
      </c>
    </row>
    <row r="2985" spans="1:8" x14ac:dyDescent="0.25">
      <c r="A2985">
        <v>2984</v>
      </c>
      <c r="C2985" s="4">
        <v>2</v>
      </c>
      <c r="D2985" s="3">
        <v>3</v>
      </c>
    </row>
    <row r="2986" spans="1:8" x14ac:dyDescent="0.25">
      <c r="A2986">
        <v>2985</v>
      </c>
      <c r="C2986" s="4">
        <v>2</v>
      </c>
      <c r="D2986" s="3">
        <v>3</v>
      </c>
      <c r="H2986" s="5" t="s">
        <v>233</v>
      </c>
    </row>
    <row r="2987" spans="1:8" x14ac:dyDescent="0.25">
      <c r="A2987">
        <v>2986</v>
      </c>
      <c r="C2987" s="4">
        <v>2</v>
      </c>
      <c r="D2987" s="3">
        <v>3</v>
      </c>
      <c r="H2987" s="5" t="s">
        <v>233</v>
      </c>
    </row>
    <row r="2988" spans="1:8" x14ac:dyDescent="0.25">
      <c r="A2988">
        <v>2987</v>
      </c>
      <c r="B2988" s="2">
        <v>1</v>
      </c>
      <c r="C2988" s="4">
        <v>2</v>
      </c>
      <c r="H2988" s="5" t="s">
        <v>233</v>
      </c>
    </row>
    <row r="2989" spans="1:8" x14ac:dyDescent="0.25">
      <c r="A2989">
        <v>2988</v>
      </c>
      <c r="B2989" s="2">
        <v>1</v>
      </c>
      <c r="C2989" s="4">
        <v>2</v>
      </c>
      <c r="H2989" s="5" t="s">
        <v>233</v>
      </c>
    </row>
    <row r="2990" spans="1:8" x14ac:dyDescent="0.25">
      <c r="A2990">
        <v>2989</v>
      </c>
      <c r="B2990" s="2">
        <v>1</v>
      </c>
      <c r="C2990" s="4">
        <v>2</v>
      </c>
      <c r="H2990" s="5" t="s">
        <v>233</v>
      </c>
    </row>
    <row r="2991" spans="1:8" x14ac:dyDescent="0.25">
      <c r="A2991">
        <v>2990</v>
      </c>
      <c r="B2991" s="2">
        <v>1</v>
      </c>
      <c r="C2991" s="4">
        <v>2</v>
      </c>
      <c r="H2991" s="5" t="s">
        <v>233</v>
      </c>
    </row>
    <row r="2992" spans="1:8" x14ac:dyDescent="0.25">
      <c r="A2992">
        <v>2991</v>
      </c>
      <c r="B2992" s="2">
        <v>1</v>
      </c>
      <c r="C2992" s="4">
        <v>2</v>
      </c>
      <c r="H2992" s="5" t="s">
        <v>233</v>
      </c>
    </row>
    <row r="2993" spans="1:8" x14ac:dyDescent="0.25">
      <c r="A2993">
        <v>2992</v>
      </c>
      <c r="B2993" s="2">
        <v>1</v>
      </c>
      <c r="C2993" s="4">
        <v>2</v>
      </c>
      <c r="H2993" s="5" t="s">
        <v>233</v>
      </c>
    </row>
    <row r="2994" spans="1:8" x14ac:dyDescent="0.25">
      <c r="A2994">
        <v>2993</v>
      </c>
      <c r="B2994" s="2">
        <v>1</v>
      </c>
      <c r="C2994" s="4">
        <v>2</v>
      </c>
      <c r="H2994" s="5" t="s">
        <v>233</v>
      </c>
    </row>
    <row r="2995" spans="1:8" x14ac:dyDescent="0.25">
      <c r="A2995">
        <v>2994</v>
      </c>
      <c r="B2995" s="2">
        <v>1</v>
      </c>
      <c r="C2995" s="4">
        <v>2</v>
      </c>
      <c r="H2995" s="5" t="s">
        <v>233</v>
      </c>
    </row>
    <row r="2996" spans="1:8" x14ac:dyDescent="0.25">
      <c r="A2996">
        <v>2995</v>
      </c>
      <c r="B2996" s="2">
        <v>1</v>
      </c>
      <c r="C2996" s="4">
        <v>2</v>
      </c>
      <c r="H2996" s="5" t="s">
        <v>233</v>
      </c>
    </row>
    <row r="2997" spans="1:8" x14ac:dyDescent="0.25">
      <c r="A2997">
        <v>2996</v>
      </c>
      <c r="B2997" s="2">
        <v>1</v>
      </c>
      <c r="H2997" s="5" t="s">
        <v>233</v>
      </c>
    </row>
    <row r="2998" spans="1:8" x14ac:dyDescent="0.25">
      <c r="A2998">
        <v>2997</v>
      </c>
      <c r="B2998" s="2">
        <v>1</v>
      </c>
      <c r="H2998" s="5" t="s">
        <v>233</v>
      </c>
    </row>
    <row r="2999" spans="1:8" x14ac:dyDescent="0.25">
      <c r="A2999">
        <v>2998</v>
      </c>
      <c r="B2999" s="2">
        <v>1</v>
      </c>
      <c r="H2999" s="5" t="s">
        <v>233</v>
      </c>
    </row>
    <row r="3000" spans="1:8" x14ac:dyDescent="0.25">
      <c r="A3000">
        <v>2999</v>
      </c>
      <c r="B3000" s="2">
        <v>1</v>
      </c>
      <c r="G3000" s="3" t="s">
        <v>234</v>
      </c>
      <c r="H3000" s="5" t="s">
        <v>233</v>
      </c>
    </row>
    <row r="3001" spans="1:8" x14ac:dyDescent="0.25">
      <c r="A3001">
        <v>3000</v>
      </c>
      <c r="B3001" s="2">
        <v>1</v>
      </c>
      <c r="G3001" s="3" t="s">
        <v>234</v>
      </c>
      <c r="H3001" s="5" t="s">
        <v>233</v>
      </c>
    </row>
    <row r="3002" spans="1:8" x14ac:dyDescent="0.25">
      <c r="A3002">
        <v>3001</v>
      </c>
      <c r="B3002" s="2">
        <v>1</v>
      </c>
      <c r="G3002" s="3" t="s">
        <v>234</v>
      </c>
      <c r="H3002" s="5" t="s">
        <v>233</v>
      </c>
    </row>
    <row r="3003" spans="1:8" x14ac:dyDescent="0.25">
      <c r="A3003">
        <v>3002</v>
      </c>
      <c r="B3003" s="2">
        <v>1</v>
      </c>
      <c r="G3003" s="3" t="s">
        <v>234</v>
      </c>
      <c r="H3003" s="5" t="s">
        <v>233</v>
      </c>
    </row>
    <row r="3004" spans="1:8" x14ac:dyDescent="0.25">
      <c r="A3004">
        <v>3003</v>
      </c>
      <c r="B3004" s="2">
        <v>1</v>
      </c>
      <c r="G3004" s="3" t="s">
        <v>234</v>
      </c>
      <c r="H3004" s="5" t="s">
        <v>233</v>
      </c>
    </row>
    <row r="3005" spans="1:8" x14ac:dyDescent="0.25">
      <c r="A3005">
        <v>3004</v>
      </c>
      <c r="B3005" s="2">
        <v>1</v>
      </c>
      <c r="G3005" s="3" t="s">
        <v>234</v>
      </c>
      <c r="H3005" s="5" t="s">
        <v>233</v>
      </c>
    </row>
    <row r="3006" spans="1:8" x14ac:dyDescent="0.25">
      <c r="A3006">
        <v>3005</v>
      </c>
      <c r="B3006" s="2">
        <v>1</v>
      </c>
      <c r="G3006" s="3" t="s">
        <v>234</v>
      </c>
      <c r="H3006" s="5" t="s">
        <v>233</v>
      </c>
    </row>
    <row r="3007" spans="1:8" x14ac:dyDescent="0.25">
      <c r="A3007">
        <v>3006</v>
      </c>
      <c r="B3007" s="2">
        <v>1</v>
      </c>
      <c r="G3007" s="3" t="s">
        <v>234</v>
      </c>
      <c r="H3007" s="5" t="s">
        <v>233</v>
      </c>
    </row>
    <row r="3008" spans="1:8" x14ac:dyDescent="0.25">
      <c r="A3008">
        <v>3007</v>
      </c>
      <c r="B3008" s="2">
        <v>1</v>
      </c>
      <c r="G3008" s="3" t="s">
        <v>234</v>
      </c>
      <c r="H3008" s="5" t="s">
        <v>233</v>
      </c>
    </row>
    <row r="3009" spans="1:8" x14ac:dyDescent="0.25">
      <c r="A3009">
        <v>3008</v>
      </c>
      <c r="B3009" s="2">
        <v>1</v>
      </c>
      <c r="G3009" s="3" t="s">
        <v>234</v>
      </c>
      <c r="H3009" s="5" t="s">
        <v>233</v>
      </c>
    </row>
    <row r="3010" spans="1:8" x14ac:dyDescent="0.25">
      <c r="A3010">
        <v>3009</v>
      </c>
      <c r="B3010" s="2">
        <v>1</v>
      </c>
      <c r="G3010" s="3" t="s">
        <v>234</v>
      </c>
      <c r="H3010" s="5" t="s">
        <v>233</v>
      </c>
    </row>
    <row r="3011" spans="1:8" x14ac:dyDescent="0.25">
      <c r="A3011">
        <v>3010</v>
      </c>
      <c r="B3011" s="2">
        <v>1</v>
      </c>
      <c r="C3011" s="4">
        <v>2</v>
      </c>
      <c r="G3011" s="3" t="s">
        <v>234</v>
      </c>
      <c r="H3011" s="5" t="s">
        <v>233</v>
      </c>
    </row>
    <row r="3012" spans="1:8" x14ac:dyDescent="0.25">
      <c r="A3012">
        <v>3011</v>
      </c>
      <c r="B3012" s="2">
        <v>1</v>
      </c>
      <c r="C3012" s="4">
        <v>2</v>
      </c>
      <c r="G3012" s="3" t="s">
        <v>234</v>
      </c>
      <c r="H3012" s="5" t="s">
        <v>233</v>
      </c>
    </row>
    <row r="3013" spans="1:8" x14ac:dyDescent="0.25">
      <c r="A3013">
        <v>3012</v>
      </c>
      <c r="B3013" s="2">
        <v>1</v>
      </c>
      <c r="C3013" s="4">
        <v>2</v>
      </c>
      <c r="G3013" s="3" t="s">
        <v>234</v>
      </c>
      <c r="H3013" s="5" t="s">
        <v>233</v>
      </c>
    </row>
    <row r="3014" spans="1:8" x14ac:dyDescent="0.25">
      <c r="A3014">
        <v>3013</v>
      </c>
      <c r="B3014" s="2">
        <v>1</v>
      </c>
      <c r="C3014" s="4">
        <v>2</v>
      </c>
      <c r="G3014" s="3" t="s">
        <v>234</v>
      </c>
    </row>
    <row r="3015" spans="1:8" x14ac:dyDescent="0.25">
      <c r="A3015">
        <v>3014</v>
      </c>
      <c r="B3015" s="2">
        <v>1</v>
      </c>
      <c r="C3015" s="4">
        <v>2</v>
      </c>
      <c r="G3015" s="3" t="s">
        <v>234</v>
      </c>
    </row>
    <row r="3016" spans="1:8" x14ac:dyDescent="0.25">
      <c r="A3016">
        <v>3015</v>
      </c>
      <c r="B3016" s="2">
        <v>1</v>
      </c>
      <c r="C3016" s="4">
        <v>2</v>
      </c>
      <c r="G3016" s="3" t="s">
        <v>234</v>
      </c>
    </row>
    <row r="3017" spans="1:8" x14ac:dyDescent="0.25">
      <c r="A3017">
        <v>3016</v>
      </c>
      <c r="B3017" s="2">
        <v>1</v>
      </c>
      <c r="C3017" s="4">
        <v>2</v>
      </c>
      <c r="G3017" s="3" t="s">
        <v>234</v>
      </c>
    </row>
    <row r="3018" spans="1:8" x14ac:dyDescent="0.25">
      <c r="A3018">
        <v>3017</v>
      </c>
      <c r="B3018" s="2">
        <v>1</v>
      </c>
      <c r="C3018" s="4">
        <v>2</v>
      </c>
      <c r="G3018" s="3" t="s">
        <v>234</v>
      </c>
    </row>
    <row r="3019" spans="1:8" x14ac:dyDescent="0.25">
      <c r="A3019">
        <v>3018</v>
      </c>
      <c r="B3019" s="2">
        <v>1</v>
      </c>
      <c r="C3019" s="4">
        <v>2</v>
      </c>
      <c r="G3019" s="3" t="s">
        <v>234</v>
      </c>
    </row>
    <row r="3020" spans="1:8" x14ac:dyDescent="0.25">
      <c r="A3020">
        <v>3019</v>
      </c>
      <c r="B3020" s="2">
        <v>1</v>
      </c>
      <c r="C3020" s="4">
        <v>2</v>
      </c>
      <c r="G3020" s="3" t="s">
        <v>234</v>
      </c>
    </row>
    <row r="3021" spans="1:8" x14ac:dyDescent="0.25">
      <c r="A3021">
        <v>3020</v>
      </c>
      <c r="B3021" s="2">
        <v>1</v>
      </c>
      <c r="C3021" s="4">
        <v>2</v>
      </c>
      <c r="G3021" s="3" t="s">
        <v>234</v>
      </c>
    </row>
    <row r="3022" spans="1:8" x14ac:dyDescent="0.25">
      <c r="A3022">
        <v>3021</v>
      </c>
      <c r="B3022" s="2">
        <v>1</v>
      </c>
      <c r="C3022" s="4">
        <v>2</v>
      </c>
      <c r="G3022" s="3" t="s">
        <v>234</v>
      </c>
    </row>
    <row r="3023" spans="1:8" x14ac:dyDescent="0.25">
      <c r="A3023">
        <v>3022</v>
      </c>
      <c r="B3023" s="2">
        <v>1</v>
      </c>
      <c r="C3023" s="4">
        <v>2</v>
      </c>
      <c r="G3023" s="3" t="s">
        <v>234</v>
      </c>
    </row>
    <row r="3024" spans="1:8" x14ac:dyDescent="0.25">
      <c r="A3024">
        <v>3023</v>
      </c>
      <c r="B3024" s="2">
        <v>1</v>
      </c>
      <c r="C3024" s="4">
        <v>2</v>
      </c>
      <c r="G3024" s="3" t="s">
        <v>234</v>
      </c>
      <c r="H3024" s="5" t="s">
        <v>233</v>
      </c>
    </row>
    <row r="3025" spans="1:8" x14ac:dyDescent="0.25">
      <c r="A3025">
        <v>3024</v>
      </c>
      <c r="B3025" s="2">
        <v>1</v>
      </c>
      <c r="C3025" s="4">
        <v>2</v>
      </c>
      <c r="G3025" s="3" t="s">
        <v>234</v>
      </c>
      <c r="H3025" s="5" t="s">
        <v>233</v>
      </c>
    </row>
    <row r="3026" spans="1:8" x14ac:dyDescent="0.25">
      <c r="A3026">
        <v>3025</v>
      </c>
      <c r="C3026" s="4">
        <v>2</v>
      </c>
      <c r="G3026" s="3" t="s">
        <v>234</v>
      </c>
      <c r="H3026" s="5" t="s">
        <v>233</v>
      </c>
    </row>
    <row r="3027" spans="1:8" x14ac:dyDescent="0.25">
      <c r="A3027">
        <v>3026</v>
      </c>
      <c r="C3027" s="4">
        <v>2</v>
      </c>
      <c r="G3027" s="3" t="s">
        <v>234</v>
      </c>
      <c r="H3027" s="5" t="s">
        <v>233</v>
      </c>
    </row>
    <row r="3028" spans="1:8" x14ac:dyDescent="0.25">
      <c r="A3028">
        <v>3027</v>
      </c>
      <c r="C3028" s="4">
        <v>2</v>
      </c>
      <c r="H3028" s="5" t="s">
        <v>233</v>
      </c>
    </row>
    <row r="3029" spans="1:8" x14ac:dyDescent="0.25">
      <c r="A3029">
        <v>3028</v>
      </c>
      <c r="C3029" s="4">
        <v>2</v>
      </c>
      <c r="H3029" s="5" t="s">
        <v>233</v>
      </c>
    </row>
    <row r="3030" spans="1:8" x14ac:dyDescent="0.25">
      <c r="A3030">
        <v>3029</v>
      </c>
      <c r="C3030" s="4">
        <v>2</v>
      </c>
      <c r="H3030" s="5" t="s">
        <v>233</v>
      </c>
    </row>
    <row r="3031" spans="1:8" x14ac:dyDescent="0.25">
      <c r="A3031">
        <v>3030</v>
      </c>
      <c r="C3031" s="4">
        <v>2</v>
      </c>
      <c r="H3031" s="5" t="s">
        <v>233</v>
      </c>
    </row>
    <row r="3032" spans="1:8" x14ac:dyDescent="0.25">
      <c r="A3032">
        <v>3031</v>
      </c>
      <c r="C3032" s="4">
        <v>2</v>
      </c>
      <c r="H3032" s="5" t="s">
        <v>233</v>
      </c>
    </row>
    <row r="3033" spans="1:8" x14ac:dyDescent="0.25">
      <c r="A3033">
        <v>3032</v>
      </c>
      <c r="C3033" s="4">
        <v>2</v>
      </c>
      <c r="H3033" s="5" t="s">
        <v>233</v>
      </c>
    </row>
    <row r="3034" spans="1:8" x14ac:dyDescent="0.25">
      <c r="A3034">
        <v>3033</v>
      </c>
      <c r="C3034" s="4">
        <v>2</v>
      </c>
      <c r="H3034" s="5" t="s">
        <v>233</v>
      </c>
    </row>
    <row r="3035" spans="1:8" x14ac:dyDescent="0.25">
      <c r="A3035">
        <v>3034</v>
      </c>
      <c r="C3035" s="4">
        <v>2</v>
      </c>
      <c r="H3035" s="5" t="s">
        <v>233</v>
      </c>
    </row>
    <row r="3036" spans="1:8" x14ac:dyDescent="0.25">
      <c r="A3036">
        <v>3035</v>
      </c>
      <c r="C3036" s="4">
        <v>2</v>
      </c>
      <c r="H3036" s="5" t="s">
        <v>233</v>
      </c>
    </row>
    <row r="3037" spans="1:8" x14ac:dyDescent="0.25">
      <c r="A3037">
        <v>3036</v>
      </c>
      <c r="C3037" s="4">
        <v>2</v>
      </c>
      <c r="H3037" s="5" t="s">
        <v>233</v>
      </c>
    </row>
    <row r="3038" spans="1:8" x14ac:dyDescent="0.25">
      <c r="A3038">
        <v>3037</v>
      </c>
      <c r="C3038" s="4">
        <v>2</v>
      </c>
      <c r="H3038" s="5" t="s">
        <v>233</v>
      </c>
    </row>
    <row r="3039" spans="1:8" x14ac:dyDescent="0.25">
      <c r="A3039">
        <v>3038</v>
      </c>
      <c r="B3039" s="2">
        <v>1</v>
      </c>
      <c r="C3039" s="4">
        <v>2</v>
      </c>
      <c r="H3039" s="5" t="s">
        <v>233</v>
      </c>
    </row>
    <row r="3040" spans="1:8" x14ac:dyDescent="0.25">
      <c r="A3040">
        <v>3039</v>
      </c>
      <c r="B3040" s="2">
        <v>1</v>
      </c>
      <c r="C3040" s="4">
        <v>2</v>
      </c>
      <c r="H3040" s="5" t="s">
        <v>233</v>
      </c>
    </row>
    <row r="3041" spans="1:8" x14ac:dyDescent="0.25">
      <c r="A3041">
        <v>3040</v>
      </c>
      <c r="B3041" s="2">
        <v>1</v>
      </c>
      <c r="C3041" s="4">
        <v>2</v>
      </c>
      <c r="H3041" s="5" t="s">
        <v>233</v>
      </c>
    </row>
    <row r="3042" spans="1:8" x14ac:dyDescent="0.25">
      <c r="A3042">
        <v>3041</v>
      </c>
      <c r="B3042" s="2">
        <v>1</v>
      </c>
      <c r="C3042" s="4">
        <v>2</v>
      </c>
      <c r="H3042" s="5" t="s">
        <v>233</v>
      </c>
    </row>
    <row r="3043" spans="1:8" x14ac:dyDescent="0.25">
      <c r="A3043">
        <v>3042</v>
      </c>
      <c r="B3043" s="2">
        <v>1</v>
      </c>
      <c r="C3043" s="4">
        <v>2</v>
      </c>
      <c r="H3043" s="5" t="s">
        <v>233</v>
      </c>
    </row>
    <row r="3044" spans="1:8" x14ac:dyDescent="0.25">
      <c r="A3044">
        <v>3043</v>
      </c>
      <c r="B3044" s="2">
        <v>1</v>
      </c>
      <c r="C3044" s="4">
        <v>2</v>
      </c>
      <c r="H3044" s="5" t="s">
        <v>233</v>
      </c>
    </row>
    <row r="3045" spans="1:8" x14ac:dyDescent="0.25">
      <c r="A3045">
        <v>3044</v>
      </c>
      <c r="B3045" s="2">
        <v>1</v>
      </c>
      <c r="C3045" s="4">
        <v>2</v>
      </c>
      <c r="H3045" s="5" t="s">
        <v>233</v>
      </c>
    </row>
    <row r="3046" spans="1:8" x14ac:dyDescent="0.25">
      <c r="A3046">
        <v>3045</v>
      </c>
      <c r="B3046" s="2">
        <v>1</v>
      </c>
      <c r="C3046" s="4">
        <v>2</v>
      </c>
      <c r="H3046" s="5" t="s">
        <v>233</v>
      </c>
    </row>
    <row r="3047" spans="1:8" x14ac:dyDescent="0.25">
      <c r="A3047">
        <v>3046</v>
      </c>
      <c r="B3047" s="2">
        <v>1</v>
      </c>
      <c r="C3047" s="4">
        <v>2</v>
      </c>
      <c r="D3047" s="3">
        <v>3</v>
      </c>
      <c r="H3047" s="5" t="s">
        <v>233</v>
      </c>
    </row>
    <row r="3048" spans="1:8" x14ac:dyDescent="0.25">
      <c r="A3048">
        <v>3047</v>
      </c>
      <c r="B3048" s="2">
        <v>1</v>
      </c>
      <c r="C3048" s="4">
        <v>2</v>
      </c>
      <c r="D3048" s="3">
        <v>3</v>
      </c>
      <c r="H3048" s="5" t="s">
        <v>233</v>
      </c>
    </row>
    <row r="3049" spans="1:8" x14ac:dyDescent="0.25">
      <c r="A3049">
        <v>3048</v>
      </c>
      <c r="B3049" s="2">
        <v>1</v>
      </c>
      <c r="D3049" s="3">
        <v>3</v>
      </c>
      <c r="H3049" s="5" t="s">
        <v>233</v>
      </c>
    </row>
    <row r="3050" spans="1:8" x14ac:dyDescent="0.25">
      <c r="A3050">
        <v>3049</v>
      </c>
      <c r="B3050" s="2">
        <v>1</v>
      </c>
      <c r="D3050" s="3">
        <v>3</v>
      </c>
      <c r="H3050" s="5" t="s">
        <v>233</v>
      </c>
    </row>
    <row r="3051" spans="1:8" x14ac:dyDescent="0.25">
      <c r="A3051">
        <v>3050</v>
      </c>
      <c r="B3051" s="2">
        <v>1</v>
      </c>
      <c r="D3051" s="3">
        <v>3</v>
      </c>
      <c r="H3051" s="5" t="s">
        <v>233</v>
      </c>
    </row>
    <row r="3052" spans="1:8" x14ac:dyDescent="0.25">
      <c r="A3052">
        <v>3051</v>
      </c>
      <c r="B3052" s="2">
        <v>1</v>
      </c>
      <c r="D3052" s="3">
        <v>3</v>
      </c>
      <c r="H3052" s="5" t="s">
        <v>233</v>
      </c>
    </row>
    <row r="3053" spans="1:8" x14ac:dyDescent="0.25">
      <c r="A3053">
        <v>3052</v>
      </c>
      <c r="B3053" s="2">
        <v>1</v>
      </c>
      <c r="D3053" s="3">
        <v>3</v>
      </c>
      <c r="H3053" s="5" t="s">
        <v>233</v>
      </c>
    </row>
    <row r="3054" spans="1:8" x14ac:dyDescent="0.25">
      <c r="A3054">
        <v>3053</v>
      </c>
      <c r="B3054" s="2">
        <v>1</v>
      </c>
      <c r="D3054" s="3">
        <v>3</v>
      </c>
    </row>
    <row r="3055" spans="1:8" x14ac:dyDescent="0.25">
      <c r="A3055">
        <v>3054</v>
      </c>
      <c r="B3055" s="2">
        <v>1</v>
      </c>
      <c r="D3055" s="3">
        <v>3</v>
      </c>
    </row>
    <row r="3056" spans="1:8" x14ac:dyDescent="0.25">
      <c r="A3056">
        <v>3055</v>
      </c>
      <c r="B3056" s="2">
        <v>1</v>
      </c>
      <c r="D3056" s="3">
        <v>3</v>
      </c>
    </row>
    <row r="3057" spans="1:8" x14ac:dyDescent="0.25">
      <c r="A3057">
        <v>3056</v>
      </c>
      <c r="B3057" s="2">
        <v>1</v>
      </c>
      <c r="D3057" s="3">
        <v>3</v>
      </c>
    </row>
    <row r="3058" spans="1:8" x14ac:dyDescent="0.25">
      <c r="A3058">
        <v>3057</v>
      </c>
      <c r="B3058" s="2">
        <v>1</v>
      </c>
      <c r="D3058" s="3">
        <v>3</v>
      </c>
    </row>
    <row r="3059" spans="1:8" x14ac:dyDescent="0.25">
      <c r="A3059">
        <v>3058</v>
      </c>
      <c r="B3059" s="2">
        <v>1</v>
      </c>
      <c r="C3059" s="4">
        <v>2</v>
      </c>
      <c r="D3059" s="3">
        <v>3</v>
      </c>
    </row>
    <row r="3060" spans="1:8" x14ac:dyDescent="0.25">
      <c r="A3060">
        <v>3059</v>
      </c>
      <c r="B3060" s="2">
        <v>1</v>
      </c>
      <c r="C3060" s="4">
        <v>2</v>
      </c>
      <c r="D3060" s="3">
        <v>3</v>
      </c>
    </row>
    <row r="3061" spans="1:8" x14ac:dyDescent="0.25">
      <c r="A3061">
        <v>3060</v>
      </c>
      <c r="B3061" s="2">
        <v>1</v>
      </c>
      <c r="C3061" s="4">
        <v>2</v>
      </c>
      <c r="D3061" s="3">
        <v>3</v>
      </c>
    </row>
    <row r="3062" spans="1:8" x14ac:dyDescent="0.25">
      <c r="A3062">
        <v>3061</v>
      </c>
      <c r="B3062" s="2">
        <v>1</v>
      </c>
      <c r="C3062" s="4">
        <v>2</v>
      </c>
      <c r="D3062" s="3">
        <v>3</v>
      </c>
    </row>
    <row r="3063" spans="1:8" x14ac:dyDescent="0.25">
      <c r="A3063">
        <v>3062</v>
      </c>
      <c r="B3063" s="2">
        <v>1</v>
      </c>
      <c r="C3063" s="4">
        <v>2</v>
      </c>
      <c r="D3063" s="3">
        <v>3</v>
      </c>
    </row>
    <row r="3064" spans="1:8" x14ac:dyDescent="0.25">
      <c r="A3064">
        <v>3063</v>
      </c>
      <c r="B3064" s="2">
        <v>1</v>
      </c>
      <c r="C3064" s="4">
        <v>2</v>
      </c>
      <c r="D3064" s="3">
        <v>3</v>
      </c>
    </row>
    <row r="3065" spans="1:8" x14ac:dyDescent="0.25">
      <c r="A3065">
        <v>3064</v>
      </c>
      <c r="B3065" s="2">
        <v>1</v>
      </c>
      <c r="C3065" s="4">
        <v>2</v>
      </c>
      <c r="D3065" s="3">
        <v>3</v>
      </c>
    </row>
    <row r="3066" spans="1:8" x14ac:dyDescent="0.25">
      <c r="A3066">
        <v>3065</v>
      </c>
      <c r="B3066" s="2">
        <v>1</v>
      </c>
      <c r="C3066" s="4">
        <v>2</v>
      </c>
      <c r="D3066" s="3">
        <v>3</v>
      </c>
    </row>
    <row r="3067" spans="1:8" x14ac:dyDescent="0.25">
      <c r="A3067">
        <v>3066</v>
      </c>
      <c r="B3067" s="2">
        <v>1</v>
      </c>
      <c r="C3067" s="4">
        <v>2</v>
      </c>
      <c r="D3067" s="3">
        <v>3</v>
      </c>
    </row>
    <row r="3068" spans="1:8" x14ac:dyDescent="0.25">
      <c r="A3068">
        <v>3067</v>
      </c>
      <c r="B3068" s="2">
        <v>1</v>
      </c>
      <c r="C3068" s="4">
        <v>2</v>
      </c>
      <c r="D3068" s="3">
        <v>3</v>
      </c>
    </row>
    <row r="3069" spans="1:8" x14ac:dyDescent="0.25">
      <c r="A3069">
        <v>3068</v>
      </c>
      <c r="C3069" s="4">
        <v>2</v>
      </c>
      <c r="D3069" s="3">
        <v>3</v>
      </c>
      <c r="H3069" s="5" t="s">
        <v>233</v>
      </c>
    </row>
    <row r="3070" spans="1:8" x14ac:dyDescent="0.25">
      <c r="A3070">
        <v>3069</v>
      </c>
      <c r="C3070" s="4">
        <v>2</v>
      </c>
      <c r="D3070" s="3">
        <v>3</v>
      </c>
      <c r="H3070" s="5" t="s">
        <v>233</v>
      </c>
    </row>
    <row r="3071" spans="1:8" x14ac:dyDescent="0.25">
      <c r="A3071">
        <v>3070</v>
      </c>
      <c r="C3071" s="4">
        <v>2</v>
      </c>
      <c r="D3071" s="3">
        <v>3</v>
      </c>
      <c r="H3071" s="5" t="s">
        <v>233</v>
      </c>
    </row>
    <row r="3072" spans="1:8" x14ac:dyDescent="0.25">
      <c r="A3072">
        <v>3071</v>
      </c>
      <c r="C3072" s="4">
        <v>2</v>
      </c>
      <c r="D3072" s="3">
        <v>3</v>
      </c>
      <c r="H3072" s="5" t="s">
        <v>233</v>
      </c>
    </row>
    <row r="3073" spans="1:8" x14ac:dyDescent="0.25">
      <c r="A3073">
        <v>3072</v>
      </c>
      <c r="C3073" s="4">
        <v>2</v>
      </c>
      <c r="D3073" s="3">
        <v>3</v>
      </c>
      <c r="H3073" s="5" t="s">
        <v>233</v>
      </c>
    </row>
    <row r="3074" spans="1:8" x14ac:dyDescent="0.25">
      <c r="A3074">
        <v>3073</v>
      </c>
      <c r="C3074" s="4">
        <v>2</v>
      </c>
      <c r="D3074" s="3">
        <v>3</v>
      </c>
      <c r="H3074" s="5" t="s">
        <v>233</v>
      </c>
    </row>
    <row r="3075" spans="1:8" x14ac:dyDescent="0.25">
      <c r="A3075">
        <v>3074</v>
      </c>
      <c r="C3075" s="4">
        <v>2</v>
      </c>
      <c r="D3075" s="3">
        <v>3</v>
      </c>
      <c r="H3075" s="5" t="s">
        <v>233</v>
      </c>
    </row>
    <row r="3076" spans="1:8" x14ac:dyDescent="0.25">
      <c r="A3076">
        <v>3075</v>
      </c>
      <c r="C3076" s="4">
        <v>2</v>
      </c>
      <c r="D3076" s="3">
        <v>3</v>
      </c>
      <c r="H3076" s="5" t="s">
        <v>233</v>
      </c>
    </row>
    <row r="3077" spans="1:8" x14ac:dyDescent="0.25">
      <c r="A3077">
        <v>3076</v>
      </c>
      <c r="C3077" s="4">
        <v>2</v>
      </c>
      <c r="H3077" s="5" t="s">
        <v>233</v>
      </c>
    </row>
    <row r="3078" spans="1:8" x14ac:dyDescent="0.25">
      <c r="A3078">
        <v>3077</v>
      </c>
      <c r="C3078" s="4">
        <v>2</v>
      </c>
      <c r="H3078" s="5" t="s">
        <v>233</v>
      </c>
    </row>
    <row r="3079" spans="1:8" x14ac:dyDescent="0.25">
      <c r="A3079">
        <v>3078</v>
      </c>
      <c r="B3079" s="2">
        <v>1</v>
      </c>
      <c r="C3079" s="4">
        <v>2</v>
      </c>
      <c r="H3079" s="5" t="s">
        <v>233</v>
      </c>
    </row>
    <row r="3080" spans="1:8" x14ac:dyDescent="0.25">
      <c r="A3080">
        <v>3079</v>
      </c>
      <c r="B3080" s="2">
        <v>1</v>
      </c>
      <c r="C3080" s="4">
        <v>2</v>
      </c>
      <c r="H3080" s="5" t="s">
        <v>233</v>
      </c>
    </row>
    <row r="3081" spans="1:8" x14ac:dyDescent="0.25">
      <c r="A3081">
        <v>3080</v>
      </c>
      <c r="B3081" s="2">
        <v>1</v>
      </c>
      <c r="C3081" s="4">
        <v>2</v>
      </c>
      <c r="H3081" s="5" t="s">
        <v>233</v>
      </c>
    </row>
    <row r="3082" spans="1:8" x14ac:dyDescent="0.25">
      <c r="A3082">
        <v>3081</v>
      </c>
      <c r="B3082" s="2">
        <v>1</v>
      </c>
      <c r="C3082" s="4">
        <v>2</v>
      </c>
      <c r="H3082" s="5" t="s">
        <v>233</v>
      </c>
    </row>
    <row r="3083" spans="1:8" x14ac:dyDescent="0.25">
      <c r="A3083">
        <v>3082</v>
      </c>
      <c r="B3083" s="2">
        <v>1</v>
      </c>
      <c r="C3083" s="4">
        <v>2</v>
      </c>
      <c r="H3083" s="5" t="s">
        <v>233</v>
      </c>
    </row>
    <row r="3084" spans="1:8" x14ac:dyDescent="0.25">
      <c r="A3084">
        <v>3083</v>
      </c>
      <c r="B3084" s="2">
        <v>1</v>
      </c>
      <c r="C3084" s="4">
        <v>2</v>
      </c>
      <c r="H3084" s="5" t="s">
        <v>233</v>
      </c>
    </row>
    <row r="3085" spans="1:8" x14ac:dyDescent="0.25">
      <c r="A3085">
        <v>3084</v>
      </c>
      <c r="B3085" s="2">
        <v>1</v>
      </c>
      <c r="C3085" s="4">
        <v>2</v>
      </c>
      <c r="H3085" s="5" t="s">
        <v>233</v>
      </c>
    </row>
    <row r="3086" spans="1:8" x14ac:dyDescent="0.25">
      <c r="A3086">
        <v>3085</v>
      </c>
      <c r="B3086" s="2">
        <v>1</v>
      </c>
      <c r="C3086" s="4">
        <v>2</v>
      </c>
      <c r="H3086" s="5" t="s">
        <v>233</v>
      </c>
    </row>
    <row r="3087" spans="1:8" x14ac:dyDescent="0.25">
      <c r="A3087">
        <v>3086</v>
      </c>
      <c r="B3087" s="2">
        <v>1</v>
      </c>
      <c r="H3087" s="5" t="s">
        <v>233</v>
      </c>
    </row>
    <row r="3088" spans="1:8" x14ac:dyDescent="0.25">
      <c r="A3088">
        <v>3087</v>
      </c>
      <c r="B3088" s="2">
        <v>1</v>
      </c>
      <c r="H3088" s="5" t="s">
        <v>233</v>
      </c>
    </row>
    <row r="3089" spans="1:8" x14ac:dyDescent="0.25">
      <c r="A3089">
        <v>3088</v>
      </c>
      <c r="B3089" s="2">
        <v>1</v>
      </c>
      <c r="H3089" s="5" t="s">
        <v>233</v>
      </c>
    </row>
    <row r="3090" spans="1:8" x14ac:dyDescent="0.25">
      <c r="A3090">
        <v>3089</v>
      </c>
      <c r="B3090" s="2">
        <v>1</v>
      </c>
      <c r="H3090" s="5" t="s">
        <v>233</v>
      </c>
    </row>
    <row r="3091" spans="1:8" x14ac:dyDescent="0.25">
      <c r="A3091">
        <v>3090</v>
      </c>
      <c r="B3091" s="2">
        <v>1</v>
      </c>
      <c r="G3091" s="3" t="s">
        <v>234</v>
      </c>
      <c r="H3091" s="5" t="s">
        <v>233</v>
      </c>
    </row>
    <row r="3092" spans="1:8" x14ac:dyDescent="0.25">
      <c r="A3092">
        <v>3091</v>
      </c>
      <c r="B3092" s="2">
        <v>1</v>
      </c>
      <c r="G3092" s="3" t="s">
        <v>234</v>
      </c>
      <c r="H3092" s="5" t="s">
        <v>233</v>
      </c>
    </row>
    <row r="3093" spans="1:8" x14ac:dyDescent="0.25">
      <c r="A3093">
        <v>3092</v>
      </c>
      <c r="B3093" s="2">
        <v>1</v>
      </c>
      <c r="G3093" s="3" t="s">
        <v>234</v>
      </c>
      <c r="H3093" s="5" t="s">
        <v>233</v>
      </c>
    </row>
    <row r="3094" spans="1:8" x14ac:dyDescent="0.25">
      <c r="A3094">
        <v>3093</v>
      </c>
      <c r="B3094" s="2">
        <v>1</v>
      </c>
      <c r="G3094" s="3" t="s">
        <v>234</v>
      </c>
      <c r="H3094" s="5" t="s">
        <v>233</v>
      </c>
    </row>
    <row r="3095" spans="1:8" x14ac:dyDescent="0.25">
      <c r="A3095">
        <v>3094</v>
      </c>
      <c r="B3095" s="2">
        <v>1</v>
      </c>
      <c r="G3095" s="3" t="s">
        <v>234</v>
      </c>
      <c r="H3095" s="5" t="s">
        <v>233</v>
      </c>
    </row>
    <row r="3096" spans="1:8" x14ac:dyDescent="0.25">
      <c r="A3096">
        <v>3095</v>
      </c>
      <c r="B3096" s="2">
        <v>1</v>
      </c>
      <c r="G3096" s="3" t="s">
        <v>234</v>
      </c>
      <c r="H3096" s="5" t="s">
        <v>233</v>
      </c>
    </row>
    <row r="3097" spans="1:8" x14ac:dyDescent="0.25">
      <c r="A3097">
        <v>3096</v>
      </c>
      <c r="B3097" s="2">
        <v>1</v>
      </c>
      <c r="G3097" s="3" t="s">
        <v>234</v>
      </c>
      <c r="H3097" s="5" t="s">
        <v>233</v>
      </c>
    </row>
    <row r="3098" spans="1:8" x14ac:dyDescent="0.25">
      <c r="A3098">
        <v>3097</v>
      </c>
      <c r="B3098" s="2">
        <v>1</v>
      </c>
      <c r="G3098" s="3" t="s">
        <v>234</v>
      </c>
      <c r="H3098" s="5" t="s">
        <v>233</v>
      </c>
    </row>
    <row r="3099" spans="1:8" x14ac:dyDescent="0.25">
      <c r="A3099">
        <v>3098</v>
      </c>
      <c r="B3099" s="2">
        <v>1</v>
      </c>
      <c r="C3099" s="4">
        <v>2</v>
      </c>
      <c r="G3099" s="3" t="s">
        <v>234</v>
      </c>
    </row>
    <row r="3100" spans="1:8" x14ac:dyDescent="0.25">
      <c r="A3100">
        <v>3099</v>
      </c>
      <c r="B3100" s="2">
        <v>1</v>
      </c>
      <c r="C3100" s="4">
        <v>2</v>
      </c>
      <c r="G3100" s="3" t="s">
        <v>234</v>
      </c>
    </row>
    <row r="3101" spans="1:8" x14ac:dyDescent="0.25">
      <c r="A3101">
        <v>3100</v>
      </c>
      <c r="B3101" s="2">
        <v>1</v>
      </c>
      <c r="C3101" s="4">
        <v>2</v>
      </c>
      <c r="G3101" s="3" t="s">
        <v>234</v>
      </c>
    </row>
    <row r="3102" spans="1:8" x14ac:dyDescent="0.25">
      <c r="A3102">
        <v>3101</v>
      </c>
      <c r="B3102" s="2">
        <v>1</v>
      </c>
      <c r="C3102" s="4">
        <v>2</v>
      </c>
      <c r="G3102" s="3" t="s">
        <v>234</v>
      </c>
    </row>
    <row r="3103" spans="1:8" x14ac:dyDescent="0.25">
      <c r="A3103">
        <v>3102</v>
      </c>
      <c r="B3103" s="2">
        <v>1</v>
      </c>
      <c r="C3103" s="4">
        <v>2</v>
      </c>
      <c r="G3103" s="3" t="s">
        <v>234</v>
      </c>
    </row>
    <row r="3104" spans="1:8" x14ac:dyDescent="0.25">
      <c r="A3104">
        <v>3103</v>
      </c>
      <c r="B3104" s="2">
        <v>1</v>
      </c>
      <c r="C3104" s="4">
        <v>2</v>
      </c>
      <c r="G3104" s="3" t="s">
        <v>234</v>
      </c>
    </row>
    <row r="3105" spans="1:8" x14ac:dyDescent="0.25">
      <c r="A3105">
        <v>3104</v>
      </c>
      <c r="B3105" s="2">
        <v>1</v>
      </c>
      <c r="C3105" s="4">
        <v>2</v>
      </c>
      <c r="G3105" s="3" t="s">
        <v>234</v>
      </c>
    </row>
    <row r="3106" spans="1:8" x14ac:dyDescent="0.25">
      <c r="A3106">
        <v>3105</v>
      </c>
      <c r="B3106" s="2">
        <v>1</v>
      </c>
      <c r="C3106" s="4">
        <v>2</v>
      </c>
      <c r="G3106" s="3" t="s">
        <v>234</v>
      </c>
    </row>
    <row r="3107" spans="1:8" x14ac:dyDescent="0.25">
      <c r="A3107">
        <v>3106</v>
      </c>
      <c r="B3107" s="2">
        <v>1</v>
      </c>
      <c r="C3107" s="4">
        <v>2</v>
      </c>
      <c r="G3107" s="3" t="s">
        <v>234</v>
      </c>
    </row>
    <row r="3108" spans="1:8" x14ac:dyDescent="0.25">
      <c r="A3108">
        <v>3107</v>
      </c>
      <c r="C3108" s="4">
        <v>2</v>
      </c>
      <c r="G3108" s="3" t="s">
        <v>234</v>
      </c>
    </row>
    <row r="3109" spans="1:8" x14ac:dyDescent="0.25">
      <c r="A3109">
        <v>3108</v>
      </c>
      <c r="C3109" s="4">
        <v>2</v>
      </c>
      <c r="G3109" s="3" t="s">
        <v>234</v>
      </c>
    </row>
    <row r="3110" spans="1:8" x14ac:dyDescent="0.25">
      <c r="A3110">
        <v>3109</v>
      </c>
      <c r="C3110" s="4">
        <v>2</v>
      </c>
      <c r="G3110" s="3" t="s">
        <v>234</v>
      </c>
    </row>
    <row r="3111" spans="1:8" x14ac:dyDescent="0.25">
      <c r="A3111">
        <v>3110</v>
      </c>
      <c r="C3111" s="4">
        <v>2</v>
      </c>
      <c r="G3111" s="3" t="s">
        <v>234</v>
      </c>
      <c r="H3111" s="5" t="s">
        <v>233</v>
      </c>
    </row>
    <row r="3112" spans="1:8" x14ac:dyDescent="0.25">
      <c r="A3112">
        <v>3111</v>
      </c>
      <c r="C3112" s="4">
        <v>2</v>
      </c>
      <c r="G3112" s="3" t="s">
        <v>234</v>
      </c>
      <c r="H3112" s="5" t="s">
        <v>233</v>
      </c>
    </row>
    <row r="3113" spans="1:8" x14ac:dyDescent="0.25">
      <c r="A3113">
        <v>3112</v>
      </c>
      <c r="C3113" s="4">
        <v>2</v>
      </c>
      <c r="G3113" s="3" t="s">
        <v>234</v>
      </c>
      <c r="H3113" s="5" t="s">
        <v>233</v>
      </c>
    </row>
    <row r="3114" spans="1:8" x14ac:dyDescent="0.25">
      <c r="A3114">
        <v>3113</v>
      </c>
      <c r="C3114" s="4">
        <v>2</v>
      </c>
      <c r="G3114" s="3" t="s">
        <v>234</v>
      </c>
      <c r="H3114" s="5" t="s">
        <v>233</v>
      </c>
    </row>
    <row r="3115" spans="1:8" x14ac:dyDescent="0.25">
      <c r="A3115">
        <v>3114</v>
      </c>
      <c r="C3115" s="4">
        <v>2</v>
      </c>
      <c r="G3115" s="3" t="s">
        <v>234</v>
      </c>
      <c r="H3115" s="5" t="s">
        <v>233</v>
      </c>
    </row>
    <row r="3116" spans="1:8" x14ac:dyDescent="0.25">
      <c r="A3116">
        <v>3115</v>
      </c>
      <c r="C3116" s="4">
        <v>2</v>
      </c>
      <c r="H3116" s="5" t="s">
        <v>233</v>
      </c>
    </row>
    <row r="3117" spans="1:8" x14ac:dyDescent="0.25">
      <c r="A3117">
        <v>3116</v>
      </c>
      <c r="C3117" s="4">
        <v>2</v>
      </c>
      <c r="H3117" s="5" t="s">
        <v>233</v>
      </c>
    </row>
    <row r="3118" spans="1:8" x14ac:dyDescent="0.25">
      <c r="A3118">
        <v>3117</v>
      </c>
      <c r="C3118" s="4">
        <v>2</v>
      </c>
      <c r="H3118" s="5" t="s">
        <v>233</v>
      </c>
    </row>
    <row r="3119" spans="1:8" x14ac:dyDescent="0.25">
      <c r="A3119">
        <v>3118</v>
      </c>
      <c r="C3119" s="4">
        <v>2</v>
      </c>
      <c r="H3119" s="5" t="s">
        <v>233</v>
      </c>
    </row>
    <row r="3120" spans="1:8" x14ac:dyDescent="0.25">
      <c r="A3120">
        <v>3119</v>
      </c>
      <c r="C3120" s="4">
        <v>2</v>
      </c>
      <c r="H3120" s="5" t="s">
        <v>233</v>
      </c>
    </row>
    <row r="3121" spans="1:8" x14ac:dyDescent="0.25">
      <c r="A3121">
        <v>3120</v>
      </c>
      <c r="B3121" s="2">
        <v>1</v>
      </c>
      <c r="C3121" s="4">
        <v>2</v>
      </c>
      <c r="H3121" s="5" t="s">
        <v>233</v>
      </c>
    </row>
    <row r="3122" spans="1:8" x14ac:dyDescent="0.25">
      <c r="A3122">
        <v>3121</v>
      </c>
      <c r="B3122" s="2">
        <v>1</v>
      </c>
      <c r="C3122" s="4">
        <v>2</v>
      </c>
      <c r="H3122" s="5" t="s">
        <v>233</v>
      </c>
    </row>
    <row r="3123" spans="1:8" x14ac:dyDescent="0.25">
      <c r="A3123">
        <v>3122</v>
      </c>
      <c r="B3123" s="2">
        <v>1</v>
      </c>
      <c r="C3123" s="4">
        <v>2</v>
      </c>
      <c r="H3123" s="5" t="s">
        <v>233</v>
      </c>
    </row>
    <row r="3124" spans="1:8" x14ac:dyDescent="0.25">
      <c r="A3124">
        <v>3123</v>
      </c>
      <c r="B3124" s="2">
        <v>1</v>
      </c>
      <c r="C3124" s="4">
        <v>2</v>
      </c>
      <c r="H3124" s="5" t="s">
        <v>233</v>
      </c>
    </row>
    <row r="3125" spans="1:8" x14ac:dyDescent="0.25">
      <c r="A3125">
        <v>3124</v>
      </c>
      <c r="B3125" s="2">
        <v>1</v>
      </c>
      <c r="C3125" s="4">
        <v>2</v>
      </c>
      <c r="H3125" s="5" t="s">
        <v>233</v>
      </c>
    </row>
    <row r="3126" spans="1:8" x14ac:dyDescent="0.25">
      <c r="A3126">
        <v>3125</v>
      </c>
      <c r="B3126" s="2">
        <v>1</v>
      </c>
      <c r="C3126" s="4">
        <v>2</v>
      </c>
      <c r="H3126" s="5" t="s">
        <v>233</v>
      </c>
    </row>
    <row r="3127" spans="1:8" x14ac:dyDescent="0.25">
      <c r="A3127">
        <v>3126</v>
      </c>
      <c r="B3127" s="2">
        <v>1</v>
      </c>
      <c r="C3127" s="4">
        <v>2</v>
      </c>
      <c r="H3127" s="5" t="s">
        <v>233</v>
      </c>
    </row>
    <row r="3128" spans="1:8" x14ac:dyDescent="0.25">
      <c r="A3128">
        <v>3127</v>
      </c>
      <c r="B3128" s="2">
        <v>1</v>
      </c>
      <c r="C3128" s="4">
        <v>2</v>
      </c>
      <c r="H3128" s="5" t="s">
        <v>233</v>
      </c>
    </row>
    <row r="3129" spans="1:8" x14ac:dyDescent="0.25">
      <c r="A3129">
        <v>3128</v>
      </c>
      <c r="B3129" s="2">
        <v>1</v>
      </c>
      <c r="C3129" s="4">
        <v>2</v>
      </c>
      <c r="H3129" s="5" t="s">
        <v>233</v>
      </c>
    </row>
    <row r="3130" spans="1:8" x14ac:dyDescent="0.25">
      <c r="A3130">
        <v>3129</v>
      </c>
      <c r="B3130" s="2">
        <v>1</v>
      </c>
      <c r="C3130" s="4">
        <v>2</v>
      </c>
      <c r="H3130" s="5" t="s">
        <v>233</v>
      </c>
    </row>
    <row r="3131" spans="1:8" x14ac:dyDescent="0.25">
      <c r="A3131">
        <v>3130</v>
      </c>
      <c r="B3131" s="2">
        <v>1</v>
      </c>
      <c r="H3131" s="5" t="s">
        <v>233</v>
      </c>
    </row>
    <row r="3132" spans="1:8" x14ac:dyDescent="0.25">
      <c r="A3132">
        <v>3131</v>
      </c>
      <c r="B3132" s="2">
        <v>1</v>
      </c>
      <c r="H3132" s="5" t="s">
        <v>233</v>
      </c>
    </row>
    <row r="3133" spans="1:8" x14ac:dyDescent="0.25">
      <c r="A3133">
        <v>3132</v>
      </c>
      <c r="B3133" s="2">
        <v>1</v>
      </c>
      <c r="H3133" s="5" t="s">
        <v>233</v>
      </c>
    </row>
    <row r="3134" spans="1:8" x14ac:dyDescent="0.25">
      <c r="A3134">
        <v>3133</v>
      </c>
      <c r="B3134" s="2">
        <v>1</v>
      </c>
      <c r="D3134" s="3">
        <v>3</v>
      </c>
      <c r="H3134" s="5" t="s">
        <v>233</v>
      </c>
    </row>
    <row r="3135" spans="1:8" x14ac:dyDescent="0.25">
      <c r="A3135">
        <v>3134</v>
      </c>
      <c r="B3135" s="2">
        <v>1</v>
      </c>
      <c r="D3135" s="3">
        <v>3</v>
      </c>
      <c r="H3135" s="5" t="s">
        <v>233</v>
      </c>
    </row>
    <row r="3136" spans="1:8" x14ac:dyDescent="0.25">
      <c r="A3136">
        <v>3135</v>
      </c>
      <c r="B3136" s="2">
        <v>1</v>
      </c>
      <c r="D3136" s="3">
        <v>3</v>
      </c>
      <c r="H3136" s="5" t="s">
        <v>233</v>
      </c>
    </row>
    <row r="3137" spans="1:8" x14ac:dyDescent="0.25">
      <c r="A3137">
        <v>3136</v>
      </c>
      <c r="B3137" s="2">
        <v>1</v>
      </c>
      <c r="D3137" s="3">
        <v>3</v>
      </c>
      <c r="H3137" s="5" t="s">
        <v>233</v>
      </c>
    </row>
    <row r="3138" spans="1:8" x14ac:dyDescent="0.25">
      <c r="A3138">
        <v>3137</v>
      </c>
      <c r="B3138" s="2">
        <v>1</v>
      </c>
      <c r="D3138" s="3">
        <v>3</v>
      </c>
      <c r="H3138" s="5" t="s">
        <v>233</v>
      </c>
    </row>
    <row r="3139" spans="1:8" x14ac:dyDescent="0.25">
      <c r="A3139">
        <v>3138</v>
      </c>
      <c r="B3139" s="2">
        <v>1</v>
      </c>
      <c r="D3139" s="3">
        <v>3</v>
      </c>
      <c r="H3139" s="5" t="s">
        <v>233</v>
      </c>
    </row>
    <row r="3140" spans="1:8" x14ac:dyDescent="0.25">
      <c r="A3140">
        <v>3139</v>
      </c>
      <c r="B3140" s="2">
        <v>1</v>
      </c>
      <c r="D3140" s="3">
        <v>3</v>
      </c>
      <c r="H3140" s="5" t="s">
        <v>233</v>
      </c>
    </row>
    <row r="3141" spans="1:8" x14ac:dyDescent="0.25">
      <c r="A3141">
        <v>3140</v>
      </c>
      <c r="B3141" s="2">
        <v>1</v>
      </c>
      <c r="D3141" s="3">
        <v>3</v>
      </c>
      <c r="H3141" s="5" t="s">
        <v>233</v>
      </c>
    </row>
    <row r="3142" spans="1:8" x14ac:dyDescent="0.25">
      <c r="A3142">
        <v>3141</v>
      </c>
      <c r="B3142" s="2">
        <v>1</v>
      </c>
      <c r="C3142" s="4">
        <v>2</v>
      </c>
      <c r="D3142" s="3">
        <v>3</v>
      </c>
      <c r="H3142" s="5" t="s">
        <v>233</v>
      </c>
    </row>
    <row r="3143" spans="1:8" x14ac:dyDescent="0.25">
      <c r="A3143">
        <v>3142</v>
      </c>
      <c r="B3143" s="2">
        <v>1</v>
      </c>
      <c r="C3143" s="4">
        <v>2</v>
      </c>
      <c r="D3143" s="3">
        <v>3</v>
      </c>
    </row>
    <row r="3144" spans="1:8" x14ac:dyDescent="0.25">
      <c r="A3144">
        <v>3143</v>
      </c>
      <c r="B3144" s="2">
        <v>1</v>
      </c>
      <c r="C3144" s="4">
        <v>2</v>
      </c>
      <c r="D3144" s="3">
        <v>3</v>
      </c>
    </row>
    <row r="3145" spans="1:8" x14ac:dyDescent="0.25">
      <c r="A3145">
        <v>3144</v>
      </c>
      <c r="B3145" s="2">
        <v>1</v>
      </c>
      <c r="C3145" s="4">
        <v>2</v>
      </c>
      <c r="D3145" s="3">
        <v>3</v>
      </c>
    </row>
    <row r="3146" spans="1:8" x14ac:dyDescent="0.25">
      <c r="A3146">
        <v>3145</v>
      </c>
      <c r="B3146" s="2">
        <v>1</v>
      </c>
      <c r="C3146" s="4">
        <v>2</v>
      </c>
      <c r="D3146" s="3">
        <v>3</v>
      </c>
    </row>
    <row r="3147" spans="1:8" x14ac:dyDescent="0.25">
      <c r="A3147">
        <v>3146</v>
      </c>
      <c r="B3147" s="2">
        <v>1</v>
      </c>
      <c r="C3147" s="4">
        <v>2</v>
      </c>
      <c r="D3147" s="3">
        <v>3</v>
      </c>
    </row>
    <row r="3148" spans="1:8" x14ac:dyDescent="0.25">
      <c r="A3148">
        <v>3147</v>
      </c>
      <c r="C3148" s="4">
        <v>2</v>
      </c>
      <c r="D3148" s="3">
        <v>3</v>
      </c>
    </row>
    <row r="3149" spans="1:8" x14ac:dyDescent="0.25">
      <c r="A3149">
        <v>3148</v>
      </c>
      <c r="C3149" s="4">
        <v>2</v>
      </c>
      <c r="D3149" s="3">
        <v>3</v>
      </c>
    </row>
    <row r="3150" spans="1:8" x14ac:dyDescent="0.25">
      <c r="A3150">
        <v>3149</v>
      </c>
      <c r="C3150" s="4">
        <v>2</v>
      </c>
      <c r="D3150" s="3">
        <v>3</v>
      </c>
    </row>
    <row r="3151" spans="1:8" x14ac:dyDescent="0.25">
      <c r="A3151">
        <v>3150</v>
      </c>
      <c r="C3151" s="4">
        <v>2</v>
      </c>
      <c r="D3151" s="3">
        <v>3</v>
      </c>
    </row>
    <row r="3152" spans="1:8" x14ac:dyDescent="0.25">
      <c r="A3152">
        <v>3151</v>
      </c>
      <c r="C3152" s="4">
        <v>2</v>
      </c>
      <c r="D3152" s="3">
        <v>3</v>
      </c>
    </row>
    <row r="3153" spans="1:8" x14ac:dyDescent="0.25">
      <c r="A3153">
        <v>3152</v>
      </c>
      <c r="C3153" s="4">
        <v>2</v>
      </c>
      <c r="D3153" s="3">
        <v>3</v>
      </c>
    </row>
    <row r="3154" spans="1:8" x14ac:dyDescent="0.25">
      <c r="A3154">
        <v>3153</v>
      </c>
      <c r="C3154" s="4">
        <v>2</v>
      </c>
      <c r="D3154" s="3">
        <v>3</v>
      </c>
    </row>
    <row r="3155" spans="1:8" x14ac:dyDescent="0.25">
      <c r="A3155">
        <v>3154</v>
      </c>
      <c r="C3155" s="4">
        <v>2</v>
      </c>
      <c r="D3155" s="3">
        <v>3</v>
      </c>
      <c r="H3155" s="5" t="s">
        <v>233</v>
      </c>
    </row>
    <row r="3156" spans="1:8" x14ac:dyDescent="0.25">
      <c r="A3156">
        <v>3155</v>
      </c>
      <c r="C3156" s="4">
        <v>2</v>
      </c>
      <c r="D3156" s="3">
        <v>3</v>
      </c>
      <c r="H3156" s="5" t="s">
        <v>233</v>
      </c>
    </row>
    <row r="3157" spans="1:8" x14ac:dyDescent="0.25">
      <c r="A3157">
        <v>3156</v>
      </c>
      <c r="C3157" s="4">
        <v>2</v>
      </c>
      <c r="D3157" s="3">
        <v>3</v>
      </c>
      <c r="H3157" s="5" t="s">
        <v>233</v>
      </c>
    </row>
    <row r="3158" spans="1:8" x14ac:dyDescent="0.25">
      <c r="A3158">
        <v>3157</v>
      </c>
      <c r="C3158" s="4">
        <v>2</v>
      </c>
      <c r="D3158" s="3">
        <v>3</v>
      </c>
      <c r="H3158" s="5" t="s">
        <v>233</v>
      </c>
    </row>
    <row r="3159" spans="1:8" x14ac:dyDescent="0.25">
      <c r="A3159">
        <v>3158</v>
      </c>
      <c r="C3159" s="4">
        <v>2</v>
      </c>
      <c r="D3159" s="3">
        <v>3</v>
      </c>
      <c r="H3159" s="5" t="s">
        <v>233</v>
      </c>
    </row>
    <row r="3160" spans="1:8" x14ac:dyDescent="0.25">
      <c r="A3160">
        <v>3159</v>
      </c>
      <c r="B3160" s="2">
        <v>1</v>
      </c>
      <c r="C3160" s="4">
        <v>2</v>
      </c>
      <c r="D3160" s="3">
        <v>3</v>
      </c>
      <c r="H3160" s="5" t="s">
        <v>233</v>
      </c>
    </row>
    <row r="3161" spans="1:8" x14ac:dyDescent="0.25">
      <c r="A3161">
        <v>3160</v>
      </c>
      <c r="B3161" s="2">
        <v>1</v>
      </c>
      <c r="C3161" s="4">
        <v>2</v>
      </c>
      <c r="H3161" s="5" t="s">
        <v>233</v>
      </c>
    </row>
    <row r="3162" spans="1:8" x14ac:dyDescent="0.25">
      <c r="A3162">
        <v>3161</v>
      </c>
      <c r="B3162" s="2">
        <v>1</v>
      </c>
      <c r="C3162" s="4">
        <v>2</v>
      </c>
      <c r="H3162" s="5" t="s">
        <v>233</v>
      </c>
    </row>
    <row r="3163" spans="1:8" x14ac:dyDescent="0.25">
      <c r="A3163">
        <v>3162</v>
      </c>
      <c r="B3163" s="2">
        <v>1</v>
      </c>
      <c r="C3163" s="4">
        <v>2</v>
      </c>
      <c r="H3163" s="5" t="s">
        <v>233</v>
      </c>
    </row>
    <row r="3164" spans="1:8" x14ac:dyDescent="0.25">
      <c r="A3164">
        <v>3163</v>
      </c>
      <c r="B3164" s="2">
        <v>1</v>
      </c>
      <c r="C3164" s="4">
        <v>2</v>
      </c>
      <c r="H3164" s="5" t="s">
        <v>233</v>
      </c>
    </row>
    <row r="3165" spans="1:8" x14ac:dyDescent="0.25">
      <c r="A3165">
        <v>3164</v>
      </c>
      <c r="B3165" s="2">
        <v>1</v>
      </c>
      <c r="C3165" s="4">
        <v>2</v>
      </c>
      <c r="H3165" s="5" t="s">
        <v>233</v>
      </c>
    </row>
    <row r="3166" spans="1:8" x14ac:dyDescent="0.25">
      <c r="A3166">
        <v>3165</v>
      </c>
      <c r="B3166" s="2">
        <v>1</v>
      </c>
      <c r="C3166" s="4">
        <v>2</v>
      </c>
      <c r="H3166" s="5" t="s">
        <v>233</v>
      </c>
    </row>
    <row r="3167" spans="1:8" x14ac:dyDescent="0.25">
      <c r="A3167">
        <v>3166</v>
      </c>
      <c r="B3167" s="2">
        <v>1</v>
      </c>
      <c r="C3167" s="4">
        <v>2</v>
      </c>
      <c r="H3167" s="5" t="s">
        <v>233</v>
      </c>
    </row>
    <row r="3168" spans="1:8" x14ac:dyDescent="0.25">
      <c r="A3168">
        <v>3167</v>
      </c>
      <c r="B3168" s="2">
        <v>1</v>
      </c>
      <c r="C3168" s="4">
        <v>2</v>
      </c>
      <c r="H3168" s="5" t="s">
        <v>233</v>
      </c>
    </row>
    <row r="3169" spans="1:8" x14ac:dyDescent="0.25">
      <c r="A3169">
        <v>3168</v>
      </c>
      <c r="B3169" s="2">
        <v>1</v>
      </c>
      <c r="C3169" s="4">
        <v>2</v>
      </c>
      <c r="H3169" s="5" t="s">
        <v>233</v>
      </c>
    </row>
    <row r="3170" spans="1:8" x14ac:dyDescent="0.25">
      <c r="A3170">
        <v>3169</v>
      </c>
      <c r="B3170" s="2">
        <v>1</v>
      </c>
      <c r="C3170" s="4">
        <v>2</v>
      </c>
      <c r="H3170" s="5" t="s">
        <v>233</v>
      </c>
    </row>
    <row r="3171" spans="1:8" x14ac:dyDescent="0.25">
      <c r="A3171">
        <v>3170</v>
      </c>
      <c r="B3171" s="2">
        <v>1</v>
      </c>
      <c r="H3171" s="5" t="s">
        <v>233</v>
      </c>
    </row>
    <row r="3172" spans="1:8" x14ac:dyDescent="0.25">
      <c r="A3172">
        <v>3171</v>
      </c>
      <c r="B3172" s="2">
        <v>1</v>
      </c>
      <c r="H3172" s="5" t="s">
        <v>233</v>
      </c>
    </row>
    <row r="3173" spans="1:8" x14ac:dyDescent="0.25">
      <c r="A3173">
        <v>3172</v>
      </c>
      <c r="B3173" s="2">
        <v>1</v>
      </c>
      <c r="G3173" s="3" t="s">
        <v>234</v>
      </c>
      <c r="H3173" s="5" t="s">
        <v>233</v>
      </c>
    </row>
    <row r="3174" spans="1:8" x14ac:dyDescent="0.25">
      <c r="A3174">
        <v>3173</v>
      </c>
      <c r="B3174" s="2">
        <v>1</v>
      </c>
      <c r="G3174" s="3" t="s">
        <v>234</v>
      </c>
      <c r="H3174" s="5" t="s">
        <v>233</v>
      </c>
    </row>
    <row r="3175" spans="1:8" x14ac:dyDescent="0.25">
      <c r="A3175">
        <v>3174</v>
      </c>
      <c r="B3175" s="2">
        <v>1</v>
      </c>
      <c r="G3175" s="3" t="s">
        <v>234</v>
      </c>
    </row>
    <row r="3176" spans="1:8" x14ac:dyDescent="0.25">
      <c r="A3176">
        <v>3175</v>
      </c>
      <c r="B3176" s="2">
        <v>1</v>
      </c>
      <c r="G3176" s="3" t="s">
        <v>234</v>
      </c>
    </row>
    <row r="3177" spans="1:8" x14ac:dyDescent="0.25">
      <c r="A3177">
        <v>3176</v>
      </c>
      <c r="B3177" s="2">
        <v>1</v>
      </c>
      <c r="G3177" s="3" t="s">
        <v>234</v>
      </c>
    </row>
    <row r="3178" spans="1:8" x14ac:dyDescent="0.25">
      <c r="A3178">
        <v>3177</v>
      </c>
      <c r="B3178" s="2">
        <v>1</v>
      </c>
      <c r="G3178" s="3" t="s">
        <v>234</v>
      </c>
    </row>
    <row r="3179" spans="1:8" x14ac:dyDescent="0.25">
      <c r="A3179">
        <v>3178</v>
      </c>
      <c r="B3179" s="2">
        <v>1</v>
      </c>
      <c r="G3179" s="3" t="s">
        <v>234</v>
      </c>
    </row>
    <row r="3180" spans="1:8" x14ac:dyDescent="0.25">
      <c r="A3180">
        <v>3179</v>
      </c>
      <c r="B3180" s="2">
        <v>1</v>
      </c>
      <c r="C3180" s="4">
        <v>2</v>
      </c>
      <c r="G3180" s="3" t="s">
        <v>234</v>
      </c>
    </row>
    <row r="3181" spans="1:8" x14ac:dyDescent="0.25">
      <c r="A3181">
        <v>3180</v>
      </c>
      <c r="B3181" s="2">
        <v>1</v>
      </c>
      <c r="C3181" s="4">
        <v>2</v>
      </c>
      <c r="G3181" s="3" t="s">
        <v>234</v>
      </c>
    </row>
    <row r="3182" spans="1:8" x14ac:dyDescent="0.25">
      <c r="A3182">
        <v>3181</v>
      </c>
      <c r="B3182" s="2">
        <v>1</v>
      </c>
      <c r="C3182" s="4">
        <v>2</v>
      </c>
      <c r="G3182" s="3" t="s">
        <v>234</v>
      </c>
    </row>
    <row r="3183" spans="1:8" x14ac:dyDescent="0.25">
      <c r="A3183">
        <v>3182</v>
      </c>
      <c r="B3183" s="2">
        <v>1</v>
      </c>
      <c r="C3183" s="4">
        <v>2</v>
      </c>
      <c r="G3183" s="3" t="s">
        <v>234</v>
      </c>
    </row>
    <row r="3184" spans="1:8" x14ac:dyDescent="0.25">
      <c r="A3184">
        <v>3183</v>
      </c>
      <c r="B3184" s="2">
        <v>1</v>
      </c>
      <c r="C3184" s="4">
        <v>2</v>
      </c>
      <c r="G3184" s="3" t="s">
        <v>234</v>
      </c>
    </row>
    <row r="3185" spans="1:8" x14ac:dyDescent="0.25">
      <c r="A3185">
        <v>3184</v>
      </c>
      <c r="B3185" s="2">
        <v>1</v>
      </c>
      <c r="C3185" s="4">
        <v>2</v>
      </c>
      <c r="G3185" s="3" t="s">
        <v>234</v>
      </c>
    </row>
    <row r="3186" spans="1:8" x14ac:dyDescent="0.25">
      <c r="A3186">
        <v>3185</v>
      </c>
      <c r="B3186" s="2">
        <v>1</v>
      </c>
      <c r="C3186" s="4">
        <v>2</v>
      </c>
      <c r="G3186" s="3" t="s">
        <v>234</v>
      </c>
    </row>
    <row r="3187" spans="1:8" x14ac:dyDescent="0.25">
      <c r="A3187">
        <v>3186</v>
      </c>
      <c r="B3187" s="2">
        <v>1</v>
      </c>
      <c r="C3187" s="4">
        <v>2</v>
      </c>
      <c r="G3187" s="3" t="s">
        <v>234</v>
      </c>
    </row>
    <row r="3188" spans="1:8" x14ac:dyDescent="0.25">
      <c r="A3188">
        <v>3187</v>
      </c>
      <c r="B3188" s="2">
        <v>1</v>
      </c>
      <c r="C3188" s="4">
        <v>2</v>
      </c>
      <c r="G3188" s="3" t="s">
        <v>234</v>
      </c>
    </row>
    <row r="3189" spans="1:8" x14ac:dyDescent="0.25">
      <c r="A3189">
        <v>3188</v>
      </c>
      <c r="B3189" s="2">
        <v>1</v>
      </c>
      <c r="C3189" s="4">
        <v>2</v>
      </c>
      <c r="G3189" s="3" t="s">
        <v>234</v>
      </c>
    </row>
    <row r="3190" spans="1:8" x14ac:dyDescent="0.25">
      <c r="A3190">
        <v>3189</v>
      </c>
      <c r="B3190" s="2">
        <v>1</v>
      </c>
      <c r="C3190" s="4">
        <v>2</v>
      </c>
      <c r="G3190" s="3" t="s">
        <v>234</v>
      </c>
    </row>
    <row r="3191" spans="1:8" x14ac:dyDescent="0.25">
      <c r="A3191">
        <v>3190</v>
      </c>
      <c r="B3191" s="2">
        <v>1</v>
      </c>
      <c r="C3191" s="4">
        <v>2</v>
      </c>
      <c r="G3191" s="3" t="s">
        <v>234</v>
      </c>
    </row>
    <row r="3192" spans="1:8" x14ac:dyDescent="0.25">
      <c r="A3192">
        <v>3191</v>
      </c>
      <c r="B3192" s="2">
        <v>1</v>
      </c>
      <c r="C3192" s="4">
        <v>2</v>
      </c>
      <c r="G3192" s="3" t="s">
        <v>234</v>
      </c>
    </row>
    <row r="3193" spans="1:8" x14ac:dyDescent="0.25">
      <c r="A3193">
        <v>3192</v>
      </c>
      <c r="B3193" s="2">
        <v>1</v>
      </c>
      <c r="C3193" s="4">
        <v>2</v>
      </c>
      <c r="G3193" s="3" t="s">
        <v>234</v>
      </c>
    </row>
    <row r="3194" spans="1:8" x14ac:dyDescent="0.25">
      <c r="A3194">
        <v>3193</v>
      </c>
      <c r="B3194" s="2">
        <v>1</v>
      </c>
      <c r="C3194" s="4">
        <v>2</v>
      </c>
      <c r="G3194" s="3" t="s">
        <v>234</v>
      </c>
      <c r="H3194" s="5" t="s">
        <v>233</v>
      </c>
    </row>
    <row r="3195" spans="1:8" x14ac:dyDescent="0.25">
      <c r="A3195">
        <v>3194</v>
      </c>
      <c r="B3195" s="2">
        <v>1</v>
      </c>
      <c r="C3195" s="4">
        <v>2</v>
      </c>
      <c r="G3195" s="3" t="s">
        <v>234</v>
      </c>
      <c r="H3195" s="5" t="s">
        <v>233</v>
      </c>
    </row>
    <row r="3196" spans="1:8" x14ac:dyDescent="0.25">
      <c r="A3196">
        <v>3195</v>
      </c>
      <c r="C3196" s="4">
        <v>2</v>
      </c>
      <c r="G3196" s="3" t="s">
        <v>234</v>
      </c>
      <c r="H3196" s="5" t="s">
        <v>233</v>
      </c>
    </row>
    <row r="3197" spans="1:8" x14ac:dyDescent="0.25">
      <c r="A3197">
        <v>3196</v>
      </c>
      <c r="C3197" s="4">
        <v>2</v>
      </c>
      <c r="G3197" s="3" t="s">
        <v>234</v>
      </c>
      <c r="H3197" s="5" t="s">
        <v>233</v>
      </c>
    </row>
    <row r="3198" spans="1:8" x14ac:dyDescent="0.25">
      <c r="A3198">
        <v>3197</v>
      </c>
      <c r="C3198" s="4">
        <v>2</v>
      </c>
      <c r="G3198" s="3" t="s">
        <v>234</v>
      </c>
      <c r="H3198" s="5" t="s">
        <v>233</v>
      </c>
    </row>
    <row r="3199" spans="1:8" x14ac:dyDescent="0.25">
      <c r="A3199">
        <v>3198</v>
      </c>
      <c r="C3199" s="4">
        <v>2</v>
      </c>
      <c r="G3199" s="3" t="s">
        <v>234</v>
      </c>
      <c r="H3199" s="5" t="s">
        <v>233</v>
      </c>
    </row>
    <row r="3200" spans="1:8" x14ac:dyDescent="0.25">
      <c r="A3200">
        <v>3199</v>
      </c>
      <c r="C3200" s="4">
        <v>2</v>
      </c>
      <c r="G3200" s="3" t="s">
        <v>234</v>
      </c>
      <c r="H3200" s="5" t="s">
        <v>233</v>
      </c>
    </row>
    <row r="3201" spans="1:8" x14ac:dyDescent="0.25">
      <c r="A3201">
        <v>3200</v>
      </c>
      <c r="C3201" s="4">
        <v>2</v>
      </c>
      <c r="G3201" s="3" t="s">
        <v>234</v>
      </c>
      <c r="H3201" s="5" t="s">
        <v>233</v>
      </c>
    </row>
    <row r="3202" spans="1:8" x14ac:dyDescent="0.25">
      <c r="A3202">
        <v>3201</v>
      </c>
      <c r="C3202" s="4">
        <v>2</v>
      </c>
      <c r="G3202" s="3" t="s">
        <v>234</v>
      </c>
      <c r="H3202" s="5" t="s">
        <v>233</v>
      </c>
    </row>
    <row r="3203" spans="1:8" x14ac:dyDescent="0.25">
      <c r="A3203">
        <v>3202</v>
      </c>
      <c r="C3203" s="4">
        <v>2</v>
      </c>
      <c r="G3203" s="3" t="s">
        <v>234</v>
      </c>
      <c r="H3203" s="5" t="s">
        <v>233</v>
      </c>
    </row>
    <row r="3204" spans="1:8" x14ac:dyDescent="0.25">
      <c r="A3204">
        <v>3203</v>
      </c>
      <c r="C3204" s="4">
        <v>2</v>
      </c>
      <c r="H3204" s="5" t="s">
        <v>233</v>
      </c>
    </row>
    <row r="3205" spans="1:8" x14ac:dyDescent="0.25">
      <c r="A3205">
        <v>3204</v>
      </c>
      <c r="C3205" s="4">
        <v>2</v>
      </c>
      <c r="H3205" s="5" t="s">
        <v>233</v>
      </c>
    </row>
    <row r="3206" spans="1:8" x14ac:dyDescent="0.25">
      <c r="A3206">
        <v>3205</v>
      </c>
      <c r="C3206" s="4">
        <v>2</v>
      </c>
      <c r="H3206" s="5" t="s">
        <v>233</v>
      </c>
    </row>
    <row r="3207" spans="1:8" x14ac:dyDescent="0.25">
      <c r="A3207">
        <v>3206</v>
      </c>
      <c r="C3207" s="4">
        <v>2</v>
      </c>
      <c r="H3207" s="5" t="s">
        <v>233</v>
      </c>
    </row>
    <row r="3208" spans="1:8" x14ac:dyDescent="0.25">
      <c r="A3208">
        <v>3207</v>
      </c>
      <c r="B3208" s="2">
        <v>1</v>
      </c>
      <c r="C3208" s="4">
        <v>2</v>
      </c>
      <c r="H3208" s="5" t="s">
        <v>233</v>
      </c>
    </row>
    <row r="3209" spans="1:8" x14ac:dyDescent="0.25">
      <c r="A3209">
        <v>3208</v>
      </c>
      <c r="B3209" s="2">
        <v>1</v>
      </c>
      <c r="C3209" s="4">
        <v>2</v>
      </c>
      <c r="H3209" s="5" t="s">
        <v>233</v>
      </c>
    </row>
    <row r="3210" spans="1:8" x14ac:dyDescent="0.25">
      <c r="A3210">
        <v>3209</v>
      </c>
      <c r="B3210" s="2">
        <v>1</v>
      </c>
      <c r="C3210" s="4">
        <v>2</v>
      </c>
      <c r="H3210" s="5" t="s">
        <v>233</v>
      </c>
    </row>
    <row r="3211" spans="1:8" x14ac:dyDescent="0.25">
      <c r="A3211">
        <v>3210</v>
      </c>
      <c r="B3211" s="2">
        <v>1</v>
      </c>
      <c r="C3211" s="4">
        <v>2</v>
      </c>
      <c r="H3211" s="5" t="s">
        <v>233</v>
      </c>
    </row>
    <row r="3212" spans="1:8" x14ac:dyDescent="0.25">
      <c r="A3212">
        <v>3211</v>
      </c>
      <c r="B3212" s="2">
        <v>1</v>
      </c>
      <c r="C3212" s="4">
        <v>2</v>
      </c>
      <c r="H3212" s="5" t="s">
        <v>233</v>
      </c>
    </row>
    <row r="3213" spans="1:8" x14ac:dyDescent="0.25">
      <c r="A3213">
        <v>3212</v>
      </c>
      <c r="B3213" s="2">
        <v>1</v>
      </c>
      <c r="C3213" s="4">
        <v>2</v>
      </c>
      <c r="H3213" s="5" t="s">
        <v>233</v>
      </c>
    </row>
    <row r="3214" spans="1:8" x14ac:dyDescent="0.25">
      <c r="A3214">
        <v>3213</v>
      </c>
      <c r="B3214" s="2">
        <v>1</v>
      </c>
      <c r="C3214" s="4">
        <v>2</v>
      </c>
      <c r="H3214" s="5" t="s">
        <v>233</v>
      </c>
    </row>
    <row r="3215" spans="1:8" x14ac:dyDescent="0.25">
      <c r="A3215">
        <v>3214</v>
      </c>
      <c r="B3215" s="2">
        <v>1</v>
      </c>
      <c r="C3215" s="4">
        <v>2</v>
      </c>
      <c r="H3215" s="5" t="s">
        <v>233</v>
      </c>
    </row>
    <row r="3216" spans="1:8" x14ac:dyDescent="0.25">
      <c r="A3216">
        <v>3215</v>
      </c>
      <c r="B3216" s="2">
        <v>1</v>
      </c>
      <c r="C3216" s="4">
        <v>2</v>
      </c>
      <c r="H3216" s="5" t="s">
        <v>233</v>
      </c>
    </row>
    <row r="3217" spans="1:8" x14ac:dyDescent="0.25">
      <c r="A3217">
        <v>3216</v>
      </c>
      <c r="B3217" s="2">
        <v>1</v>
      </c>
      <c r="C3217" s="4">
        <v>2</v>
      </c>
      <c r="H3217" s="5" t="s">
        <v>233</v>
      </c>
    </row>
    <row r="3218" spans="1:8" x14ac:dyDescent="0.25">
      <c r="A3218">
        <v>3217</v>
      </c>
      <c r="B3218" s="2">
        <v>1</v>
      </c>
      <c r="C3218" s="4">
        <v>2</v>
      </c>
      <c r="H3218" s="5" t="s">
        <v>233</v>
      </c>
    </row>
    <row r="3219" spans="1:8" x14ac:dyDescent="0.25">
      <c r="A3219">
        <v>3218</v>
      </c>
      <c r="B3219" s="2">
        <v>1</v>
      </c>
      <c r="C3219" s="4">
        <v>2</v>
      </c>
      <c r="D3219" s="3">
        <v>3</v>
      </c>
      <c r="H3219" s="5" t="s">
        <v>233</v>
      </c>
    </row>
    <row r="3220" spans="1:8" x14ac:dyDescent="0.25">
      <c r="A3220">
        <v>3219</v>
      </c>
      <c r="B3220" s="2">
        <v>1</v>
      </c>
      <c r="C3220" s="4">
        <v>2</v>
      </c>
      <c r="D3220" s="3">
        <v>3</v>
      </c>
      <c r="H3220" s="5" t="s">
        <v>233</v>
      </c>
    </row>
    <row r="3221" spans="1:8" x14ac:dyDescent="0.25">
      <c r="A3221">
        <v>3220</v>
      </c>
      <c r="B3221" s="2">
        <v>1</v>
      </c>
      <c r="D3221" s="3">
        <v>3</v>
      </c>
      <c r="H3221" s="5" t="s">
        <v>233</v>
      </c>
    </row>
    <row r="3222" spans="1:8" x14ac:dyDescent="0.25">
      <c r="A3222">
        <v>3221</v>
      </c>
      <c r="B3222" s="2">
        <v>1</v>
      </c>
      <c r="D3222" s="3">
        <v>3</v>
      </c>
      <c r="H3222" s="5" t="s">
        <v>233</v>
      </c>
    </row>
    <row r="3223" spans="1:8" x14ac:dyDescent="0.25">
      <c r="A3223">
        <v>3222</v>
      </c>
      <c r="B3223" s="2">
        <v>1</v>
      </c>
      <c r="D3223" s="3">
        <v>3</v>
      </c>
      <c r="H3223" s="5" t="s">
        <v>233</v>
      </c>
    </row>
    <row r="3224" spans="1:8" x14ac:dyDescent="0.25">
      <c r="A3224">
        <v>3223</v>
      </c>
      <c r="B3224" s="2">
        <v>1</v>
      </c>
      <c r="D3224" s="3">
        <v>3</v>
      </c>
      <c r="H3224" s="5" t="s">
        <v>233</v>
      </c>
    </row>
    <row r="3225" spans="1:8" x14ac:dyDescent="0.25">
      <c r="A3225">
        <v>3224</v>
      </c>
      <c r="B3225" s="2">
        <v>1</v>
      </c>
      <c r="D3225" s="3">
        <v>3</v>
      </c>
      <c r="H3225" s="5" t="s">
        <v>233</v>
      </c>
    </row>
    <row r="3226" spans="1:8" x14ac:dyDescent="0.25">
      <c r="A3226">
        <v>3225</v>
      </c>
      <c r="B3226" s="2">
        <v>1</v>
      </c>
      <c r="D3226" s="3">
        <v>3</v>
      </c>
      <c r="H3226" s="5" t="s">
        <v>233</v>
      </c>
    </row>
    <row r="3227" spans="1:8" x14ac:dyDescent="0.25">
      <c r="A3227">
        <v>3226</v>
      </c>
      <c r="B3227" s="2">
        <v>1</v>
      </c>
      <c r="D3227" s="3">
        <v>3</v>
      </c>
      <c r="H3227" s="5" t="s">
        <v>233</v>
      </c>
    </row>
    <row r="3228" spans="1:8" x14ac:dyDescent="0.25">
      <c r="A3228">
        <v>3227</v>
      </c>
      <c r="B3228" s="2">
        <v>1</v>
      </c>
      <c r="D3228" s="3">
        <v>3</v>
      </c>
      <c r="H3228" s="5" t="s">
        <v>233</v>
      </c>
    </row>
    <row r="3229" spans="1:8" x14ac:dyDescent="0.25">
      <c r="A3229">
        <v>3228</v>
      </c>
      <c r="B3229" s="2">
        <v>1</v>
      </c>
      <c r="D3229" s="3">
        <v>3</v>
      </c>
    </row>
    <row r="3230" spans="1:8" x14ac:dyDescent="0.25">
      <c r="A3230">
        <v>3229</v>
      </c>
      <c r="B3230" s="2">
        <v>1</v>
      </c>
      <c r="C3230" s="4">
        <v>2</v>
      </c>
      <c r="D3230" s="3">
        <v>3</v>
      </c>
    </row>
    <row r="3231" spans="1:8" x14ac:dyDescent="0.25">
      <c r="A3231">
        <v>3230</v>
      </c>
      <c r="B3231" s="2">
        <v>1</v>
      </c>
      <c r="C3231" s="4">
        <v>2</v>
      </c>
      <c r="D3231" s="3">
        <v>3</v>
      </c>
    </row>
    <row r="3232" spans="1:8" x14ac:dyDescent="0.25">
      <c r="A3232">
        <v>3231</v>
      </c>
      <c r="B3232" s="2">
        <v>1</v>
      </c>
      <c r="C3232" s="4">
        <v>2</v>
      </c>
      <c r="D3232" s="3">
        <v>3</v>
      </c>
    </row>
    <row r="3233" spans="1:5" x14ac:dyDescent="0.25">
      <c r="A3233">
        <v>3232</v>
      </c>
      <c r="B3233" s="2">
        <v>1</v>
      </c>
      <c r="C3233" s="4">
        <v>2</v>
      </c>
      <c r="D3233" s="3">
        <v>3</v>
      </c>
    </row>
    <row r="3234" spans="1:5" x14ac:dyDescent="0.25">
      <c r="A3234">
        <v>3233</v>
      </c>
      <c r="B3234" s="2">
        <v>1</v>
      </c>
      <c r="C3234" s="4">
        <v>2</v>
      </c>
      <c r="D3234" s="3">
        <v>3</v>
      </c>
    </row>
    <row r="3235" spans="1:5" x14ac:dyDescent="0.25">
      <c r="A3235">
        <v>3234</v>
      </c>
      <c r="B3235" s="2">
        <v>1</v>
      </c>
      <c r="C3235" s="4">
        <v>2</v>
      </c>
      <c r="D3235" s="3">
        <v>3</v>
      </c>
    </row>
    <row r="3236" spans="1:5" x14ac:dyDescent="0.25">
      <c r="A3236">
        <v>3235</v>
      </c>
      <c r="B3236" s="2">
        <v>1</v>
      </c>
      <c r="C3236" s="4">
        <v>2</v>
      </c>
      <c r="D3236" s="3">
        <v>3</v>
      </c>
    </row>
    <row r="3237" spans="1:5" x14ac:dyDescent="0.25">
      <c r="A3237">
        <v>3236</v>
      </c>
      <c r="B3237" s="2">
        <v>1</v>
      </c>
      <c r="C3237" s="4">
        <v>2</v>
      </c>
      <c r="D3237" s="3">
        <v>3</v>
      </c>
    </row>
    <row r="3238" spans="1:5" x14ac:dyDescent="0.25">
      <c r="A3238">
        <v>3237</v>
      </c>
      <c r="B3238" s="2">
        <v>1</v>
      </c>
      <c r="C3238" s="4">
        <v>2</v>
      </c>
      <c r="D3238" s="3">
        <v>3</v>
      </c>
    </row>
    <row r="3239" spans="1:5" x14ac:dyDescent="0.25">
      <c r="A3239">
        <v>3238</v>
      </c>
      <c r="B3239" s="2">
        <v>1</v>
      </c>
      <c r="C3239" s="4">
        <v>2</v>
      </c>
      <c r="D3239" s="3">
        <v>3</v>
      </c>
    </row>
    <row r="3240" spans="1:5" x14ac:dyDescent="0.25">
      <c r="A3240">
        <v>3239</v>
      </c>
      <c r="B3240" s="2">
        <v>1</v>
      </c>
      <c r="C3240" s="4">
        <v>2</v>
      </c>
      <c r="D3240" s="3">
        <v>3</v>
      </c>
    </row>
    <row r="3241" spans="1:5" x14ac:dyDescent="0.25">
      <c r="A3241">
        <v>3240</v>
      </c>
      <c r="C3241" s="4">
        <v>2</v>
      </c>
      <c r="D3241" s="3">
        <v>3</v>
      </c>
    </row>
    <row r="3242" spans="1:5" x14ac:dyDescent="0.25">
      <c r="A3242">
        <v>3241</v>
      </c>
      <c r="C3242" s="4">
        <v>2</v>
      </c>
      <c r="D3242" s="3">
        <v>3</v>
      </c>
      <c r="E3242" s="5">
        <v>4</v>
      </c>
    </row>
    <row r="3243" spans="1:5" x14ac:dyDescent="0.25">
      <c r="A3243">
        <v>3242</v>
      </c>
      <c r="C3243" s="4">
        <v>2</v>
      </c>
      <c r="D3243" s="3">
        <v>3</v>
      </c>
      <c r="E3243" s="5">
        <v>4</v>
      </c>
    </row>
    <row r="3244" spans="1:5" x14ac:dyDescent="0.25">
      <c r="A3244">
        <v>3243</v>
      </c>
      <c r="C3244" s="4">
        <v>2</v>
      </c>
      <c r="D3244" s="3">
        <v>3</v>
      </c>
      <c r="E3244" s="5">
        <v>4</v>
      </c>
    </row>
    <row r="3245" spans="1:5" x14ac:dyDescent="0.25">
      <c r="A3245">
        <v>3244</v>
      </c>
      <c r="C3245" s="4">
        <v>2</v>
      </c>
      <c r="D3245" s="3">
        <v>3</v>
      </c>
      <c r="E3245" s="5">
        <v>4</v>
      </c>
    </row>
    <row r="3246" spans="1:5" x14ac:dyDescent="0.25">
      <c r="A3246">
        <v>3245</v>
      </c>
      <c r="C3246" s="4">
        <v>2</v>
      </c>
      <c r="D3246" s="3">
        <v>3</v>
      </c>
      <c r="E3246" s="5">
        <v>4</v>
      </c>
    </row>
    <row r="3247" spans="1:5" x14ac:dyDescent="0.25">
      <c r="A3247">
        <v>3246</v>
      </c>
      <c r="C3247" s="4">
        <v>2</v>
      </c>
      <c r="D3247" s="3">
        <v>3</v>
      </c>
      <c r="E3247" s="5">
        <v>4</v>
      </c>
    </row>
    <row r="3248" spans="1:5" x14ac:dyDescent="0.25">
      <c r="A3248">
        <v>3247</v>
      </c>
      <c r="C3248" s="4">
        <v>2</v>
      </c>
      <c r="D3248" s="3">
        <v>3</v>
      </c>
      <c r="E3248" s="5">
        <v>4</v>
      </c>
    </row>
    <row r="3249" spans="1:5" x14ac:dyDescent="0.25">
      <c r="A3249">
        <v>3248</v>
      </c>
      <c r="B3249" s="2">
        <v>1</v>
      </c>
      <c r="C3249" s="4">
        <v>2</v>
      </c>
      <c r="D3249" s="3">
        <v>3</v>
      </c>
      <c r="E3249" s="5">
        <v>4</v>
      </c>
    </row>
    <row r="3250" spans="1:5" x14ac:dyDescent="0.25">
      <c r="A3250">
        <v>3249</v>
      </c>
      <c r="B3250" s="2">
        <v>1</v>
      </c>
      <c r="C3250" s="4">
        <v>2</v>
      </c>
      <c r="D3250" s="3">
        <v>3</v>
      </c>
      <c r="E3250" s="5">
        <v>4</v>
      </c>
    </row>
    <row r="3251" spans="1:5" x14ac:dyDescent="0.25">
      <c r="A3251">
        <v>3250</v>
      </c>
      <c r="B3251" s="2">
        <v>1</v>
      </c>
      <c r="C3251" s="4">
        <v>2</v>
      </c>
      <c r="E3251" s="5">
        <v>4</v>
      </c>
    </row>
    <row r="3252" spans="1:5" x14ac:dyDescent="0.25">
      <c r="A3252">
        <v>3251</v>
      </c>
      <c r="B3252" s="2">
        <v>1</v>
      </c>
      <c r="C3252" s="4">
        <v>2</v>
      </c>
      <c r="E3252" s="5">
        <v>4</v>
      </c>
    </row>
    <row r="3253" spans="1:5" x14ac:dyDescent="0.25">
      <c r="A3253">
        <v>3252</v>
      </c>
      <c r="B3253" s="2">
        <v>1</v>
      </c>
      <c r="C3253" s="4">
        <v>2</v>
      </c>
      <c r="E3253" s="5">
        <v>4</v>
      </c>
    </row>
    <row r="3254" spans="1:5" x14ac:dyDescent="0.25">
      <c r="A3254">
        <v>3253</v>
      </c>
      <c r="B3254" s="2">
        <v>1</v>
      </c>
      <c r="C3254" s="4">
        <v>2</v>
      </c>
      <c r="E3254" s="5">
        <v>4</v>
      </c>
    </row>
    <row r="3255" spans="1:5" x14ac:dyDescent="0.25">
      <c r="A3255">
        <v>3254</v>
      </c>
      <c r="B3255" s="2">
        <v>1</v>
      </c>
      <c r="C3255" s="4">
        <v>2</v>
      </c>
      <c r="E3255" s="5">
        <v>4</v>
      </c>
    </row>
    <row r="3256" spans="1:5" x14ac:dyDescent="0.25">
      <c r="A3256">
        <v>3255</v>
      </c>
      <c r="B3256" s="2">
        <v>1</v>
      </c>
      <c r="C3256" s="4">
        <v>2</v>
      </c>
      <c r="E3256" s="5">
        <v>4</v>
      </c>
    </row>
    <row r="3257" spans="1:5" x14ac:dyDescent="0.25">
      <c r="A3257">
        <v>3256</v>
      </c>
      <c r="B3257" s="2">
        <v>1</v>
      </c>
      <c r="C3257" s="4">
        <v>2</v>
      </c>
      <c r="E3257" s="5">
        <v>4</v>
      </c>
    </row>
    <row r="3258" spans="1:5" x14ac:dyDescent="0.25">
      <c r="A3258">
        <v>3257</v>
      </c>
      <c r="B3258" s="2">
        <v>1</v>
      </c>
      <c r="C3258" s="4">
        <v>2</v>
      </c>
      <c r="E3258" s="5">
        <v>4</v>
      </c>
    </row>
    <row r="3259" spans="1:5" x14ac:dyDescent="0.25">
      <c r="A3259">
        <v>3258</v>
      </c>
      <c r="B3259" s="2">
        <v>1</v>
      </c>
      <c r="E3259" s="5">
        <v>4</v>
      </c>
    </row>
    <row r="3260" spans="1:5" x14ac:dyDescent="0.25">
      <c r="A3260">
        <v>3259</v>
      </c>
      <c r="B3260" s="2">
        <v>1</v>
      </c>
      <c r="E3260" s="5">
        <v>4</v>
      </c>
    </row>
    <row r="3261" spans="1:5" x14ac:dyDescent="0.25">
      <c r="A3261">
        <v>3260</v>
      </c>
      <c r="B3261" s="2">
        <v>1</v>
      </c>
      <c r="E3261" s="5">
        <v>4</v>
      </c>
    </row>
    <row r="3262" spans="1:5" x14ac:dyDescent="0.25">
      <c r="A3262">
        <v>3261</v>
      </c>
      <c r="B3262" s="2">
        <v>1</v>
      </c>
      <c r="E3262" s="5">
        <v>4</v>
      </c>
    </row>
    <row r="3263" spans="1:5" x14ac:dyDescent="0.25">
      <c r="A3263">
        <v>3262</v>
      </c>
      <c r="B3263" s="2">
        <v>1</v>
      </c>
      <c r="E3263" s="5">
        <v>4</v>
      </c>
    </row>
    <row r="3264" spans="1:5" x14ac:dyDescent="0.25">
      <c r="A3264">
        <v>3263</v>
      </c>
      <c r="B3264" s="2">
        <v>1</v>
      </c>
      <c r="E3264" s="5">
        <v>4</v>
      </c>
    </row>
    <row r="3265" spans="1:7" x14ac:dyDescent="0.25">
      <c r="A3265">
        <v>3264</v>
      </c>
      <c r="B3265" s="2">
        <v>1</v>
      </c>
      <c r="E3265" s="5">
        <v>4</v>
      </c>
    </row>
    <row r="3266" spans="1:7" x14ac:dyDescent="0.25">
      <c r="A3266">
        <v>3265</v>
      </c>
      <c r="B3266" s="2">
        <v>1</v>
      </c>
      <c r="E3266" s="5">
        <v>4</v>
      </c>
      <c r="G3266" s="3" t="s">
        <v>234</v>
      </c>
    </row>
    <row r="3267" spans="1:7" x14ac:dyDescent="0.25">
      <c r="A3267">
        <v>3266</v>
      </c>
      <c r="B3267" s="2">
        <v>1</v>
      </c>
      <c r="E3267" s="5">
        <v>4</v>
      </c>
      <c r="G3267" s="3" t="s">
        <v>234</v>
      </c>
    </row>
    <row r="3268" spans="1:7" x14ac:dyDescent="0.25">
      <c r="A3268">
        <v>3267</v>
      </c>
      <c r="B3268" s="2">
        <v>1</v>
      </c>
      <c r="E3268" s="5">
        <v>4</v>
      </c>
      <c r="G3268" s="3" t="s">
        <v>234</v>
      </c>
    </row>
    <row r="3269" spans="1:7" x14ac:dyDescent="0.25">
      <c r="A3269">
        <v>3268</v>
      </c>
      <c r="B3269" s="2">
        <v>1</v>
      </c>
      <c r="E3269" s="5">
        <v>4</v>
      </c>
      <c r="G3269" s="3" t="s">
        <v>234</v>
      </c>
    </row>
    <row r="3270" spans="1:7" x14ac:dyDescent="0.25">
      <c r="A3270">
        <v>3269</v>
      </c>
      <c r="B3270" s="2">
        <v>1</v>
      </c>
      <c r="E3270" s="5">
        <v>4</v>
      </c>
      <c r="G3270" s="3" t="s">
        <v>234</v>
      </c>
    </row>
    <row r="3271" spans="1:7" x14ac:dyDescent="0.25">
      <c r="A3271">
        <v>3270</v>
      </c>
      <c r="B3271" s="2">
        <v>1</v>
      </c>
      <c r="C3271" s="4">
        <v>2</v>
      </c>
      <c r="G3271" s="3" t="s">
        <v>234</v>
      </c>
    </row>
    <row r="3272" spans="1:7" x14ac:dyDescent="0.25">
      <c r="A3272">
        <v>3271</v>
      </c>
      <c r="B3272" s="2">
        <v>1</v>
      </c>
      <c r="C3272" s="4">
        <v>2</v>
      </c>
      <c r="G3272" s="3" t="s">
        <v>234</v>
      </c>
    </row>
    <row r="3273" spans="1:7" x14ac:dyDescent="0.25">
      <c r="A3273">
        <v>3272</v>
      </c>
      <c r="B3273" s="2">
        <v>1</v>
      </c>
      <c r="C3273" s="4">
        <v>2</v>
      </c>
      <c r="G3273" s="3" t="s">
        <v>234</v>
      </c>
    </row>
    <row r="3274" spans="1:7" x14ac:dyDescent="0.25">
      <c r="A3274">
        <v>3273</v>
      </c>
      <c r="B3274" s="2">
        <v>1</v>
      </c>
      <c r="C3274" s="4">
        <v>2</v>
      </c>
      <c r="G3274" s="3" t="s">
        <v>234</v>
      </c>
    </row>
    <row r="3275" spans="1:7" x14ac:dyDescent="0.25">
      <c r="A3275">
        <v>3274</v>
      </c>
      <c r="B3275" s="2">
        <v>1</v>
      </c>
      <c r="C3275" s="4">
        <v>2</v>
      </c>
      <c r="G3275" s="3" t="s">
        <v>234</v>
      </c>
    </row>
    <row r="3276" spans="1:7" x14ac:dyDescent="0.25">
      <c r="A3276">
        <v>3275</v>
      </c>
      <c r="B3276" s="2">
        <v>1</v>
      </c>
      <c r="C3276" s="4">
        <v>2</v>
      </c>
      <c r="G3276" s="3" t="s">
        <v>234</v>
      </c>
    </row>
    <row r="3277" spans="1:7" x14ac:dyDescent="0.25">
      <c r="A3277">
        <v>3276</v>
      </c>
      <c r="C3277" s="4">
        <v>2</v>
      </c>
      <c r="G3277" s="3" t="s">
        <v>234</v>
      </c>
    </row>
    <row r="3278" spans="1:7" x14ac:dyDescent="0.25">
      <c r="A3278">
        <v>3277</v>
      </c>
      <c r="C3278" s="4">
        <v>2</v>
      </c>
      <c r="G3278" s="3" t="s">
        <v>234</v>
      </c>
    </row>
    <row r="3279" spans="1:7" x14ac:dyDescent="0.25">
      <c r="A3279">
        <v>3278</v>
      </c>
      <c r="C3279" s="4">
        <v>2</v>
      </c>
      <c r="G3279" s="3" t="s">
        <v>234</v>
      </c>
    </row>
    <row r="3280" spans="1:7" x14ac:dyDescent="0.25">
      <c r="A3280">
        <v>3279</v>
      </c>
      <c r="C3280" s="4">
        <v>2</v>
      </c>
      <c r="G3280" s="3" t="s">
        <v>234</v>
      </c>
    </row>
    <row r="3281" spans="1:8" x14ac:dyDescent="0.25">
      <c r="A3281">
        <v>3280</v>
      </c>
      <c r="C3281" s="4">
        <v>2</v>
      </c>
      <c r="G3281" s="3" t="s">
        <v>234</v>
      </c>
    </row>
    <row r="3282" spans="1:8" x14ac:dyDescent="0.25">
      <c r="A3282">
        <v>3281</v>
      </c>
      <c r="C3282" s="4">
        <v>2</v>
      </c>
      <c r="G3282" s="3" t="s">
        <v>234</v>
      </c>
    </row>
    <row r="3283" spans="1:8" x14ac:dyDescent="0.25">
      <c r="A3283">
        <v>3282</v>
      </c>
      <c r="C3283" s="4">
        <v>2</v>
      </c>
      <c r="G3283" s="3" t="s">
        <v>234</v>
      </c>
    </row>
    <row r="3284" spans="1:8" x14ac:dyDescent="0.25">
      <c r="A3284">
        <v>3283</v>
      </c>
      <c r="C3284" s="4">
        <v>2</v>
      </c>
      <c r="G3284" s="3" t="s">
        <v>234</v>
      </c>
    </row>
    <row r="3285" spans="1:8" x14ac:dyDescent="0.25">
      <c r="A3285">
        <v>3284</v>
      </c>
      <c r="C3285" s="4">
        <v>2</v>
      </c>
      <c r="G3285" s="3" t="s">
        <v>234</v>
      </c>
    </row>
    <row r="3286" spans="1:8" x14ac:dyDescent="0.25">
      <c r="A3286">
        <v>3285</v>
      </c>
      <c r="B3286" s="2">
        <v>1</v>
      </c>
      <c r="C3286" s="4">
        <v>2</v>
      </c>
      <c r="G3286" s="3" t="s">
        <v>234</v>
      </c>
    </row>
    <row r="3287" spans="1:8" x14ac:dyDescent="0.25">
      <c r="A3287">
        <v>3286</v>
      </c>
      <c r="B3287" s="2">
        <v>1</v>
      </c>
      <c r="C3287" s="4">
        <v>2</v>
      </c>
      <c r="G3287" s="3" t="s">
        <v>234</v>
      </c>
    </row>
    <row r="3288" spans="1:8" x14ac:dyDescent="0.25">
      <c r="A3288">
        <v>3287</v>
      </c>
      <c r="B3288" s="2">
        <v>1</v>
      </c>
      <c r="C3288" s="4">
        <v>2</v>
      </c>
      <c r="G3288" s="3" t="s">
        <v>234</v>
      </c>
    </row>
    <row r="3289" spans="1:8" x14ac:dyDescent="0.25">
      <c r="A3289">
        <v>3288</v>
      </c>
      <c r="B3289" s="2">
        <v>1</v>
      </c>
      <c r="C3289" s="4">
        <v>2</v>
      </c>
      <c r="G3289" s="3" t="s">
        <v>234</v>
      </c>
      <c r="H3289" s="5" t="s">
        <v>233</v>
      </c>
    </row>
    <row r="3290" spans="1:8" x14ac:dyDescent="0.25">
      <c r="A3290">
        <v>3289</v>
      </c>
      <c r="B3290" s="2">
        <v>1</v>
      </c>
      <c r="C3290" s="4">
        <v>2</v>
      </c>
      <c r="G3290" s="3" t="s">
        <v>234</v>
      </c>
      <c r="H3290" s="5" t="s">
        <v>233</v>
      </c>
    </row>
    <row r="3291" spans="1:8" x14ac:dyDescent="0.25">
      <c r="A3291">
        <v>3290</v>
      </c>
      <c r="B3291" s="2">
        <v>1</v>
      </c>
      <c r="C3291" s="4">
        <v>2</v>
      </c>
      <c r="H3291" s="5" t="s">
        <v>233</v>
      </c>
    </row>
    <row r="3292" spans="1:8" x14ac:dyDescent="0.25">
      <c r="A3292">
        <v>3291</v>
      </c>
      <c r="B3292" s="2">
        <v>1</v>
      </c>
      <c r="C3292" s="4">
        <v>2</v>
      </c>
      <c r="H3292" s="5" t="s">
        <v>233</v>
      </c>
    </row>
    <row r="3293" spans="1:8" x14ac:dyDescent="0.25">
      <c r="A3293">
        <v>3292</v>
      </c>
      <c r="B3293" s="2">
        <v>1</v>
      </c>
      <c r="C3293" s="4">
        <v>2</v>
      </c>
      <c r="H3293" s="5" t="s">
        <v>233</v>
      </c>
    </row>
    <row r="3294" spans="1:8" x14ac:dyDescent="0.25">
      <c r="A3294">
        <v>3293</v>
      </c>
      <c r="B3294" s="2">
        <v>1</v>
      </c>
      <c r="C3294" s="4">
        <v>2</v>
      </c>
      <c r="H3294" s="5" t="s">
        <v>233</v>
      </c>
    </row>
    <row r="3295" spans="1:8" x14ac:dyDescent="0.25">
      <c r="A3295">
        <v>3294</v>
      </c>
      <c r="B3295" s="2">
        <v>1</v>
      </c>
      <c r="C3295" s="4">
        <v>2</v>
      </c>
      <c r="H3295" s="5" t="s">
        <v>233</v>
      </c>
    </row>
    <row r="3296" spans="1:8" x14ac:dyDescent="0.25">
      <c r="A3296">
        <v>3295</v>
      </c>
      <c r="B3296" s="2">
        <v>1</v>
      </c>
      <c r="H3296" s="5" t="s">
        <v>233</v>
      </c>
    </row>
    <row r="3297" spans="1:4" x14ac:dyDescent="0.25">
      <c r="A3297">
        <v>3296</v>
      </c>
      <c r="B3297" s="2">
        <v>1</v>
      </c>
    </row>
    <row r="3298" spans="1:4" x14ac:dyDescent="0.25">
      <c r="A3298">
        <v>3297</v>
      </c>
      <c r="B3298" s="2">
        <v>1</v>
      </c>
    </row>
    <row r="3299" spans="1:4" x14ac:dyDescent="0.25">
      <c r="A3299">
        <v>3298</v>
      </c>
      <c r="B3299" s="2">
        <v>1</v>
      </c>
    </row>
    <row r="3300" spans="1:4" x14ac:dyDescent="0.25">
      <c r="A3300">
        <v>3299</v>
      </c>
      <c r="B3300" s="2">
        <v>1</v>
      </c>
    </row>
    <row r="3301" spans="1:4" x14ac:dyDescent="0.25">
      <c r="A3301">
        <v>3300</v>
      </c>
      <c r="B3301" s="2">
        <v>1</v>
      </c>
    </row>
    <row r="3302" spans="1:4" x14ac:dyDescent="0.25">
      <c r="A3302">
        <v>3301</v>
      </c>
      <c r="B3302" s="2">
        <v>1</v>
      </c>
    </row>
    <row r="3303" spans="1:4" x14ac:dyDescent="0.25">
      <c r="A3303">
        <v>3302</v>
      </c>
      <c r="B3303" s="2">
        <v>1</v>
      </c>
    </row>
    <row r="3304" spans="1:4" x14ac:dyDescent="0.25">
      <c r="A3304">
        <v>3303</v>
      </c>
      <c r="B3304" s="2">
        <v>1</v>
      </c>
      <c r="C3304" s="4">
        <v>2</v>
      </c>
    </row>
    <row r="3305" spans="1:4" x14ac:dyDescent="0.25">
      <c r="A3305">
        <v>3304</v>
      </c>
      <c r="B3305" s="2">
        <v>1</v>
      </c>
      <c r="C3305" s="4">
        <v>2</v>
      </c>
    </row>
    <row r="3306" spans="1:4" x14ac:dyDescent="0.25">
      <c r="A3306">
        <v>3305</v>
      </c>
      <c r="B3306" s="2">
        <v>1</v>
      </c>
      <c r="C3306" s="4">
        <v>2</v>
      </c>
    </row>
    <row r="3307" spans="1:4" x14ac:dyDescent="0.25">
      <c r="A3307">
        <v>3306</v>
      </c>
      <c r="B3307" s="2">
        <v>1</v>
      </c>
      <c r="C3307" s="4">
        <v>2</v>
      </c>
    </row>
    <row r="3308" spans="1:4" x14ac:dyDescent="0.25">
      <c r="A3308">
        <v>3307</v>
      </c>
      <c r="B3308" s="2">
        <v>1</v>
      </c>
      <c r="C3308" s="4">
        <v>2</v>
      </c>
    </row>
    <row r="3309" spans="1:4" x14ac:dyDescent="0.25">
      <c r="A3309">
        <v>3308</v>
      </c>
      <c r="B3309" s="2">
        <v>1</v>
      </c>
      <c r="C3309" s="4">
        <v>2</v>
      </c>
    </row>
    <row r="3310" spans="1:4" x14ac:dyDescent="0.25">
      <c r="A3310">
        <v>3309</v>
      </c>
      <c r="B3310" s="2">
        <v>1</v>
      </c>
      <c r="C3310" s="4">
        <v>2</v>
      </c>
      <c r="D3310" s="3">
        <v>3</v>
      </c>
    </row>
    <row r="3311" spans="1:4" x14ac:dyDescent="0.25">
      <c r="A3311">
        <v>3310</v>
      </c>
      <c r="B3311" s="2">
        <v>1</v>
      </c>
      <c r="C3311" s="4">
        <v>2</v>
      </c>
      <c r="D3311" s="3">
        <v>3</v>
      </c>
    </row>
    <row r="3312" spans="1:4" x14ac:dyDescent="0.25">
      <c r="A3312">
        <v>3311</v>
      </c>
      <c r="C3312" s="4">
        <v>2</v>
      </c>
      <c r="D3312" s="3">
        <v>3</v>
      </c>
    </row>
    <row r="3313" spans="1:8" x14ac:dyDescent="0.25">
      <c r="A3313">
        <v>3312</v>
      </c>
      <c r="C3313" s="4">
        <v>2</v>
      </c>
      <c r="D3313" s="3">
        <v>3</v>
      </c>
      <c r="H3313" s="5" t="s">
        <v>233</v>
      </c>
    </row>
    <row r="3314" spans="1:8" x14ac:dyDescent="0.25">
      <c r="A3314">
        <v>3313</v>
      </c>
      <c r="C3314" s="4">
        <v>2</v>
      </c>
      <c r="D3314" s="3">
        <v>3</v>
      </c>
      <c r="H3314" s="5" t="s">
        <v>233</v>
      </c>
    </row>
    <row r="3315" spans="1:8" x14ac:dyDescent="0.25">
      <c r="A3315">
        <v>3314</v>
      </c>
      <c r="C3315" s="4">
        <v>2</v>
      </c>
      <c r="D3315" s="3">
        <v>3</v>
      </c>
      <c r="H3315" s="5" t="s">
        <v>233</v>
      </c>
    </row>
    <row r="3316" spans="1:8" x14ac:dyDescent="0.25">
      <c r="A3316">
        <v>3315</v>
      </c>
      <c r="C3316" s="4">
        <v>2</v>
      </c>
      <c r="D3316" s="3">
        <v>3</v>
      </c>
      <c r="H3316" s="5" t="s">
        <v>233</v>
      </c>
    </row>
    <row r="3317" spans="1:8" x14ac:dyDescent="0.25">
      <c r="A3317">
        <v>3316</v>
      </c>
      <c r="C3317" s="4">
        <v>2</v>
      </c>
      <c r="D3317" s="3">
        <v>3</v>
      </c>
      <c r="H3317" s="5" t="s">
        <v>233</v>
      </c>
    </row>
    <row r="3318" spans="1:8" x14ac:dyDescent="0.25">
      <c r="A3318">
        <v>3317</v>
      </c>
      <c r="C3318" s="4">
        <v>2</v>
      </c>
      <c r="D3318" s="3">
        <v>3</v>
      </c>
      <c r="H3318" s="5" t="s">
        <v>233</v>
      </c>
    </row>
    <row r="3319" spans="1:8" x14ac:dyDescent="0.25">
      <c r="A3319">
        <v>3318</v>
      </c>
      <c r="C3319" s="4">
        <v>2</v>
      </c>
      <c r="D3319" s="3">
        <v>3</v>
      </c>
      <c r="H3319" s="5" t="s">
        <v>233</v>
      </c>
    </row>
    <row r="3320" spans="1:8" x14ac:dyDescent="0.25">
      <c r="A3320">
        <v>3319</v>
      </c>
      <c r="C3320" s="4">
        <v>2</v>
      </c>
      <c r="D3320" s="3">
        <v>3</v>
      </c>
      <c r="H3320" s="5" t="s">
        <v>233</v>
      </c>
    </row>
    <row r="3321" spans="1:8" x14ac:dyDescent="0.25">
      <c r="A3321">
        <v>3320</v>
      </c>
      <c r="C3321" s="4">
        <v>2</v>
      </c>
      <c r="D3321" s="3">
        <v>3</v>
      </c>
      <c r="H3321" s="5" t="s">
        <v>233</v>
      </c>
    </row>
    <row r="3322" spans="1:8" x14ac:dyDescent="0.25">
      <c r="A3322">
        <v>3321</v>
      </c>
      <c r="C3322" s="4">
        <v>2</v>
      </c>
      <c r="D3322" s="3">
        <v>3</v>
      </c>
      <c r="H3322" s="5" t="s">
        <v>233</v>
      </c>
    </row>
    <row r="3323" spans="1:8" x14ac:dyDescent="0.25">
      <c r="A3323">
        <v>3322</v>
      </c>
      <c r="C3323" s="4">
        <v>2</v>
      </c>
      <c r="D3323" s="3">
        <v>3</v>
      </c>
      <c r="H3323" s="5" t="s">
        <v>233</v>
      </c>
    </row>
    <row r="3324" spans="1:8" x14ac:dyDescent="0.25">
      <c r="A3324">
        <v>3323</v>
      </c>
      <c r="C3324" s="4">
        <v>2</v>
      </c>
      <c r="D3324" s="3">
        <v>3</v>
      </c>
      <c r="H3324" s="5" t="s">
        <v>233</v>
      </c>
    </row>
    <row r="3325" spans="1:8" x14ac:dyDescent="0.25">
      <c r="A3325">
        <v>3324</v>
      </c>
      <c r="C3325" s="4">
        <v>2</v>
      </c>
      <c r="D3325" s="3">
        <v>3</v>
      </c>
    </row>
    <row r="3326" spans="1:8" x14ac:dyDescent="0.25">
      <c r="A3326">
        <v>3325</v>
      </c>
      <c r="C3326" s="4">
        <v>2</v>
      </c>
      <c r="D3326" s="3">
        <v>3</v>
      </c>
    </row>
    <row r="3327" spans="1:8" x14ac:dyDescent="0.25">
      <c r="A3327">
        <v>3326</v>
      </c>
      <c r="C3327" s="4">
        <v>2</v>
      </c>
      <c r="D3327" s="3">
        <v>3</v>
      </c>
    </row>
    <row r="3328" spans="1:8" x14ac:dyDescent="0.25">
      <c r="A3328">
        <v>3327</v>
      </c>
      <c r="C3328" s="4">
        <v>2</v>
      </c>
      <c r="D3328" s="3">
        <v>3</v>
      </c>
    </row>
    <row r="3329" spans="1:5" x14ac:dyDescent="0.25">
      <c r="A3329">
        <v>3328</v>
      </c>
      <c r="B3329" s="2">
        <v>1</v>
      </c>
      <c r="C3329" s="4">
        <v>2</v>
      </c>
      <c r="D3329" s="3">
        <v>3</v>
      </c>
    </row>
    <row r="3330" spans="1:5" x14ac:dyDescent="0.25">
      <c r="A3330">
        <v>3329</v>
      </c>
      <c r="B3330" s="2">
        <v>1</v>
      </c>
      <c r="C3330" s="4">
        <v>2</v>
      </c>
      <c r="D3330" s="3">
        <v>3</v>
      </c>
    </row>
    <row r="3331" spans="1:5" x14ac:dyDescent="0.25">
      <c r="A3331">
        <v>3330</v>
      </c>
      <c r="B3331" s="2">
        <v>1</v>
      </c>
      <c r="C3331" s="4">
        <v>2</v>
      </c>
      <c r="D3331" s="3">
        <v>3</v>
      </c>
    </row>
    <row r="3332" spans="1:5" x14ac:dyDescent="0.25">
      <c r="A3332">
        <v>3331</v>
      </c>
      <c r="B3332" s="2">
        <v>1</v>
      </c>
      <c r="C3332" s="4">
        <v>2</v>
      </c>
      <c r="D3332" s="3">
        <v>3</v>
      </c>
    </row>
    <row r="3333" spans="1:5" x14ac:dyDescent="0.25">
      <c r="A3333">
        <v>3332</v>
      </c>
      <c r="B3333" s="2">
        <v>1</v>
      </c>
      <c r="C3333" s="4">
        <v>2</v>
      </c>
      <c r="D3333" s="3">
        <v>3</v>
      </c>
    </row>
    <row r="3334" spans="1:5" x14ac:dyDescent="0.25">
      <c r="A3334">
        <v>3333</v>
      </c>
      <c r="B3334" s="2">
        <v>1</v>
      </c>
      <c r="C3334" s="4">
        <v>2</v>
      </c>
      <c r="D3334" s="3">
        <v>3</v>
      </c>
    </row>
    <row r="3335" spans="1:5" x14ac:dyDescent="0.25">
      <c r="A3335">
        <v>3334</v>
      </c>
      <c r="B3335" s="2">
        <v>1</v>
      </c>
      <c r="C3335" s="4">
        <v>2</v>
      </c>
      <c r="D3335" s="3">
        <v>3</v>
      </c>
    </row>
    <row r="3336" spans="1:5" x14ac:dyDescent="0.25">
      <c r="A3336">
        <v>3335</v>
      </c>
      <c r="B3336" s="2">
        <v>1</v>
      </c>
      <c r="C3336" s="4">
        <v>2</v>
      </c>
      <c r="D3336" s="3">
        <v>3</v>
      </c>
    </row>
    <row r="3337" spans="1:5" x14ac:dyDescent="0.25">
      <c r="A3337">
        <v>3336</v>
      </c>
      <c r="B3337" s="2">
        <v>1</v>
      </c>
      <c r="D3337" s="3">
        <v>3</v>
      </c>
      <c r="E3337" s="5">
        <v>4</v>
      </c>
    </row>
    <row r="3338" spans="1:5" x14ac:dyDescent="0.25">
      <c r="A3338">
        <v>3337</v>
      </c>
      <c r="B3338" s="2">
        <v>1</v>
      </c>
      <c r="D3338" s="3">
        <v>3</v>
      </c>
      <c r="E3338" s="5">
        <v>4</v>
      </c>
    </row>
    <row r="3339" spans="1:5" x14ac:dyDescent="0.25">
      <c r="A3339">
        <v>3338</v>
      </c>
      <c r="B3339" s="2">
        <v>1</v>
      </c>
      <c r="D3339" s="3">
        <v>3</v>
      </c>
      <c r="E3339" s="5">
        <v>4</v>
      </c>
    </row>
    <row r="3340" spans="1:5" x14ac:dyDescent="0.25">
      <c r="A3340">
        <v>3339</v>
      </c>
      <c r="B3340" s="2">
        <v>1</v>
      </c>
      <c r="E3340" s="5">
        <v>4</v>
      </c>
    </row>
    <row r="3341" spans="1:5" x14ac:dyDescent="0.25">
      <c r="A3341">
        <v>3340</v>
      </c>
      <c r="B3341" s="2">
        <v>1</v>
      </c>
      <c r="E3341" s="5">
        <v>4</v>
      </c>
    </row>
    <row r="3342" spans="1:5" x14ac:dyDescent="0.25">
      <c r="A3342">
        <v>3341</v>
      </c>
      <c r="B3342" s="2">
        <v>1</v>
      </c>
      <c r="E3342" s="5">
        <v>4</v>
      </c>
    </row>
    <row r="3343" spans="1:5" x14ac:dyDescent="0.25">
      <c r="A3343">
        <v>3342</v>
      </c>
      <c r="B3343" s="2">
        <v>1</v>
      </c>
      <c r="E3343" s="5">
        <v>4</v>
      </c>
    </row>
    <row r="3344" spans="1:5" x14ac:dyDescent="0.25">
      <c r="A3344">
        <v>3343</v>
      </c>
      <c r="B3344" s="2">
        <v>1</v>
      </c>
      <c r="E3344" s="5">
        <v>4</v>
      </c>
    </row>
    <row r="3345" spans="1:5" x14ac:dyDescent="0.25">
      <c r="A3345">
        <v>3344</v>
      </c>
      <c r="B3345" s="2">
        <v>1</v>
      </c>
      <c r="E3345" s="5">
        <v>4</v>
      </c>
    </row>
    <row r="3346" spans="1:5" x14ac:dyDescent="0.25">
      <c r="A3346">
        <v>3345</v>
      </c>
      <c r="B3346" s="2">
        <v>1</v>
      </c>
      <c r="E3346" s="5">
        <v>4</v>
      </c>
    </row>
    <row r="3347" spans="1:5" x14ac:dyDescent="0.25">
      <c r="A3347">
        <v>3346</v>
      </c>
      <c r="B3347" s="2">
        <v>1</v>
      </c>
      <c r="C3347" s="4">
        <v>2</v>
      </c>
      <c r="E3347" s="5">
        <v>4</v>
      </c>
    </row>
    <row r="3348" spans="1:5" x14ac:dyDescent="0.25">
      <c r="A3348">
        <v>3347</v>
      </c>
      <c r="B3348" s="2">
        <v>1</v>
      </c>
      <c r="C3348" s="4">
        <v>2</v>
      </c>
      <c r="E3348" s="5">
        <v>4</v>
      </c>
    </row>
    <row r="3349" spans="1:5" x14ac:dyDescent="0.25">
      <c r="A3349">
        <v>3348</v>
      </c>
      <c r="B3349" s="2">
        <v>1</v>
      </c>
      <c r="C3349" s="4">
        <v>2</v>
      </c>
      <c r="E3349" s="5">
        <v>4</v>
      </c>
    </row>
    <row r="3350" spans="1:5" x14ac:dyDescent="0.25">
      <c r="A3350">
        <v>3349</v>
      </c>
      <c r="B3350" s="2">
        <v>1</v>
      </c>
      <c r="C3350" s="4">
        <v>2</v>
      </c>
      <c r="E3350" s="5">
        <v>4</v>
      </c>
    </row>
    <row r="3351" spans="1:5" x14ac:dyDescent="0.25">
      <c r="A3351">
        <v>3350</v>
      </c>
      <c r="B3351" s="2">
        <v>1</v>
      </c>
      <c r="C3351" s="4">
        <v>2</v>
      </c>
      <c r="E3351" s="5">
        <v>4</v>
      </c>
    </row>
    <row r="3352" spans="1:5" x14ac:dyDescent="0.25">
      <c r="A3352">
        <v>3351</v>
      </c>
      <c r="B3352" s="2">
        <v>1</v>
      </c>
      <c r="C3352" s="4">
        <v>2</v>
      </c>
      <c r="E3352" s="5">
        <v>4</v>
      </c>
    </row>
    <row r="3353" spans="1:5" x14ac:dyDescent="0.25">
      <c r="A3353">
        <v>3352</v>
      </c>
      <c r="C3353" s="4">
        <v>2</v>
      </c>
      <c r="E3353" s="5">
        <v>4</v>
      </c>
    </row>
    <row r="3354" spans="1:5" x14ac:dyDescent="0.25">
      <c r="A3354">
        <v>3353</v>
      </c>
      <c r="C3354" s="4">
        <v>2</v>
      </c>
      <c r="E3354" s="5">
        <v>4</v>
      </c>
    </row>
    <row r="3355" spans="1:5" x14ac:dyDescent="0.25">
      <c r="A3355">
        <v>3354</v>
      </c>
      <c r="C3355" s="4">
        <v>2</v>
      </c>
      <c r="E3355" s="5">
        <v>4</v>
      </c>
    </row>
    <row r="3356" spans="1:5" x14ac:dyDescent="0.25">
      <c r="A3356">
        <v>3355</v>
      </c>
      <c r="C3356" s="4">
        <v>2</v>
      </c>
      <c r="E3356" s="5">
        <v>4</v>
      </c>
    </row>
    <row r="3357" spans="1:5" x14ac:dyDescent="0.25">
      <c r="A3357">
        <v>3356</v>
      </c>
      <c r="C3357" s="4">
        <v>2</v>
      </c>
      <c r="E3357" s="5">
        <v>4</v>
      </c>
    </row>
    <row r="3358" spans="1:5" x14ac:dyDescent="0.25">
      <c r="A3358">
        <v>3357</v>
      </c>
      <c r="C3358" s="4">
        <v>2</v>
      </c>
      <c r="E3358" s="5">
        <v>4</v>
      </c>
    </row>
    <row r="3359" spans="1:5" x14ac:dyDescent="0.25">
      <c r="A3359">
        <v>3358</v>
      </c>
      <c r="C3359" s="4">
        <v>2</v>
      </c>
      <c r="E3359" s="5">
        <v>4</v>
      </c>
    </row>
    <row r="3360" spans="1:5" x14ac:dyDescent="0.25">
      <c r="A3360">
        <v>3359</v>
      </c>
      <c r="C3360" s="4">
        <v>2</v>
      </c>
      <c r="E3360" s="5">
        <v>4</v>
      </c>
    </row>
    <row r="3361" spans="1:5" x14ac:dyDescent="0.25">
      <c r="A3361">
        <v>3360</v>
      </c>
      <c r="C3361" s="4">
        <v>2</v>
      </c>
      <c r="E3361" s="5">
        <v>4</v>
      </c>
    </row>
    <row r="3362" spans="1:5" x14ac:dyDescent="0.25">
      <c r="A3362">
        <v>3361</v>
      </c>
      <c r="C3362" s="4">
        <v>2</v>
      </c>
      <c r="D3362" s="3">
        <v>3</v>
      </c>
    </row>
    <row r="3363" spans="1:5" x14ac:dyDescent="0.25">
      <c r="A3363">
        <v>3362</v>
      </c>
      <c r="C3363" s="4">
        <v>2</v>
      </c>
      <c r="D3363" s="3">
        <v>3</v>
      </c>
    </row>
    <row r="3364" spans="1:5" x14ac:dyDescent="0.25">
      <c r="A3364">
        <v>3363</v>
      </c>
      <c r="C3364" s="4">
        <v>2</v>
      </c>
      <c r="D3364" s="3">
        <v>3</v>
      </c>
    </row>
    <row r="3365" spans="1:5" x14ac:dyDescent="0.25">
      <c r="A3365">
        <v>3364</v>
      </c>
      <c r="C3365" s="4">
        <v>2</v>
      </c>
      <c r="D3365" s="3">
        <v>3</v>
      </c>
    </row>
    <row r="3366" spans="1:5" x14ac:dyDescent="0.25">
      <c r="A3366">
        <v>3365</v>
      </c>
      <c r="B3366" s="2">
        <v>1</v>
      </c>
      <c r="C3366" s="4">
        <v>2</v>
      </c>
      <c r="D3366" s="3">
        <v>3</v>
      </c>
    </row>
    <row r="3367" spans="1:5" x14ac:dyDescent="0.25">
      <c r="A3367">
        <v>3366</v>
      </c>
      <c r="B3367" s="2">
        <v>1</v>
      </c>
      <c r="C3367" s="4">
        <v>2</v>
      </c>
      <c r="D3367" s="3">
        <v>3</v>
      </c>
    </row>
    <row r="3368" spans="1:5" x14ac:dyDescent="0.25">
      <c r="A3368">
        <v>3367</v>
      </c>
      <c r="B3368" s="2">
        <v>1</v>
      </c>
      <c r="C3368" s="4">
        <v>2</v>
      </c>
      <c r="D3368" s="3">
        <v>3</v>
      </c>
    </row>
    <row r="3369" spans="1:5" x14ac:dyDescent="0.25">
      <c r="A3369">
        <v>3368</v>
      </c>
      <c r="B3369" s="2">
        <v>1</v>
      </c>
      <c r="C3369" s="4">
        <v>2</v>
      </c>
      <c r="D3369" s="3">
        <v>3</v>
      </c>
    </row>
    <row r="3370" spans="1:5" x14ac:dyDescent="0.25">
      <c r="A3370">
        <v>3369</v>
      </c>
      <c r="B3370" s="2">
        <v>1</v>
      </c>
      <c r="C3370" s="4">
        <v>2</v>
      </c>
      <c r="D3370" s="3">
        <v>3</v>
      </c>
    </row>
    <row r="3371" spans="1:5" x14ac:dyDescent="0.25">
      <c r="A3371">
        <v>3370</v>
      </c>
      <c r="B3371" s="2">
        <v>1</v>
      </c>
      <c r="C3371" s="4">
        <v>2</v>
      </c>
      <c r="D3371" s="3">
        <v>3</v>
      </c>
    </row>
    <row r="3372" spans="1:5" x14ac:dyDescent="0.25">
      <c r="A3372">
        <v>3371</v>
      </c>
      <c r="B3372" s="2">
        <v>1</v>
      </c>
      <c r="C3372" s="4">
        <v>2</v>
      </c>
      <c r="D3372" s="3">
        <v>3</v>
      </c>
    </row>
    <row r="3373" spans="1:5" x14ac:dyDescent="0.25">
      <c r="A3373">
        <v>3372</v>
      </c>
      <c r="B3373" s="2">
        <v>1</v>
      </c>
      <c r="D3373" s="3">
        <v>3</v>
      </c>
    </row>
    <row r="3374" spans="1:5" x14ac:dyDescent="0.25">
      <c r="A3374">
        <v>3373</v>
      </c>
      <c r="B3374" s="2">
        <v>1</v>
      </c>
      <c r="D3374" s="3">
        <v>3</v>
      </c>
    </row>
    <row r="3375" spans="1:5" x14ac:dyDescent="0.25">
      <c r="A3375">
        <v>3374</v>
      </c>
      <c r="B3375" s="2">
        <v>1</v>
      </c>
      <c r="D3375" s="3">
        <v>3</v>
      </c>
    </row>
    <row r="3376" spans="1:5" x14ac:dyDescent="0.25">
      <c r="A3376">
        <v>3375</v>
      </c>
      <c r="B3376" s="2">
        <v>1</v>
      </c>
      <c r="D3376" s="3">
        <v>3</v>
      </c>
    </row>
    <row r="3377" spans="1:5" x14ac:dyDescent="0.25">
      <c r="A3377">
        <v>3376</v>
      </c>
      <c r="B3377" s="2">
        <v>1</v>
      </c>
      <c r="D3377" s="3">
        <v>3</v>
      </c>
    </row>
    <row r="3378" spans="1:5" x14ac:dyDescent="0.25">
      <c r="A3378">
        <v>3377</v>
      </c>
      <c r="B3378" s="2">
        <v>1</v>
      </c>
      <c r="D3378" s="3">
        <v>3</v>
      </c>
    </row>
    <row r="3379" spans="1:5" x14ac:dyDescent="0.25">
      <c r="A3379">
        <v>3378</v>
      </c>
      <c r="B3379" s="2">
        <v>1</v>
      </c>
      <c r="D3379" s="3">
        <v>3</v>
      </c>
    </row>
    <row r="3380" spans="1:5" x14ac:dyDescent="0.25">
      <c r="A3380">
        <v>3379</v>
      </c>
      <c r="B3380" s="2">
        <v>1</v>
      </c>
      <c r="D3380" s="3">
        <v>3</v>
      </c>
    </row>
    <row r="3381" spans="1:5" x14ac:dyDescent="0.25">
      <c r="A3381">
        <v>3380</v>
      </c>
      <c r="B3381" s="2">
        <v>1</v>
      </c>
      <c r="D3381" s="3">
        <v>3</v>
      </c>
    </row>
    <row r="3382" spans="1:5" x14ac:dyDescent="0.25">
      <c r="A3382">
        <v>3381</v>
      </c>
      <c r="B3382" s="2">
        <v>1</v>
      </c>
      <c r="D3382" s="3">
        <v>3</v>
      </c>
    </row>
    <row r="3383" spans="1:5" x14ac:dyDescent="0.25">
      <c r="A3383">
        <v>3382</v>
      </c>
      <c r="B3383" s="2">
        <v>1</v>
      </c>
      <c r="C3383" s="4">
        <v>2</v>
      </c>
      <c r="D3383" s="3">
        <v>3</v>
      </c>
      <c r="E3383" s="5">
        <v>4</v>
      </c>
    </row>
    <row r="3384" spans="1:5" x14ac:dyDescent="0.25">
      <c r="A3384">
        <v>3383</v>
      </c>
      <c r="B3384" s="2">
        <v>1</v>
      </c>
      <c r="C3384" s="4">
        <v>2</v>
      </c>
      <c r="D3384" s="3">
        <v>3</v>
      </c>
      <c r="E3384" s="5">
        <v>4</v>
      </c>
    </row>
    <row r="3385" spans="1:5" x14ac:dyDescent="0.25">
      <c r="A3385">
        <v>3384</v>
      </c>
      <c r="B3385" s="2">
        <v>1</v>
      </c>
      <c r="C3385" s="4">
        <v>2</v>
      </c>
      <c r="E3385" s="5">
        <v>4</v>
      </c>
    </row>
    <row r="3386" spans="1:5" x14ac:dyDescent="0.25">
      <c r="A3386">
        <v>3385</v>
      </c>
      <c r="B3386" s="2">
        <v>1</v>
      </c>
      <c r="C3386" s="4">
        <v>2</v>
      </c>
      <c r="E3386" s="5">
        <v>4</v>
      </c>
    </row>
    <row r="3387" spans="1:5" x14ac:dyDescent="0.25">
      <c r="A3387">
        <v>3386</v>
      </c>
      <c r="B3387" s="2">
        <v>1</v>
      </c>
      <c r="C3387" s="4">
        <v>2</v>
      </c>
      <c r="E3387" s="5">
        <v>4</v>
      </c>
    </row>
    <row r="3388" spans="1:5" x14ac:dyDescent="0.25">
      <c r="A3388">
        <v>3387</v>
      </c>
      <c r="B3388" s="2">
        <v>1</v>
      </c>
      <c r="C3388" s="4">
        <v>2</v>
      </c>
      <c r="E3388" s="5">
        <v>4</v>
      </c>
    </row>
    <row r="3389" spans="1:5" x14ac:dyDescent="0.25">
      <c r="A3389">
        <v>3388</v>
      </c>
      <c r="B3389" s="2">
        <v>1</v>
      </c>
      <c r="C3389" s="4">
        <v>2</v>
      </c>
      <c r="E3389" s="5">
        <v>4</v>
      </c>
    </row>
    <row r="3390" spans="1:5" x14ac:dyDescent="0.25">
      <c r="A3390">
        <v>3389</v>
      </c>
      <c r="C3390" s="4">
        <v>2</v>
      </c>
      <c r="E3390" s="5">
        <v>4</v>
      </c>
    </row>
    <row r="3391" spans="1:5" x14ac:dyDescent="0.25">
      <c r="A3391">
        <v>3390</v>
      </c>
      <c r="C3391" s="4">
        <v>2</v>
      </c>
      <c r="E3391" s="5">
        <v>4</v>
      </c>
    </row>
    <row r="3392" spans="1:5" x14ac:dyDescent="0.25">
      <c r="A3392">
        <v>3391</v>
      </c>
      <c r="C3392" s="4">
        <v>2</v>
      </c>
      <c r="E3392" s="5">
        <v>4</v>
      </c>
    </row>
    <row r="3393" spans="1:5" x14ac:dyDescent="0.25">
      <c r="A3393">
        <v>3392</v>
      </c>
      <c r="C3393" s="4">
        <v>2</v>
      </c>
      <c r="E3393" s="5">
        <v>4</v>
      </c>
    </row>
    <row r="3394" spans="1:5" x14ac:dyDescent="0.25">
      <c r="A3394">
        <v>3393</v>
      </c>
      <c r="C3394" s="4">
        <v>2</v>
      </c>
      <c r="E3394" s="5">
        <v>4</v>
      </c>
    </row>
    <row r="3395" spans="1:5" x14ac:dyDescent="0.25">
      <c r="A3395">
        <v>3394</v>
      </c>
      <c r="C3395" s="4">
        <v>2</v>
      </c>
      <c r="E3395" s="5">
        <v>4</v>
      </c>
    </row>
    <row r="3396" spans="1:5" x14ac:dyDescent="0.25">
      <c r="A3396">
        <v>3395</v>
      </c>
      <c r="C3396" s="4">
        <v>2</v>
      </c>
      <c r="E3396" s="5">
        <v>4</v>
      </c>
    </row>
    <row r="3397" spans="1:5" x14ac:dyDescent="0.25">
      <c r="A3397">
        <v>3396</v>
      </c>
      <c r="C3397" s="4">
        <v>2</v>
      </c>
      <c r="E3397" s="5">
        <v>4</v>
      </c>
    </row>
    <row r="3398" spans="1:5" x14ac:dyDescent="0.25">
      <c r="A3398">
        <v>3397</v>
      </c>
      <c r="C3398" s="4">
        <v>2</v>
      </c>
      <c r="E3398" s="5">
        <v>4</v>
      </c>
    </row>
    <row r="3399" spans="1:5" x14ac:dyDescent="0.25">
      <c r="A3399">
        <v>3398</v>
      </c>
      <c r="C3399" s="4">
        <v>2</v>
      </c>
      <c r="E3399" s="5">
        <v>4</v>
      </c>
    </row>
    <row r="3400" spans="1:5" x14ac:dyDescent="0.25">
      <c r="A3400">
        <v>3399</v>
      </c>
      <c r="B3400" s="2">
        <v>1</v>
      </c>
      <c r="C3400" s="4">
        <v>2</v>
      </c>
      <c r="E3400" s="5">
        <v>4</v>
      </c>
    </row>
    <row r="3401" spans="1:5" x14ac:dyDescent="0.25">
      <c r="A3401">
        <v>3400</v>
      </c>
      <c r="B3401" s="2">
        <v>1</v>
      </c>
      <c r="C3401" s="4">
        <v>2</v>
      </c>
      <c r="E3401" s="5">
        <v>4</v>
      </c>
    </row>
    <row r="3402" spans="1:5" x14ac:dyDescent="0.25">
      <c r="A3402">
        <v>3401</v>
      </c>
      <c r="B3402" s="2">
        <v>1</v>
      </c>
      <c r="C3402" s="4">
        <v>2</v>
      </c>
      <c r="E3402" s="5">
        <v>4</v>
      </c>
    </row>
    <row r="3403" spans="1:5" x14ac:dyDescent="0.25">
      <c r="A3403">
        <v>3402</v>
      </c>
      <c r="B3403" s="2">
        <v>1</v>
      </c>
      <c r="C3403" s="4">
        <v>2</v>
      </c>
      <c r="E3403" s="5">
        <v>4</v>
      </c>
    </row>
    <row r="3404" spans="1:5" x14ac:dyDescent="0.25">
      <c r="A3404">
        <v>3403</v>
      </c>
      <c r="B3404" s="2">
        <v>1</v>
      </c>
      <c r="C3404" s="4">
        <v>2</v>
      </c>
      <c r="E3404" s="5">
        <v>4</v>
      </c>
    </row>
    <row r="3405" spans="1:5" x14ac:dyDescent="0.25">
      <c r="A3405">
        <v>3404</v>
      </c>
      <c r="B3405" s="2">
        <v>1</v>
      </c>
      <c r="C3405" s="4">
        <v>2</v>
      </c>
      <c r="D3405" s="3">
        <v>3</v>
      </c>
      <c r="E3405" s="5">
        <v>4</v>
      </c>
    </row>
    <row r="3406" spans="1:5" x14ac:dyDescent="0.25">
      <c r="A3406">
        <v>3405</v>
      </c>
      <c r="B3406" s="2">
        <v>1</v>
      </c>
      <c r="D3406" s="3">
        <v>3</v>
      </c>
    </row>
    <row r="3407" spans="1:5" x14ac:dyDescent="0.25">
      <c r="A3407">
        <v>3406</v>
      </c>
      <c r="B3407" s="2">
        <v>1</v>
      </c>
      <c r="D3407" s="3">
        <v>3</v>
      </c>
    </row>
    <row r="3408" spans="1:5" x14ac:dyDescent="0.25">
      <c r="A3408">
        <v>3407</v>
      </c>
      <c r="B3408" s="2">
        <v>1</v>
      </c>
      <c r="D3408" s="3">
        <v>3</v>
      </c>
    </row>
    <row r="3409" spans="1:4" x14ac:dyDescent="0.25">
      <c r="A3409">
        <v>3408</v>
      </c>
      <c r="B3409" s="2">
        <v>1</v>
      </c>
      <c r="D3409" s="3">
        <v>3</v>
      </c>
    </row>
    <row r="3410" spans="1:4" x14ac:dyDescent="0.25">
      <c r="A3410">
        <v>3409</v>
      </c>
      <c r="B3410" s="2">
        <v>1</v>
      </c>
      <c r="D3410" s="3">
        <v>3</v>
      </c>
    </row>
    <row r="3411" spans="1:4" x14ac:dyDescent="0.25">
      <c r="A3411">
        <v>3410</v>
      </c>
      <c r="B3411" s="2">
        <v>1</v>
      </c>
      <c r="D3411" s="3">
        <v>3</v>
      </c>
    </row>
    <row r="3412" spans="1:4" x14ac:dyDescent="0.25">
      <c r="A3412">
        <v>3411</v>
      </c>
      <c r="B3412" s="2">
        <v>1</v>
      </c>
      <c r="D3412" s="3">
        <v>3</v>
      </c>
    </row>
    <row r="3413" spans="1:4" x14ac:dyDescent="0.25">
      <c r="A3413">
        <v>3412</v>
      </c>
      <c r="B3413" s="2">
        <v>1</v>
      </c>
      <c r="D3413" s="3">
        <v>3</v>
      </c>
    </row>
    <row r="3414" spans="1:4" x14ac:dyDescent="0.25">
      <c r="A3414">
        <v>3413</v>
      </c>
      <c r="B3414" s="2">
        <v>1</v>
      </c>
      <c r="D3414" s="3">
        <v>3</v>
      </c>
    </row>
    <row r="3415" spans="1:4" x14ac:dyDescent="0.25">
      <c r="A3415">
        <v>3414</v>
      </c>
      <c r="B3415" s="2">
        <v>1</v>
      </c>
      <c r="D3415" s="3">
        <v>3</v>
      </c>
    </row>
    <row r="3416" spans="1:4" x14ac:dyDescent="0.25">
      <c r="A3416">
        <v>3415</v>
      </c>
      <c r="B3416" s="2">
        <v>1</v>
      </c>
      <c r="C3416" s="4">
        <v>2</v>
      </c>
      <c r="D3416" s="3">
        <v>3</v>
      </c>
    </row>
    <row r="3417" spans="1:4" x14ac:dyDescent="0.25">
      <c r="A3417">
        <v>3416</v>
      </c>
      <c r="B3417" s="2">
        <v>1</v>
      </c>
      <c r="C3417" s="4">
        <v>2</v>
      </c>
      <c r="D3417" s="3">
        <v>3</v>
      </c>
    </row>
    <row r="3418" spans="1:4" x14ac:dyDescent="0.25">
      <c r="A3418">
        <v>3417</v>
      </c>
      <c r="B3418" s="2">
        <v>1</v>
      </c>
      <c r="C3418" s="4">
        <v>2</v>
      </c>
      <c r="D3418" s="3">
        <v>3</v>
      </c>
    </row>
    <row r="3419" spans="1:4" x14ac:dyDescent="0.25">
      <c r="A3419">
        <v>3418</v>
      </c>
      <c r="B3419" s="2">
        <v>1</v>
      </c>
      <c r="C3419" s="4">
        <v>2</v>
      </c>
      <c r="D3419" s="3">
        <v>3</v>
      </c>
    </row>
    <row r="3420" spans="1:4" x14ac:dyDescent="0.25">
      <c r="A3420">
        <v>3419</v>
      </c>
      <c r="B3420" s="2">
        <v>1</v>
      </c>
      <c r="C3420" s="4">
        <v>2</v>
      </c>
      <c r="D3420" s="3">
        <v>3</v>
      </c>
    </row>
    <row r="3421" spans="1:4" x14ac:dyDescent="0.25">
      <c r="A3421">
        <v>3420</v>
      </c>
      <c r="B3421" s="2">
        <v>1</v>
      </c>
      <c r="C3421" s="4">
        <v>2</v>
      </c>
      <c r="D3421" s="3">
        <v>3</v>
      </c>
    </row>
    <row r="3422" spans="1:4" x14ac:dyDescent="0.25">
      <c r="A3422">
        <v>3421</v>
      </c>
      <c r="B3422" s="2">
        <v>1</v>
      </c>
      <c r="C3422" s="4">
        <v>2</v>
      </c>
      <c r="D3422" s="3">
        <v>3</v>
      </c>
    </row>
    <row r="3423" spans="1:4" x14ac:dyDescent="0.25">
      <c r="A3423">
        <v>3422</v>
      </c>
      <c r="C3423" s="4">
        <v>2</v>
      </c>
      <c r="D3423" s="3">
        <v>3</v>
      </c>
    </row>
    <row r="3424" spans="1:4" x14ac:dyDescent="0.25">
      <c r="A3424">
        <v>3423</v>
      </c>
      <c r="C3424" s="4">
        <v>2</v>
      </c>
      <c r="D3424" s="3">
        <v>3</v>
      </c>
    </row>
    <row r="3425" spans="1:8" x14ac:dyDescent="0.25">
      <c r="A3425">
        <v>3424</v>
      </c>
      <c r="C3425" s="4">
        <v>2</v>
      </c>
      <c r="D3425" s="3">
        <v>3</v>
      </c>
    </row>
    <row r="3426" spans="1:8" x14ac:dyDescent="0.25">
      <c r="A3426">
        <v>3425</v>
      </c>
      <c r="C3426" s="4">
        <v>2</v>
      </c>
      <c r="D3426" s="3">
        <v>3</v>
      </c>
      <c r="H3426" s="5" t="s">
        <v>233</v>
      </c>
    </row>
    <row r="3427" spans="1:8" x14ac:dyDescent="0.25">
      <c r="A3427">
        <v>3426</v>
      </c>
      <c r="C3427" s="4">
        <v>2</v>
      </c>
      <c r="D3427" s="3">
        <v>3</v>
      </c>
      <c r="H3427" s="5" t="s">
        <v>233</v>
      </c>
    </row>
    <row r="3428" spans="1:8" x14ac:dyDescent="0.25">
      <c r="A3428">
        <v>3427</v>
      </c>
      <c r="C3428" s="4">
        <v>2</v>
      </c>
      <c r="H3428" s="5" t="s">
        <v>233</v>
      </c>
    </row>
    <row r="3429" spans="1:8" x14ac:dyDescent="0.25">
      <c r="A3429">
        <v>3428</v>
      </c>
      <c r="C3429" s="4">
        <v>2</v>
      </c>
      <c r="H3429" s="5" t="s">
        <v>233</v>
      </c>
    </row>
    <row r="3430" spans="1:8" x14ac:dyDescent="0.25">
      <c r="A3430">
        <v>3429</v>
      </c>
      <c r="C3430" s="4">
        <v>2</v>
      </c>
      <c r="H3430" s="5" t="s">
        <v>233</v>
      </c>
    </row>
    <row r="3431" spans="1:8" x14ac:dyDescent="0.25">
      <c r="A3431">
        <v>3430</v>
      </c>
      <c r="C3431" s="4">
        <v>2</v>
      </c>
      <c r="H3431" s="5" t="s">
        <v>233</v>
      </c>
    </row>
    <row r="3432" spans="1:8" x14ac:dyDescent="0.25">
      <c r="A3432">
        <v>3431</v>
      </c>
      <c r="C3432" s="4">
        <v>2</v>
      </c>
      <c r="H3432" s="5" t="s">
        <v>233</v>
      </c>
    </row>
    <row r="3433" spans="1:8" x14ac:dyDescent="0.25">
      <c r="A3433">
        <v>3432</v>
      </c>
      <c r="B3433" s="2">
        <v>1</v>
      </c>
      <c r="C3433" s="4">
        <v>2</v>
      </c>
      <c r="H3433" s="5" t="s">
        <v>233</v>
      </c>
    </row>
    <row r="3434" spans="1:8" x14ac:dyDescent="0.25">
      <c r="A3434">
        <v>3433</v>
      </c>
      <c r="B3434" s="2">
        <v>1</v>
      </c>
      <c r="C3434" s="4">
        <v>2</v>
      </c>
      <c r="H3434" s="5" t="s">
        <v>233</v>
      </c>
    </row>
    <row r="3435" spans="1:8" x14ac:dyDescent="0.25">
      <c r="A3435">
        <v>3434</v>
      </c>
      <c r="B3435" s="2">
        <v>1</v>
      </c>
      <c r="C3435" s="4">
        <v>2</v>
      </c>
      <c r="H3435" s="5" t="s">
        <v>233</v>
      </c>
    </row>
    <row r="3436" spans="1:8" x14ac:dyDescent="0.25">
      <c r="A3436">
        <v>3435</v>
      </c>
      <c r="B3436" s="2">
        <v>1</v>
      </c>
      <c r="C3436" s="4">
        <v>2</v>
      </c>
      <c r="H3436" s="5" t="s">
        <v>233</v>
      </c>
    </row>
    <row r="3437" spans="1:8" x14ac:dyDescent="0.25">
      <c r="A3437">
        <v>3436</v>
      </c>
      <c r="B3437" s="2">
        <v>1</v>
      </c>
      <c r="C3437" s="4">
        <v>2</v>
      </c>
      <c r="H3437" s="5" t="s">
        <v>233</v>
      </c>
    </row>
    <row r="3438" spans="1:8" x14ac:dyDescent="0.25">
      <c r="A3438">
        <v>3437</v>
      </c>
      <c r="B3438" s="2">
        <v>1</v>
      </c>
      <c r="C3438" s="4">
        <v>2</v>
      </c>
      <c r="H3438" s="5" t="s">
        <v>233</v>
      </c>
    </row>
    <row r="3439" spans="1:8" x14ac:dyDescent="0.25">
      <c r="A3439">
        <v>3438</v>
      </c>
      <c r="B3439" s="2">
        <v>1</v>
      </c>
      <c r="C3439" s="4">
        <v>2</v>
      </c>
      <c r="H3439" s="5" t="s">
        <v>233</v>
      </c>
    </row>
    <row r="3440" spans="1:8" x14ac:dyDescent="0.25">
      <c r="A3440">
        <v>3439</v>
      </c>
      <c r="B3440" s="2">
        <v>1</v>
      </c>
      <c r="H3440" s="5" t="s">
        <v>233</v>
      </c>
    </row>
    <row r="3441" spans="1:8" x14ac:dyDescent="0.25">
      <c r="A3441">
        <v>3440</v>
      </c>
      <c r="B3441" s="2">
        <v>1</v>
      </c>
      <c r="H3441" s="5" t="s">
        <v>233</v>
      </c>
    </row>
    <row r="3442" spans="1:8" x14ac:dyDescent="0.25">
      <c r="A3442">
        <v>3441</v>
      </c>
      <c r="B3442" s="2">
        <v>1</v>
      </c>
      <c r="H3442" s="5" t="s">
        <v>233</v>
      </c>
    </row>
    <row r="3443" spans="1:8" x14ac:dyDescent="0.25">
      <c r="A3443">
        <v>3442</v>
      </c>
      <c r="B3443" s="2">
        <v>1</v>
      </c>
      <c r="H3443" s="5" t="s">
        <v>233</v>
      </c>
    </row>
    <row r="3444" spans="1:8" x14ac:dyDescent="0.25">
      <c r="A3444">
        <v>3443</v>
      </c>
      <c r="B3444" s="2">
        <v>1</v>
      </c>
      <c r="H3444" s="5" t="s">
        <v>233</v>
      </c>
    </row>
    <row r="3445" spans="1:8" x14ac:dyDescent="0.25">
      <c r="A3445">
        <v>3444</v>
      </c>
      <c r="B3445" s="2">
        <v>1</v>
      </c>
      <c r="D3445" s="3">
        <v>3</v>
      </c>
      <c r="H3445" s="5" t="s">
        <v>233</v>
      </c>
    </row>
    <row r="3446" spans="1:8" x14ac:dyDescent="0.25">
      <c r="A3446">
        <v>3445</v>
      </c>
      <c r="B3446" s="2">
        <v>1</v>
      </c>
      <c r="D3446" s="3">
        <v>3</v>
      </c>
      <c r="H3446" s="5" t="s">
        <v>233</v>
      </c>
    </row>
    <row r="3447" spans="1:8" x14ac:dyDescent="0.25">
      <c r="A3447">
        <v>3446</v>
      </c>
      <c r="B3447" s="2">
        <v>1</v>
      </c>
      <c r="D3447" s="3">
        <v>3</v>
      </c>
      <c r="H3447" s="5" t="s">
        <v>233</v>
      </c>
    </row>
    <row r="3448" spans="1:8" x14ac:dyDescent="0.25">
      <c r="A3448">
        <v>3447</v>
      </c>
      <c r="B3448" s="2">
        <v>1</v>
      </c>
      <c r="D3448" s="3">
        <v>3</v>
      </c>
      <c r="H3448" s="5" t="s">
        <v>233</v>
      </c>
    </row>
    <row r="3449" spans="1:8" x14ac:dyDescent="0.25">
      <c r="A3449">
        <v>3448</v>
      </c>
      <c r="B3449" s="2">
        <v>1</v>
      </c>
      <c r="C3449" s="4">
        <v>2</v>
      </c>
      <c r="D3449" s="3">
        <v>3</v>
      </c>
      <c r="H3449" s="5" t="s">
        <v>233</v>
      </c>
    </row>
    <row r="3450" spans="1:8" x14ac:dyDescent="0.25">
      <c r="A3450">
        <v>3449</v>
      </c>
      <c r="B3450" s="2">
        <v>1</v>
      </c>
      <c r="C3450" s="4">
        <v>2</v>
      </c>
      <c r="D3450" s="3">
        <v>3</v>
      </c>
      <c r="H3450" s="5" t="s">
        <v>233</v>
      </c>
    </row>
    <row r="3451" spans="1:8" x14ac:dyDescent="0.25">
      <c r="A3451">
        <v>3450</v>
      </c>
      <c r="B3451" s="2">
        <v>1</v>
      </c>
      <c r="C3451" s="4">
        <v>2</v>
      </c>
      <c r="D3451" s="3">
        <v>3</v>
      </c>
      <c r="H3451" s="5" t="s">
        <v>233</v>
      </c>
    </row>
    <row r="3452" spans="1:8" x14ac:dyDescent="0.25">
      <c r="A3452">
        <v>3451</v>
      </c>
      <c r="B3452" s="2">
        <v>1</v>
      </c>
      <c r="C3452" s="4">
        <v>2</v>
      </c>
      <c r="D3452" s="3">
        <v>3</v>
      </c>
      <c r="H3452" s="5" t="s">
        <v>233</v>
      </c>
    </row>
    <row r="3453" spans="1:8" x14ac:dyDescent="0.25">
      <c r="A3453">
        <v>3452</v>
      </c>
      <c r="B3453" s="2">
        <v>1</v>
      </c>
      <c r="C3453" s="4">
        <v>2</v>
      </c>
      <c r="D3453" s="3">
        <v>3</v>
      </c>
      <c r="H3453" s="5" t="s">
        <v>233</v>
      </c>
    </row>
    <row r="3454" spans="1:8" x14ac:dyDescent="0.25">
      <c r="A3454">
        <v>3453</v>
      </c>
      <c r="B3454" s="2">
        <v>1</v>
      </c>
      <c r="C3454" s="4">
        <v>2</v>
      </c>
      <c r="D3454" s="3">
        <v>3</v>
      </c>
    </row>
    <row r="3455" spans="1:8" x14ac:dyDescent="0.25">
      <c r="A3455">
        <v>3454</v>
      </c>
      <c r="B3455" s="2">
        <v>1</v>
      </c>
      <c r="C3455" s="4">
        <v>2</v>
      </c>
      <c r="D3455" s="3">
        <v>3</v>
      </c>
    </row>
    <row r="3456" spans="1:8" x14ac:dyDescent="0.25">
      <c r="A3456">
        <v>3455</v>
      </c>
      <c r="B3456" s="2">
        <v>1</v>
      </c>
      <c r="C3456" s="4">
        <v>2</v>
      </c>
      <c r="D3456" s="3">
        <v>3</v>
      </c>
    </row>
    <row r="3457" spans="1:4" x14ac:dyDescent="0.25">
      <c r="A3457">
        <v>3456</v>
      </c>
      <c r="B3457" s="2">
        <v>1</v>
      </c>
      <c r="C3457" s="4">
        <v>2</v>
      </c>
      <c r="D3457" s="3">
        <v>3</v>
      </c>
    </row>
    <row r="3458" spans="1:4" x14ac:dyDescent="0.25">
      <c r="A3458">
        <v>3457</v>
      </c>
      <c r="B3458" s="2">
        <v>1</v>
      </c>
      <c r="C3458" s="4">
        <v>2</v>
      </c>
      <c r="D3458" s="3">
        <v>3</v>
      </c>
    </row>
    <row r="3459" spans="1:4" x14ac:dyDescent="0.25">
      <c r="A3459">
        <v>3458</v>
      </c>
      <c r="B3459" s="2">
        <v>1</v>
      </c>
      <c r="C3459" s="4">
        <v>2</v>
      </c>
      <c r="D3459" s="3">
        <v>3</v>
      </c>
    </row>
    <row r="3460" spans="1:4" x14ac:dyDescent="0.25">
      <c r="A3460">
        <v>3459</v>
      </c>
      <c r="B3460" s="2">
        <v>1</v>
      </c>
      <c r="C3460" s="4">
        <v>2</v>
      </c>
      <c r="D3460" s="3">
        <v>3</v>
      </c>
    </row>
    <row r="3461" spans="1:4" x14ac:dyDescent="0.25">
      <c r="A3461">
        <v>3460</v>
      </c>
      <c r="B3461" s="2">
        <v>1</v>
      </c>
      <c r="C3461" s="4">
        <v>2</v>
      </c>
      <c r="D3461" s="3">
        <v>3</v>
      </c>
    </row>
    <row r="3462" spans="1:4" x14ac:dyDescent="0.25">
      <c r="A3462">
        <v>3461</v>
      </c>
      <c r="C3462" s="4">
        <v>2</v>
      </c>
      <c r="D3462" s="3">
        <v>3</v>
      </c>
    </row>
    <row r="3463" spans="1:4" x14ac:dyDescent="0.25">
      <c r="A3463">
        <v>3462</v>
      </c>
      <c r="C3463" s="4">
        <v>2</v>
      </c>
      <c r="D3463" s="3">
        <v>3</v>
      </c>
    </row>
    <row r="3464" spans="1:4" x14ac:dyDescent="0.25">
      <c r="A3464">
        <v>3463</v>
      </c>
      <c r="C3464" s="4">
        <v>2</v>
      </c>
      <c r="D3464" s="3">
        <v>3</v>
      </c>
    </row>
    <row r="3465" spans="1:4" x14ac:dyDescent="0.25">
      <c r="A3465">
        <v>3464</v>
      </c>
      <c r="C3465" s="4">
        <v>2</v>
      </c>
      <c r="D3465" s="3">
        <v>3</v>
      </c>
    </row>
    <row r="3466" spans="1:4" x14ac:dyDescent="0.25">
      <c r="A3466">
        <v>3465</v>
      </c>
      <c r="C3466" s="4">
        <v>2</v>
      </c>
      <c r="D3466" s="3">
        <v>3</v>
      </c>
    </row>
    <row r="3467" spans="1:4" x14ac:dyDescent="0.25">
      <c r="A3467">
        <v>3466</v>
      </c>
      <c r="C3467" s="4">
        <v>2</v>
      </c>
      <c r="D3467" s="3">
        <v>3</v>
      </c>
    </row>
    <row r="3468" spans="1:4" x14ac:dyDescent="0.25">
      <c r="A3468">
        <v>3467</v>
      </c>
      <c r="C3468" s="4">
        <v>2</v>
      </c>
      <c r="D3468" s="3">
        <v>3</v>
      </c>
    </row>
    <row r="3469" spans="1:4" x14ac:dyDescent="0.25">
      <c r="A3469">
        <v>3468</v>
      </c>
      <c r="C3469" s="4">
        <v>2</v>
      </c>
      <c r="D3469" s="3">
        <v>3</v>
      </c>
    </row>
    <row r="3470" spans="1:4" x14ac:dyDescent="0.25">
      <c r="A3470">
        <v>3469</v>
      </c>
      <c r="C3470" s="4">
        <v>2</v>
      </c>
      <c r="D3470" s="3">
        <v>3</v>
      </c>
    </row>
    <row r="3471" spans="1:4" x14ac:dyDescent="0.25">
      <c r="A3471">
        <v>3470</v>
      </c>
      <c r="B3471" s="2">
        <v>1</v>
      </c>
      <c r="C3471" s="4">
        <v>2</v>
      </c>
      <c r="D3471" s="3">
        <v>3</v>
      </c>
    </row>
    <row r="3472" spans="1:4" x14ac:dyDescent="0.25">
      <c r="A3472">
        <v>3471</v>
      </c>
      <c r="B3472" s="2">
        <v>1</v>
      </c>
      <c r="C3472" s="4">
        <v>2</v>
      </c>
      <c r="D3472" s="3">
        <v>3</v>
      </c>
    </row>
    <row r="3473" spans="1:5" x14ac:dyDescent="0.25">
      <c r="A3473">
        <v>3472</v>
      </c>
      <c r="B3473" s="2">
        <v>1</v>
      </c>
      <c r="C3473" s="4">
        <v>2</v>
      </c>
      <c r="D3473" s="3">
        <v>3</v>
      </c>
    </row>
    <row r="3474" spans="1:5" x14ac:dyDescent="0.25">
      <c r="A3474">
        <v>3473</v>
      </c>
      <c r="B3474" s="2">
        <v>1</v>
      </c>
      <c r="C3474" s="4">
        <v>2</v>
      </c>
      <c r="E3474" s="5">
        <v>4</v>
      </c>
    </row>
    <row r="3475" spans="1:5" x14ac:dyDescent="0.25">
      <c r="A3475">
        <v>3474</v>
      </c>
      <c r="B3475" s="2">
        <v>1</v>
      </c>
      <c r="C3475" s="4">
        <v>2</v>
      </c>
      <c r="E3475" s="5">
        <v>4</v>
      </c>
    </row>
    <row r="3476" spans="1:5" x14ac:dyDescent="0.25">
      <c r="A3476">
        <v>3475</v>
      </c>
      <c r="B3476" s="2">
        <v>1</v>
      </c>
      <c r="E3476" s="5">
        <v>4</v>
      </c>
    </row>
    <row r="3477" spans="1:5" x14ac:dyDescent="0.25">
      <c r="A3477">
        <v>3476</v>
      </c>
      <c r="B3477" s="2">
        <v>1</v>
      </c>
      <c r="E3477" s="5">
        <v>4</v>
      </c>
    </row>
    <row r="3478" spans="1:5" x14ac:dyDescent="0.25">
      <c r="A3478">
        <v>3477</v>
      </c>
      <c r="B3478" s="2">
        <v>1</v>
      </c>
      <c r="E3478" s="5">
        <v>4</v>
      </c>
    </row>
    <row r="3479" spans="1:5" x14ac:dyDescent="0.25">
      <c r="A3479">
        <v>3478</v>
      </c>
      <c r="B3479" s="2">
        <v>1</v>
      </c>
      <c r="E3479" s="5">
        <v>4</v>
      </c>
    </row>
    <row r="3480" spans="1:5" x14ac:dyDescent="0.25">
      <c r="A3480">
        <v>3479</v>
      </c>
      <c r="B3480" s="2">
        <v>1</v>
      </c>
      <c r="E3480" s="5">
        <v>4</v>
      </c>
    </row>
    <row r="3481" spans="1:5" x14ac:dyDescent="0.25">
      <c r="A3481">
        <v>3480</v>
      </c>
      <c r="B3481" s="2">
        <v>1</v>
      </c>
      <c r="E3481" s="5">
        <v>4</v>
      </c>
    </row>
    <row r="3482" spans="1:5" x14ac:dyDescent="0.25">
      <c r="A3482">
        <v>3481</v>
      </c>
      <c r="B3482" s="2">
        <v>1</v>
      </c>
      <c r="E3482" s="5">
        <v>4</v>
      </c>
    </row>
    <row r="3483" spans="1:5" x14ac:dyDescent="0.25">
      <c r="A3483">
        <v>3482</v>
      </c>
      <c r="B3483" s="2">
        <v>1</v>
      </c>
      <c r="E3483" s="5">
        <v>4</v>
      </c>
    </row>
    <row r="3484" spans="1:5" x14ac:dyDescent="0.25">
      <c r="A3484">
        <v>3483</v>
      </c>
      <c r="B3484" s="2">
        <v>1</v>
      </c>
      <c r="E3484" s="5">
        <v>4</v>
      </c>
    </row>
    <row r="3485" spans="1:5" x14ac:dyDescent="0.25">
      <c r="A3485">
        <v>3484</v>
      </c>
      <c r="B3485" s="2">
        <v>1</v>
      </c>
      <c r="E3485" s="5">
        <v>4</v>
      </c>
    </row>
    <row r="3486" spans="1:5" x14ac:dyDescent="0.25">
      <c r="A3486">
        <v>3485</v>
      </c>
      <c r="B3486" s="2">
        <v>1</v>
      </c>
      <c r="E3486" s="5">
        <v>4</v>
      </c>
    </row>
    <row r="3487" spans="1:5" x14ac:dyDescent="0.25">
      <c r="A3487">
        <v>3486</v>
      </c>
      <c r="B3487" s="2">
        <v>1</v>
      </c>
      <c r="E3487" s="5">
        <v>4</v>
      </c>
    </row>
    <row r="3488" spans="1:5" x14ac:dyDescent="0.25">
      <c r="A3488">
        <v>3487</v>
      </c>
      <c r="B3488" s="2">
        <v>1</v>
      </c>
      <c r="E3488" s="5">
        <v>4</v>
      </c>
    </row>
    <row r="3489" spans="1:5" x14ac:dyDescent="0.25">
      <c r="A3489">
        <v>3488</v>
      </c>
      <c r="B3489" s="2">
        <v>1</v>
      </c>
      <c r="C3489" s="4">
        <v>2</v>
      </c>
      <c r="E3489" s="5">
        <v>4</v>
      </c>
    </row>
    <row r="3490" spans="1:5" x14ac:dyDescent="0.25">
      <c r="A3490">
        <v>3489</v>
      </c>
      <c r="B3490" s="2">
        <v>1</v>
      </c>
      <c r="C3490" s="4">
        <v>2</v>
      </c>
      <c r="E3490" s="5">
        <v>4</v>
      </c>
    </row>
    <row r="3491" spans="1:5" x14ac:dyDescent="0.25">
      <c r="A3491">
        <v>3490</v>
      </c>
      <c r="B3491" s="2">
        <v>1</v>
      </c>
      <c r="C3491" s="4">
        <v>2</v>
      </c>
      <c r="E3491" s="5">
        <v>4</v>
      </c>
    </row>
    <row r="3492" spans="1:5" x14ac:dyDescent="0.25">
      <c r="A3492">
        <v>3491</v>
      </c>
      <c r="B3492" s="2">
        <v>1</v>
      </c>
      <c r="C3492" s="4">
        <v>2</v>
      </c>
      <c r="E3492" s="5">
        <v>4</v>
      </c>
    </row>
    <row r="3493" spans="1:5" x14ac:dyDescent="0.25">
      <c r="A3493">
        <v>3492</v>
      </c>
      <c r="B3493" s="2">
        <v>1</v>
      </c>
      <c r="C3493" s="4">
        <v>2</v>
      </c>
      <c r="E3493" s="5">
        <v>4</v>
      </c>
    </row>
    <row r="3494" spans="1:5" x14ac:dyDescent="0.25">
      <c r="A3494">
        <v>3493</v>
      </c>
      <c r="B3494" s="2">
        <v>1</v>
      </c>
      <c r="C3494" s="4">
        <v>2</v>
      </c>
      <c r="E3494" s="5">
        <v>4</v>
      </c>
    </row>
    <row r="3495" spans="1:5" x14ac:dyDescent="0.25">
      <c r="A3495">
        <v>3494</v>
      </c>
      <c r="C3495" s="4">
        <v>2</v>
      </c>
      <c r="E3495" s="5">
        <v>4</v>
      </c>
    </row>
    <row r="3496" spans="1:5" x14ac:dyDescent="0.25">
      <c r="A3496">
        <v>3495</v>
      </c>
      <c r="C3496" s="4">
        <v>2</v>
      </c>
      <c r="D3496" s="3">
        <v>3</v>
      </c>
      <c r="E3496" s="5">
        <v>4</v>
      </c>
    </row>
    <row r="3497" spans="1:5" x14ac:dyDescent="0.25">
      <c r="A3497">
        <v>3496</v>
      </c>
      <c r="C3497" s="4">
        <v>2</v>
      </c>
      <c r="D3497" s="3">
        <v>3</v>
      </c>
      <c r="E3497" s="5">
        <v>4</v>
      </c>
    </row>
    <row r="3498" spans="1:5" x14ac:dyDescent="0.25">
      <c r="A3498">
        <v>3497</v>
      </c>
      <c r="C3498" s="4">
        <v>2</v>
      </c>
      <c r="D3498" s="3">
        <v>3</v>
      </c>
      <c r="E3498" s="5">
        <v>4</v>
      </c>
    </row>
    <row r="3499" spans="1:5" x14ac:dyDescent="0.25">
      <c r="A3499">
        <v>3498</v>
      </c>
      <c r="C3499" s="4">
        <v>2</v>
      </c>
      <c r="D3499" s="3">
        <v>3</v>
      </c>
    </row>
    <row r="3500" spans="1:5" x14ac:dyDescent="0.25">
      <c r="A3500">
        <v>3499</v>
      </c>
      <c r="C3500" s="4">
        <v>2</v>
      </c>
      <c r="D3500" s="3">
        <v>3</v>
      </c>
    </row>
    <row r="3501" spans="1:5" x14ac:dyDescent="0.25">
      <c r="A3501">
        <v>3500</v>
      </c>
      <c r="C3501" s="4">
        <v>2</v>
      </c>
      <c r="D3501" s="3">
        <v>3</v>
      </c>
    </row>
    <row r="3502" spans="1:5" x14ac:dyDescent="0.25">
      <c r="A3502">
        <v>3501</v>
      </c>
      <c r="C3502" s="4">
        <v>2</v>
      </c>
      <c r="D3502" s="3">
        <v>3</v>
      </c>
    </row>
    <row r="3503" spans="1:5" x14ac:dyDescent="0.25">
      <c r="A3503">
        <v>3502</v>
      </c>
      <c r="C3503" s="4">
        <v>2</v>
      </c>
      <c r="D3503" s="3">
        <v>3</v>
      </c>
    </row>
    <row r="3504" spans="1:5" x14ac:dyDescent="0.25">
      <c r="A3504">
        <v>3503</v>
      </c>
      <c r="C3504" s="4">
        <v>2</v>
      </c>
      <c r="D3504" s="3">
        <v>3</v>
      </c>
    </row>
    <row r="3505" spans="1:5" x14ac:dyDescent="0.25">
      <c r="A3505">
        <v>3504</v>
      </c>
      <c r="C3505" s="4">
        <v>2</v>
      </c>
      <c r="D3505" s="3">
        <v>3</v>
      </c>
    </row>
    <row r="3506" spans="1:5" x14ac:dyDescent="0.25">
      <c r="A3506">
        <v>3505</v>
      </c>
      <c r="C3506" s="4">
        <v>2</v>
      </c>
      <c r="D3506" s="3">
        <v>3</v>
      </c>
    </row>
    <row r="3507" spans="1:5" x14ac:dyDescent="0.25">
      <c r="A3507">
        <v>3506</v>
      </c>
      <c r="C3507" s="4">
        <v>2</v>
      </c>
      <c r="D3507" s="3">
        <v>3</v>
      </c>
    </row>
    <row r="3508" spans="1:5" x14ac:dyDescent="0.25">
      <c r="A3508">
        <v>3507</v>
      </c>
      <c r="B3508" s="2">
        <v>1</v>
      </c>
      <c r="C3508" s="4">
        <v>2</v>
      </c>
      <c r="D3508" s="3">
        <v>3</v>
      </c>
    </row>
    <row r="3509" spans="1:5" x14ac:dyDescent="0.25">
      <c r="A3509">
        <v>3508</v>
      </c>
      <c r="B3509" s="2">
        <v>1</v>
      </c>
      <c r="C3509" s="4">
        <v>2</v>
      </c>
      <c r="D3509" s="3">
        <v>3</v>
      </c>
    </row>
    <row r="3510" spans="1:5" x14ac:dyDescent="0.25">
      <c r="A3510">
        <v>3509</v>
      </c>
      <c r="B3510" s="2">
        <v>1</v>
      </c>
      <c r="C3510" s="4">
        <v>2</v>
      </c>
      <c r="D3510" s="3">
        <v>3</v>
      </c>
    </row>
    <row r="3511" spans="1:5" x14ac:dyDescent="0.25">
      <c r="A3511">
        <v>3510</v>
      </c>
      <c r="B3511" s="2">
        <v>1</v>
      </c>
      <c r="C3511" s="4">
        <v>2</v>
      </c>
      <c r="D3511" s="3">
        <v>3</v>
      </c>
    </row>
    <row r="3512" spans="1:5" x14ac:dyDescent="0.25">
      <c r="A3512">
        <v>3511</v>
      </c>
      <c r="B3512" s="2">
        <v>1</v>
      </c>
      <c r="C3512" s="4">
        <v>2</v>
      </c>
      <c r="D3512" s="3">
        <v>3</v>
      </c>
    </row>
    <row r="3513" spans="1:5" x14ac:dyDescent="0.25">
      <c r="A3513">
        <v>3512</v>
      </c>
      <c r="B3513" s="2">
        <v>1</v>
      </c>
      <c r="C3513" s="4">
        <v>2</v>
      </c>
      <c r="D3513" s="3">
        <v>3</v>
      </c>
    </row>
    <row r="3514" spans="1:5" x14ac:dyDescent="0.25">
      <c r="A3514">
        <v>3513</v>
      </c>
      <c r="B3514" s="2">
        <v>1</v>
      </c>
      <c r="D3514" s="3">
        <v>3</v>
      </c>
    </row>
    <row r="3515" spans="1:5" x14ac:dyDescent="0.25">
      <c r="A3515">
        <v>3514</v>
      </c>
      <c r="B3515" s="2">
        <v>1</v>
      </c>
      <c r="D3515" s="3">
        <v>3</v>
      </c>
    </row>
    <row r="3516" spans="1:5" x14ac:dyDescent="0.25">
      <c r="A3516">
        <v>3515</v>
      </c>
      <c r="B3516" s="2">
        <v>1</v>
      </c>
      <c r="D3516" s="3">
        <v>3</v>
      </c>
    </row>
    <row r="3517" spans="1:5" x14ac:dyDescent="0.25">
      <c r="A3517">
        <v>3516</v>
      </c>
      <c r="B3517" s="2">
        <v>1</v>
      </c>
      <c r="D3517" s="3">
        <v>3</v>
      </c>
      <c r="E3517" s="5">
        <v>4</v>
      </c>
    </row>
    <row r="3518" spans="1:5" x14ac:dyDescent="0.25">
      <c r="A3518">
        <v>3517</v>
      </c>
      <c r="B3518" s="2">
        <v>1</v>
      </c>
      <c r="D3518" s="3">
        <v>3</v>
      </c>
      <c r="E3518" s="5">
        <v>4</v>
      </c>
    </row>
    <row r="3519" spans="1:5" x14ac:dyDescent="0.25">
      <c r="A3519">
        <v>3518</v>
      </c>
      <c r="B3519" s="2">
        <v>1</v>
      </c>
      <c r="D3519" s="3">
        <v>3</v>
      </c>
      <c r="E3519" s="5">
        <v>4</v>
      </c>
    </row>
    <row r="3520" spans="1:5" x14ac:dyDescent="0.25">
      <c r="A3520">
        <v>3519</v>
      </c>
      <c r="B3520" s="2">
        <v>1</v>
      </c>
      <c r="D3520" s="3">
        <v>3</v>
      </c>
      <c r="E3520" s="5">
        <v>4</v>
      </c>
    </row>
    <row r="3521" spans="1:5" x14ac:dyDescent="0.25">
      <c r="A3521">
        <v>3520</v>
      </c>
      <c r="B3521" s="2">
        <v>1</v>
      </c>
      <c r="D3521" s="3">
        <v>3</v>
      </c>
      <c r="E3521" s="5">
        <v>4</v>
      </c>
    </row>
    <row r="3522" spans="1:5" x14ac:dyDescent="0.25">
      <c r="A3522">
        <v>3521</v>
      </c>
      <c r="B3522" s="2">
        <v>1</v>
      </c>
      <c r="E3522" s="5">
        <v>4</v>
      </c>
    </row>
    <row r="3523" spans="1:5" x14ac:dyDescent="0.25">
      <c r="A3523">
        <v>3522</v>
      </c>
      <c r="B3523" s="2">
        <v>1</v>
      </c>
      <c r="E3523" s="5">
        <v>4</v>
      </c>
    </row>
    <row r="3524" spans="1:5" x14ac:dyDescent="0.25">
      <c r="A3524">
        <v>3523</v>
      </c>
      <c r="B3524" s="2">
        <v>1</v>
      </c>
      <c r="C3524" s="4">
        <v>2</v>
      </c>
      <c r="E3524" s="5">
        <v>4</v>
      </c>
    </row>
    <row r="3525" spans="1:5" x14ac:dyDescent="0.25">
      <c r="A3525">
        <v>3524</v>
      </c>
      <c r="B3525" s="2">
        <v>1</v>
      </c>
      <c r="C3525" s="4">
        <v>2</v>
      </c>
      <c r="E3525" s="5">
        <v>4</v>
      </c>
    </row>
    <row r="3526" spans="1:5" x14ac:dyDescent="0.25">
      <c r="A3526">
        <v>3525</v>
      </c>
      <c r="B3526" s="2">
        <v>1</v>
      </c>
      <c r="C3526" s="4">
        <v>2</v>
      </c>
      <c r="E3526" s="5">
        <v>4</v>
      </c>
    </row>
    <row r="3527" spans="1:5" x14ac:dyDescent="0.25">
      <c r="A3527">
        <v>3526</v>
      </c>
      <c r="B3527" s="2">
        <v>1</v>
      </c>
      <c r="C3527" s="4">
        <v>2</v>
      </c>
      <c r="E3527" s="5">
        <v>4</v>
      </c>
    </row>
    <row r="3528" spans="1:5" x14ac:dyDescent="0.25">
      <c r="A3528">
        <v>3527</v>
      </c>
      <c r="B3528" s="2">
        <v>1</v>
      </c>
      <c r="C3528" s="4">
        <v>2</v>
      </c>
      <c r="E3528" s="5">
        <v>4</v>
      </c>
    </row>
    <row r="3529" spans="1:5" x14ac:dyDescent="0.25">
      <c r="A3529">
        <v>3528</v>
      </c>
      <c r="B3529" s="2">
        <v>1</v>
      </c>
      <c r="C3529" s="4">
        <v>2</v>
      </c>
      <c r="E3529" s="5">
        <v>4</v>
      </c>
    </row>
    <row r="3530" spans="1:5" x14ac:dyDescent="0.25">
      <c r="A3530">
        <v>3529</v>
      </c>
      <c r="B3530" s="2">
        <v>1</v>
      </c>
      <c r="C3530" s="4">
        <v>2</v>
      </c>
      <c r="E3530" s="5">
        <v>4</v>
      </c>
    </row>
    <row r="3531" spans="1:5" x14ac:dyDescent="0.25">
      <c r="A3531">
        <v>3530</v>
      </c>
      <c r="B3531" s="2">
        <v>1</v>
      </c>
      <c r="C3531" s="4">
        <v>2</v>
      </c>
      <c r="E3531" s="5">
        <v>4</v>
      </c>
    </row>
    <row r="3532" spans="1:5" x14ac:dyDescent="0.25">
      <c r="A3532">
        <v>3531</v>
      </c>
      <c r="C3532" s="4">
        <v>2</v>
      </c>
      <c r="E3532" s="5">
        <v>4</v>
      </c>
    </row>
    <row r="3533" spans="1:5" x14ac:dyDescent="0.25">
      <c r="A3533">
        <v>3532</v>
      </c>
      <c r="C3533" s="4">
        <v>2</v>
      </c>
      <c r="E3533" s="5">
        <v>4</v>
      </c>
    </row>
    <row r="3534" spans="1:5" x14ac:dyDescent="0.25">
      <c r="A3534">
        <v>3533</v>
      </c>
      <c r="C3534" s="4">
        <v>2</v>
      </c>
      <c r="E3534" s="5">
        <v>4</v>
      </c>
    </row>
    <row r="3535" spans="1:5" x14ac:dyDescent="0.25">
      <c r="A3535">
        <v>3534</v>
      </c>
      <c r="C3535" s="4">
        <v>2</v>
      </c>
      <c r="E3535" s="5">
        <v>4</v>
      </c>
    </row>
    <row r="3536" spans="1:5" x14ac:dyDescent="0.25">
      <c r="A3536">
        <v>3535</v>
      </c>
      <c r="C3536" s="4">
        <v>2</v>
      </c>
      <c r="E3536" s="5">
        <v>4</v>
      </c>
    </row>
    <row r="3537" spans="1:5" x14ac:dyDescent="0.25">
      <c r="A3537">
        <v>3536</v>
      </c>
      <c r="C3537" s="4">
        <v>2</v>
      </c>
      <c r="E3537" s="5">
        <v>4</v>
      </c>
    </row>
    <row r="3538" spans="1:5" x14ac:dyDescent="0.25">
      <c r="A3538">
        <v>3537</v>
      </c>
      <c r="C3538" s="4">
        <v>2</v>
      </c>
      <c r="E3538" s="5">
        <v>4</v>
      </c>
    </row>
    <row r="3539" spans="1:5" x14ac:dyDescent="0.25">
      <c r="A3539">
        <v>3538</v>
      </c>
      <c r="C3539" s="4">
        <v>2</v>
      </c>
      <c r="E3539" s="5">
        <v>4</v>
      </c>
    </row>
    <row r="3540" spans="1:5" x14ac:dyDescent="0.25">
      <c r="A3540">
        <v>3539</v>
      </c>
      <c r="C3540" s="4">
        <v>2</v>
      </c>
      <c r="E3540" s="5">
        <v>4</v>
      </c>
    </row>
    <row r="3541" spans="1:5" x14ac:dyDescent="0.25">
      <c r="A3541">
        <v>3540</v>
      </c>
      <c r="C3541" s="4">
        <v>2</v>
      </c>
      <c r="D3541" s="3">
        <v>3</v>
      </c>
      <c r="E3541" s="5">
        <v>4</v>
      </c>
    </row>
    <row r="3542" spans="1:5" x14ac:dyDescent="0.25">
      <c r="A3542">
        <v>3541</v>
      </c>
      <c r="C3542" s="4">
        <v>2</v>
      </c>
      <c r="D3542" s="3">
        <v>3</v>
      </c>
    </row>
    <row r="3543" spans="1:5" x14ac:dyDescent="0.25">
      <c r="A3543">
        <v>3542</v>
      </c>
      <c r="B3543" s="2">
        <v>1</v>
      </c>
      <c r="C3543" s="4">
        <v>2</v>
      </c>
      <c r="D3543" s="3">
        <v>3</v>
      </c>
    </row>
    <row r="3544" spans="1:5" x14ac:dyDescent="0.25">
      <c r="A3544">
        <v>3543</v>
      </c>
      <c r="B3544" s="2">
        <v>1</v>
      </c>
      <c r="C3544" s="4">
        <v>2</v>
      </c>
      <c r="D3544" s="3">
        <v>3</v>
      </c>
    </row>
    <row r="3545" spans="1:5" x14ac:dyDescent="0.25">
      <c r="A3545">
        <v>3544</v>
      </c>
      <c r="B3545" s="2">
        <v>1</v>
      </c>
      <c r="C3545" s="4">
        <v>2</v>
      </c>
      <c r="D3545" s="3">
        <v>3</v>
      </c>
    </row>
    <row r="3546" spans="1:5" x14ac:dyDescent="0.25">
      <c r="A3546">
        <v>3545</v>
      </c>
      <c r="B3546" s="2">
        <v>1</v>
      </c>
      <c r="C3546" s="4">
        <v>2</v>
      </c>
      <c r="D3546" s="3">
        <v>3</v>
      </c>
    </row>
    <row r="3547" spans="1:5" x14ac:dyDescent="0.25">
      <c r="A3547">
        <v>3546</v>
      </c>
      <c r="B3547" s="2">
        <v>1</v>
      </c>
      <c r="C3547" s="4">
        <v>2</v>
      </c>
      <c r="D3547" s="3">
        <v>3</v>
      </c>
    </row>
    <row r="3548" spans="1:5" x14ac:dyDescent="0.25">
      <c r="A3548">
        <v>3547</v>
      </c>
      <c r="B3548" s="2">
        <v>1</v>
      </c>
      <c r="C3548" s="4">
        <v>2</v>
      </c>
      <c r="D3548" s="3">
        <v>3</v>
      </c>
    </row>
    <row r="3549" spans="1:5" x14ac:dyDescent="0.25">
      <c r="A3549">
        <v>3548</v>
      </c>
      <c r="B3549" s="2">
        <v>1</v>
      </c>
      <c r="C3549" s="4">
        <v>2</v>
      </c>
      <c r="D3549" s="3">
        <v>3</v>
      </c>
    </row>
    <row r="3550" spans="1:5" x14ac:dyDescent="0.25">
      <c r="A3550">
        <v>3549</v>
      </c>
      <c r="B3550" s="2">
        <v>1</v>
      </c>
      <c r="D3550" s="3">
        <v>3</v>
      </c>
    </row>
    <row r="3551" spans="1:5" x14ac:dyDescent="0.25">
      <c r="A3551">
        <v>3550</v>
      </c>
      <c r="B3551" s="2">
        <v>1</v>
      </c>
      <c r="D3551" s="3">
        <v>3</v>
      </c>
    </row>
    <row r="3552" spans="1:5" x14ac:dyDescent="0.25">
      <c r="A3552">
        <v>3551</v>
      </c>
      <c r="B3552" s="2">
        <v>1</v>
      </c>
      <c r="D3552" s="3">
        <v>3</v>
      </c>
    </row>
    <row r="3553" spans="1:8" x14ac:dyDescent="0.25">
      <c r="A3553">
        <v>3552</v>
      </c>
      <c r="B3553" s="2">
        <v>1</v>
      </c>
      <c r="D3553" s="3">
        <v>3</v>
      </c>
    </row>
    <row r="3554" spans="1:8" x14ac:dyDescent="0.25">
      <c r="A3554">
        <v>3553</v>
      </c>
      <c r="B3554" s="2">
        <v>1</v>
      </c>
      <c r="D3554" s="3">
        <v>3</v>
      </c>
    </row>
    <row r="3555" spans="1:8" x14ac:dyDescent="0.25">
      <c r="A3555">
        <v>3554</v>
      </c>
      <c r="B3555" s="2">
        <v>1</v>
      </c>
      <c r="D3555" s="3">
        <v>3</v>
      </c>
    </row>
    <row r="3556" spans="1:8" x14ac:dyDescent="0.25">
      <c r="A3556">
        <v>3555</v>
      </c>
      <c r="B3556" s="2">
        <v>1</v>
      </c>
      <c r="D3556" s="3">
        <v>3</v>
      </c>
    </row>
    <row r="3557" spans="1:8" x14ac:dyDescent="0.25">
      <c r="A3557">
        <v>3556</v>
      </c>
      <c r="B3557" s="2">
        <v>1</v>
      </c>
      <c r="D3557" s="3">
        <v>3</v>
      </c>
    </row>
    <row r="3558" spans="1:8" x14ac:dyDescent="0.25">
      <c r="A3558">
        <v>3557</v>
      </c>
      <c r="B3558" s="2">
        <v>1</v>
      </c>
      <c r="D3558" s="3">
        <v>3</v>
      </c>
    </row>
    <row r="3559" spans="1:8" x14ac:dyDescent="0.25">
      <c r="A3559">
        <v>3558</v>
      </c>
      <c r="B3559" s="2">
        <v>1</v>
      </c>
      <c r="C3559" s="4">
        <v>2</v>
      </c>
      <c r="D3559" s="3">
        <v>3</v>
      </c>
    </row>
    <row r="3560" spans="1:8" x14ac:dyDescent="0.25">
      <c r="A3560">
        <v>3559</v>
      </c>
      <c r="B3560" s="2">
        <v>1</v>
      </c>
      <c r="C3560" s="4">
        <v>2</v>
      </c>
      <c r="D3560" s="3">
        <v>3</v>
      </c>
    </row>
    <row r="3561" spans="1:8" x14ac:dyDescent="0.25">
      <c r="A3561">
        <v>3560</v>
      </c>
      <c r="B3561" s="2">
        <v>1</v>
      </c>
      <c r="C3561" s="4">
        <v>2</v>
      </c>
      <c r="D3561" s="3">
        <v>3</v>
      </c>
    </row>
    <row r="3562" spans="1:8" x14ac:dyDescent="0.25">
      <c r="A3562">
        <v>3561</v>
      </c>
      <c r="B3562" s="2">
        <v>1</v>
      </c>
      <c r="C3562" s="4">
        <v>2</v>
      </c>
      <c r="D3562" s="3">
        <v>3</v>
      </c>
    </row>
    <row r="3563" spans="1:8" x14ac:dyDescent="0.25">
      <c r="A3563">
        <v>3562</v>
      </c>
      <c r="B3563" s="2">
        <v>1</v>
      </c>
      <c r="C3563" s="4">
        <v>2</v>
      </c>
      <c r="D3563" s="3">
        <v>3</v>
      </c>
    </row>
    <row r="3564" spans="1:8" x14ac:dyDescent="0.25">
      <c r="A3564">
        <v>3563</v>
      </c>
      <c r="B3564" s="2">
        <v>1</v>
      </c>
      <c r="C3564" s="4">
        <v>2</v>
      </c>
      <c r="D3564" s="3">
        <v>3</v>
      </c>
    </row>
    <row r="3565" spans="1:8" x14ac:dyDescent="0.25">
      <c r="A3565">
        <v>3564</v>
      </c>
      <c r="B3565" s="2">
        <v>1</v>
      </c>
      <c r="C3565" s="4">
        <v>2</v>
      </c>
      <c r="D3565" s="3">
        <v>3</v>
      </c>
      <c r="H3565" s="5" t="s">
        <v>233</v>
      </c>
    </row>
    <row r="3566" spans="1:8" x14ac:dyDescent="0.25">
      <c r="A3566">
        <v>3565</v>
      </c>
      <c r="B3566" s="2">
        <v>1</v>
      </c>
      <c r="C3566" s="4">
        <v>2</v>
      </c>
      <c r="D3566" s="3">
        <v>3</v>
      </c>
      <c r="H3566" s="5" t="s">
        <v>233</v>
      </c>
    </row>
    <row r="3567" spans="1:8" x14ac:dyDescent="0.25">
      <c r="A3567">
        <v>3566</v>
      </c>
      <c r="B3567" s="2">
        <v>1</v>
      </c>
      <c r="C3567" s="4">
        <v>2</v>
      </c>
      <c r="H3567" s="5" t="s">
        <v>233</v>
      </c>
    </row>
    <row r="3568" spans="1:8" x14ac:dyDescent="0.25">
      <c r="A3568">
        <v>3567</v>
      </c>
      <c r="C3568" s="4">
        <v>2</v>
      </c>
      <c r="H3568" s="5" t="s">
        <v>233</v>
      </c>
    </row>
    <row r="3569" spans="1:8" x14ac:dyDescent="0.25">
      <c r="A3569">
        <v>3568</v>
      </c>
      <c r="C3569" s="4">
        <v>2</v>
      </c>
      <c r="H3569" s="5" t="s">
        <v>233</v>
      </c>
    </row>
    <row r="3570" spans="1:8" x14ac:dyDescent="0.25">
      <c r="A3570">
        <v>3569</v>
      </c>
      <c r="C3570" s="4">
        <v>2</v>
      </c>
      <c r="H3570" s="5" t="s">
        <v>233</v>
      </c>
    </row>
    <row r="3571" spans="1:8" x14ac:dyDescent="0.25">
      <c r="A3571">
        <v>3570</v>
      </c>
      <c r="C3571" s="4">
        <v>2</v>
      </c>
      <c r="H3571" s="5" t="s">
        <v>233</v>
      </c>
    </row>
    <row r="3572" spans="1:8" x14ac:dyDescent="0.25">
      <c r="A3572">
        <v>3571</v>
      </c>
      <c r="C3572" s="4">
        <v>2</v>
      </c>
      <c r="H3572" s="5" t="s">
        <v>233</v>
      </c>
    </row>
    <row r="3573" spans="1:8" x14ac:dyDescent="0.25">
      <c r="A3573">
        <v>3572</v>
      </c>
      <c r="C3573" s="4">
        <v>2</v>
      </c>
      <c r="H3573" s="5" t="s">
        <v>233</v>
      </c>
    </row>
    <row r="3574" spans="1:8" x14ac:dyDescent="0.25">
      <c r="A3574">
        <v>3573</v>
      </c>
      <c r="C3574" s="4">
        <v>2</v>
      </c>
      <c r="H3574" s="5" t="s">
        <v>233</v>
      </c>
    </row>
    <row r="3575" spans="1:8" x14ac:dyDescent="0.25">
      <c r="A3575">
        <v>3574</v>
      </c>
      <c r="C3575" s="4">
        <v>2</v>
      </c>
      <c r="H3575" s="5" t="s">
        <v>233</v>
      </c>
    </row>
    <row r="3576" spans="1:8" x14ac:dyDescent="0.25">
      <c r="A3576">
        <v>3575</v>
      </c>
      <c r="B3576" s="2">
        <v>1</v>
      </c>
      <c r="C3576" s="4">
        <v>2</v>
      </c>
      <c r="H3576" s="5" t="s">
        <v>233</v>
      </c>
    </row>
    <row r="3577" spans="1:8" x14ac:dyDescent="0.25">
      <c r="A3577">
        <v>3576</v>
      </c>
      <c r="B3577" s="2">
        <v>1</v>
      </c>
      <c r="C3577" s="4">
        <v>2</v>
      </c>
      <c r="H3577" s="5" t="s">
        <v>233</v>
      </c>
    </row>
    <row r="3578" spans="1:8" x14ac:dyDescent="0.25">
      <c r="A3578">
        <v>3577</v>
      </c>
      <c r="B3578" s="2">
        <v>1</v>
      </c>
      <c r="C3578" s="4">
        <v>2</v>
      </c>
      <c r="H3578" s="5" t="s">
        <v>233</v>
      </c>
    </row>
    <row r="3579" spans="1:8" x14ac:dyDescent="0.25">
      <c r="A3579">
        <v>3578</v>
      </c>
      <c r="B3579" s="2">
        <v>1</v>
      </c>
      <c r="C3579" s="4">
        <v>2</v>
      </c>
      <c r="H3579" s="5" t="s">
        <v>233</v>
      </c>
    </row>
    <row r="3580" spans="1:8" x14ac:dyDescent="0.25">
      <c r="A3580">
        <v>3579</v>
      </c>
      <c r="B3580" s="2">
        <v>1</v>
      </c>
      <c r="C3580" s="4">
        <v>2</v>
      </c>
      <c r="H3580" s="5" t="s">
        <v>233</v>
      </c>
    </row>
    <row r="3581" spans="1:8" x14ac:dyDescent="0.25">
      <c r="A3581">
        <v>3580</v>
      </c>
      <c r="B3581" s="2">
        <v>1</v>
      </c>
      <c r="C3581" s="4">
        <v>2</v>
      </c>
      <c r="H3581" s="5" t="s">
        <v>233</v>
      </c>
    </row>
    <row r="3582" spans="1:8" x14ac:dyDescent="0.25">
      <c r="A3582">
        <v>3581</v>
      </c>
      <c r="B3582" s="2">
        <v>1</v>
      </c>
      <c r="C3582" s="4">
        <v>2</v>
      </c>
      <c r="H3582" s="5" t="s">
        <v>233</v>
      </c>
    </row>
    <row r="3583" spans="1:8" x14ac:dyDescent="0.25">
      <c r="A3583">
        <v>3582</v>
      </c>
      <c r="B3583" s="2">
        <v>1</v>
      </c>
      <c r="C3583" s="4">
        <v>2</v>
      </c>
      <c r="H3583" s="5" t="s">
        <v>233</v>
      </c>
    </row>
    <row r="3584" spans="1:8" x14ac:dyDescent="0.25">
      <c r="A3584">
        <v>3583</v>
      </c>
      <c r="B3584" s="2">
        <v>1</v>
      </c>
      <c r="C3584" s="4">
        <v>2</v>
      </c>
      <c r="H3584" s="5" t="s">
        <v>233</v>
      </c>
    </row>
    <row r="3585" spans="1:8" x14ac:dyDescent="0.25">
      <c r="A3585">
        <v>3584</v>
      </c>
      <c r="B3585" s="2">
        <v>1</v>
      </c>
      <c r="C3585" s="4">
        <v>2</v>
      </c>
      <c r="H3585" s="5" t="s">
        <v>233</v>
      </c>
    </row>
    <row r="3586" spans="1:8" x14ac:dyDescent="0.25">
      <c r="A3586">
        <v>3585</v>
      </c>
      <c r="B3586" s="2">
        <v>1</v>
      </c>
      <c r="C3586" s="4">
        <v>2</v>
      </c>
      <c r="H3586" s="5" t="s">
        <v>233</v>
      </c>
    </row>
    <row r="3587" spans="1:8" x14ac:dyDescent="0.25">
      <c r="A3587">
        <v>3586</v>
      </c>
      <c r="B3587" s="2">
        <v>1</v>
      </c>
      <c r="C3587" s="4">
        <v>2</v>
      </c>
      <c r="D3587" s="3">
        <v>3</v>
      </c>
      <c r="H3587" s="5" t="s">
        <v>233</v>
      </c>
    </row>
    <row r="3588" spans="1:8" x14ac:dyDescent="0.25">
      <c r="A3588">
        <v>3587</v>
      </c>
      <c r="B3588" s="2">
        <v>1</v>
      </c>
      <c r="C3588" s="4">
        <v>2</v>
      </c>
      <c r="D3588" s="3">
        <v>3</v>
      </c>
      <c r="H3588" s="5" t="s">
        <v>233</v>
      </c>
    </row>
    <row r="3589" spans="1:8" x14ac:dyDescent="0.25">
      <c r="A3589">
        <v>3588</v>
      </c>
      <c r="B3589" s="2">
        <v>1</v>
      </c>
      <c r="D3589" s="3">
        <v>3</v>
      </c>
      <c r="H3589" s="5" t="s">
        <v>233</v>
      </c>
    </row>
    <row r="3590" spans="1:8" x14ac:dyDescent="0.25">
      <c r="A3590">
        <v>3589</v>
      </c>
      <c r="B3590" s="2">
        <v>1</v>
      </c>
      <c r="D3590" s="3">
        <v>3</v>
      </c>
      <c r="H3590" s="5" t="s">
        <v>233</v>
      </c>
    </row>
    <row r="3591" spans="1:8" x14ac:dyDescent="0.25">
      <c r="A3591">
        <v>3590</v>
      </c>
      <c r="B3591" s="2">
        <v>1</v>
      </c>
      <c r="D3591" s="3">
        <v>3</v>
      </c>
      <c r="F3591" t="s">
        <v>22</v>
      </c>
      <c r="H3591" s="5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2025-07-16T18:07:17Z</dcterms:created>
  <dcterms:modified xsi:type="dcterms:W3CDTF">2025-08-12T12:49:45Z</dcterms:modified>
</cp:coreProperties>
</file>