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https://d.docs.live.net/fac229929b3e5de9/Desktop/NWMSU/Financial Modeling for Decision Making in IT/Module3/"/>
    </mc:Choice>
  </mc:AlternateContent>
  <xr:revisionPtr revIDLastSave="32" documentId="6_{E448B5C4-7DC5-4177-8FF9-ECA2D3C34C10}" xr6:coauthVersionLast="47" xr6:coauthVersionMax="47" xr10:uidLastSave="{577D4B33-FE71-49D5-AF23-8F9A0322A2A0}"/>
  <bookViews>
    <workbookView xWindow="-18405" yWindow="-3360" windowWidth="17250" windowHeight="11205" firstSheet="1" activeTab="1" xr2:uid="{00000000-000D-0000-FFFF-FFFF00000000}"/>
  </bookViews>
  <sheets>
    <sheet name="Income Statement" sheetId="3" r:id="rId1"/>
    <sheet name="Balance Sheet" sheetId="4" r:id="rId2"/>
    <sheet name="The Art Store" sheetId="2" r:id="rId3"/>
    <sheet name="Scenario Summary" sheetId="16" r:id="rId4"/>
    <sheet name="Art Store Directions" sheetId="14" r:id="rId5"/>
  </sheets>
  <definedNames>
    <definedName name="BonusPaid">'The Art Store'!$H$14</definedName>
    <definedName name="BonusPercent">'The Art Store'!$B$31</definedName>
    <definedName name="Dec_pay">'The Art Store'!$F$17</definedName>
    <definedName name="DecCumBor">'The Art Store'!$F$26</definedName>
    <definedName name="InterestRate">'The Art Store'!$B$32</definedName>
    <definedName name="Nov_pay">'The Art Store'!$E$17</definedName>
    <definedName name="Oct_pay">'The Art Store'!$D$17</definedName>
    <definedName name="STInterest">'The Art Store'!$H$13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4" i="2" l="1"/>
  <c r="F14" i="2"/>
  <c r="D14" i="2"/>
  <c r="D21" i="2"/>
  <c r="B33" i="2"/>
  <c r="D13" i="2" s="1"/>
  <c r="F12" i="2"/>
  <c r="E12" i="2"/>
  <c r="D12" i="2"/>
  <c r="E8" i="2"/>
  <c r="F8" i="2"/>
  <c r="D7" i="2"/>
  <c r="E7" i="2"/>
  <c r="F7" i="2"/>
  <c r="D8" i="2"/>
  <c r="C7" i="2"/>
  <c r="H14" i="2" l="1"/>
  <c r="D19" i="2"/>
  <c r="D22" i="2" s="1"/>
  <c r="D23" i="2" s="1"/>
  <c r="D24" i="2" s="1"/>
  <c r="D26" i="2" s="1"/>
  <c r="E13" i="2" l="1"/>
  <c r="E19" i="2" s="1"/>
  <c r="D25" i="2"/>
  <c r="E21" i="2" s="1"/>
  <c r="C26" i="4" l="1"/>
  <c r="B26" i="4"/>
  <c r="C25" i="4"/>
  <c r="B25" i="4"/>
  <c r="B24" i="4"/>
  <c r="C21" i="4"/>
  <c r="B21" i="4"/>
  <c r="C19" i="4"/>
  <c r="B19" i="4"/>
  <c r="C14" i="4"/>
  <c r="B14" i="4"/>
  <c r="C13" i="4"/>
  <c r="B13" i="4"/>
  <c r="B12" i="4"/>
  <c r="C10" i="4"/>
  <c r="B10" i="4"/>
  <c r="C15" i="3"/>
  <c r="B15" i="3"/>
  <c r="C14" i="3"/>
  <c r="B14" i="3"/>
  <c r="C13" i="3"/>
  <c r="B13" i="3"/>
  <c r="B11" i="3"/>
  <c r="C11" i="3"/>
  <c r="C7" i="3"/>
  <c r="B7" i="3"/>
  <c r="E9" i="2"/>
  <c r="F9" i="2"/>
  <c r="D9" i="2" l="1"/>
  <c r="E22" i="2" l="1"/>
  <c r="E23" i="2" s="1"/>
  <c r="E24" i="2" s="1"/>
  <c r="E26" i="2" s="1"/>
  <c r="B4" i="4"/>
  <c r="A1" i="4" l="1"/>
  <c r="E25" i="2" l="1"/>
  <c r="F21" i="2" s="1"/>
  <c r="F13" i="2"/>
  <c r="C20" i="3"/>
  <c r="B20" i="3"/>
  <c r="C4" i="3"/>
  <c r="A3" i="3" s="1"/>
  <c r="F19" i="2" l="1"/>
  <c r="F22" i="2" s="1"/>
  <c r="F23" i="2" s="1"/>
  <c r="F24" i="2" s="1"/>
  <c r="F26" i="2" s="1"/>
  <c r="H13" i="2"/>
  <c r="A3" i="4"/>
  <c r="C4" i="4"/>
  <c r="F25" i="2" l="1"/>
</calcChain>
</file>

<file path=xl/sharedStrings.xml><?xml version="1.0" encoding="utf-8"?>
<sst xmlns="http://schemas.openxmlformats.org/spreadsheetml/2006/main" count="92" uniqueCount="88">
  <si>
    <t>Cash Budget</t>
  </si>
  <si>
    <t>4th quarter 2019</t>
  </si>
  <si>
    <t>September</t>
  </si>
  <si>
    <t>October</t>
  </si>
  <si>
    <t>November</t>
  </si>
  <si>
    <t>December</t>
  </si>
  <si>
    <t>Unadjusted Cash Balance</t>
  </si>
  <si>
    <t>Cumulative Borrowing</t>
  </si>
  <si>
    <t>Notes</t>
  </si>
  <si>
    <t>Minimum cash</t>
  </si>
  <si>
    <t>Minimum sales for bonus</t>
  </si>
  <si>
    <t>Monthly bonus percent</t>
  </si>
  <si>
    <t>Annual Interest rate</t>
  </si>
  <si>
    <t>Monthly interest rate</t>
  </si>
  <si>
    <t>Income Statements</t>
  </si>
  <si>
    <t>Sales</t>
  </si>
  <si>
    <t>Balance Sheet</t>
  </si>
  <si>
    <t>Cost of Goods</t>
  </si>
  <si>
    <t>Gross Profit</t>
  </si>
  <si>
    <t>Depreciation</t>
  </si>
  <si>
    <t>Assets</t>
  </si>
  <si>
    <t>Selling &amp; Admin. Expense</t>
  </si>
  <si>
    <t>Cash</t>
  </si>
  <si>
    <t>Other Operating Expense</t>
  </si>
  <si>
    <t>Marketable Securities</t>
  </si>
  <si>
    <t>Net Operating Income</t>
  </si>
  <si>
    <t>Accounts Receivable</t>
  </si>
  <si>
    <t>Interest Expense</t>
  </si>
  <si>
    <t>Inventory</t>
  </si>
  <si>
    <t>Earnings Before Taxes</t>
  </si>
  <si>
    <t>Total Current Assets</t>
  </si>
  <si>
    <t>Taxes</t>
  </si>
  <si>
    <t>Gross Fixed Assets</t>
  </si>
  <si>
    <t>Net Income</t>
  </si>
  <si>
    <t>Accumulated Depreciation</t>
  </si>
  <si>
    <t>Net Plant &amp; Equipment</t>
  </si>
  <si>
    <t>Notes:</t>
  </si>
  <si>
    <t>Total Assets</t>
  </si>
  <si>
    <t>Tax Rate</t>
  </si>
  <si>
    <t>Shares</t>
  </si>
  <si>
    <t>Liabilities &amp; Owner's Equity</t>
  </si>
  <si>
    <t>Earnings per Share</t>
  </si>
  <si>
    <t>Accounts Payable</t>
  </si>
  <si>
    <t>Accrued Expenses</t>
  </si>
  <si>
    <t>Total Current Liabilities</t>
  </si>
  <si>
    <t>Long-term Debt</t>
  </si>
  <si>
    <t>Total Liabilities</t>
  </si>
  <si>
    <t>Common Stock ($1.00 par)</t>
  </si>
  <si>
    <t>Additional Paid-in-Capital</t>
  </si>
  <si>
    <t>Retained Earnings</t>
  </si>
  <si>
    <t>Total Owner's Equity</t>
  </si>
  <si>
    <t>Total Liab. &amp; Owner's Equity</t>
  </si>
  <si>
    <t>Hometown Lamps</t>
  </si>
  <si>
    <t>The Art Store</t>
  </si>
  <si>
    <t>Cash collections</t>
  </si>
  <si>
    <t>First Month collections</t>
  </si>
  <si>
    <t>Total Collections</t>
  </si>
  <si>
    <t>Less Disbursements</t>
  </si>
  <si>
    <t>Inventory payments</t>
  </si>
  <si>
    <t>Short term interest</t>
  </si>
  <si>
    <t>Bonus</t>
  </si>
  <si>
    <t>Capital payment</t>
  </si>
  <si>
    <t>Total disbursements</t>
  </si>
  <si>
    <t>Beginning cash</t>
  </si>
  <si>
    <t>Collections-Disbursements</t>
  </si>
  <si>
    <t>Current Borrowing</t>
  </si>
  <si>
    <t>Ending Cash</t>
  </si>
  <si>
    <t>Rent</t>
  </si>
  <si>
    <t>Labor</t>
  </si>
  <si>
    <t>January</t>
  </si>
  <si>
    <t>STInterest</t>
  </si>
  <si>
    <t>BonusPercent</t>
  </si>
  <si>
    <t>InterestRate</t>
  </si>
  <si>
    <t>Oct_pay</t>
  </si>
  <si>
    <t>Nov_pay</t>
  </si>
  <si>
    <t>Dec_pay</t>
  </si>
  <si>
    <t>BonusPaid</t>
  </si>
  <si>
    <t>DecCumBor</t>
  </si>
  <si>
    <t>1 Payment</t>
  </si>
  <si>
    <t>Created by Brady Monks on 11/6/2022</t>
  </si>
  <si>
    <t>3 Payments</t>
  </si>
  <si>
    <t>2 Payments</t>
  </si>
  <si>
    <t>Scenario Summary</t>
  </si>
  <si>
    <t>Changing Cells:</t>
  </si>
  <si>
    <t>Result Cells:</t>
  </si>
  <si>
    <t>Notes:  Current Values column represents values of changing cells at</t>
  </si>
  <si>
    <t>time Scenario Summary Report was created.  Changing cells for each</t>
  </si>
  <si>
    <t>scenario are highlighted in gray.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</si>
</sst>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7" formatCode="&quot;$&quot;#,##0.00_);\(&quot;$&quot;#,##0.00\)"/>
    <numFmt numFmtId="44" formatCode="_(&quot;$&quot;* #,##0.00_);_(&quot;$&quot;* \(#,##0.00\);_(&quot;$&quot;* &quot;-&quot;??_);_(@_)"/>
    <numFmt numFmtId="43" formatCode="_(* #,##0.00_);_(* \(#,##0.00\);_(* &quot;-&quot;??_);_(@_)"/>
    <numFmt numFmtId="164" formatCode="_(* #,##0_);_(* \(#,##0\);_(* &quot;-&quot;??_);_(@_)"/>
    <numFmt numFmtId="165" formatCode="_(&quot;$&quot;* #,##0_);_(&quot;$&quot;* \(#,##0\);_(&quot;$&quot;* &quot;-&quot;??_);_(@_)"/>
    <numFmt numFmtId="166" formatCode="&quot;$&quot;#,##0"/>
    <numFmt numFmtId="167" formatCode="&quot;$&quot;#,##0.00"/>
    <numFmt numFmtId="168" formatCode="&quot;$&quot;#,##0;\(&quot;$&quot;#,##0\)"/>
  </numFmts>
  <fonts count="14" x14ac:knownFonts="1">
    <font>
      <sz val="11"/>
      <color theme="1"/>
      <name val="Calibri"/>
      <family val="2"/>
      <scheme val="minor"/>
    </font>
    <font>
      <sz val="11"/>
      <color theme="1"/>
      <name val="Calibri"/>
      <family val="2"/>
      <scheme val="minor"/>
    </font>
    <font>
      <b/>
      <sz val="11"/>
      <color theme="1"/>
      <name val="Calibri"/>
      <family val="2"/>
      <scheme val="minor"/>
    </font>
    <font>
      <sz val="11"/>
      <name val="Times New Roman"/>
      <family val="1"/>
    </font>
    <font>
      <sz val="12"/>
      <name val="Times New Roman"/>
      <family val="1"/>
    </font>
    <font>
      <b/>
      <sz val="11"/>
      <name val="Times New Roman"/>
      <family val="1"/>
    </font>
    <font>
      <b/>
      <i/>
      <sz val="11"/>
      <name val="Times New Roman"/>
      <family val="1"/>
    </font>
    <font>
      <b/>
      <sz val="12"/>
      <name val="Times New Roman"/>
      <family val="1"/>
    </font>
    <font>
      <i/>
      <sz val="11"/>
      <name val="Times New Roman"/>
      <family val="1"/>
    </font>
    <font>
      <b/>
      <sz val="12"/>
      <color indexed="9"/>
      <name val="Calibri"/>
      <family val="2"/>
      <scheme val="minor"/>
    </font>
    <font>
      <b/>
      <sz val="11"/>
      <color indexed="8"/>
      <name val="Calibri"/>
      <family val="2"/>
      <scheme val="minor"/>
    </font>
    <font>
      <b/>
      <sz val="11"/>
      <color indexed="18"/>
      <name val="Calibri"/>
      <family val="2"/>
      <scheme val="minor"/>
    </font>
    <font>
      <sz val="10"/>
      <color indexed="9"/>
      <name val="Calibri"/>
      <family val="2"/>
      <scheme val="minor"/>
    </font>
    <font>
      <sz val="8"/>
      <color theme="1"/>
      <name val="Calibri"/>
      <family val="2"/>
      <scheme val="minor"/>
    </font>
  </fonts>
  <fills count="10">
    <fill>
      <patternFill patternType="none"/>
    </fill>
    <fill>
      <patternFill patternType="gray125"/>
    </fill>
    <fill>
      <patternFill patternType="solid">
        <fgColor theme="9" tint="0.39997558519241921"/>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indexed="22"/>
        <bgColor indexed="64"/>
      </patternFill>
    </fill>
    <fill>
      <patternFill patternType="solid">
        <fgColor theme="0"/>
        <bgColor indexed="64"/>
      </patternFill>
    </fill>
    <fill>
      <patternFill patternType="solid">
        <fgColor indexed="20"/>
        <bgColor indexed="24"/>
      </patternFill>
    </fill>
    <fill>
      <patternFill patternType="solid">
        <fgColor indexed="22"/>
        <bgColor indexed="24"/>
      </patternFill>
    </fill>
    <fill>
      <patternFill patternType="solid">
        <fgColor indexed="22"/>
        <bgColor indexed="7"/>
      </patternFill>
    </fill>
  </fills>
  <borders count="9">
    <border>
      <left/>
      <right/>
      <top/>
      <bottom/>
      <diagonal/>
    </border>
    <border>
      <left/>
      <right/>
      <top style="medium">
        <color indexed="64"/>
      </top>
      <bottom/>
      <diagonal/>
    </border>
    <border>
      <left/>
      <right/>
      <top/>
      <bottom style="thin">
        <color indexed="64"/>
      </bottom>
      <diagonal/>
    </border>
    <border>
      <left/>
      <right/>
      <top style="medium">
        <color indexed="64"/>
      </top>
      <bottom style="medium">
        <color indexed="64"/>
      </bottom>
      <diagonal/>
    </border>
    <border>
      <left/>
      <right/>
      <top/>
      <bottom style="double">
        <color indexed="64"/>
      </bottom>
      <diagonal/>
    </border>
    <border>
      <left/>
      <right/>
      <top style="thin">
        <color indexed="64"/>
      </top>
      <bottom style="double">
        <color indexed="64"/>
      </bottom>
      <diagonal/>
    </border>
    <border>
      <left/>
      <right/>
      <top style="thin">
        <color indexed="64"/>
      </top>
      <bottom/>
      <diagonal/>
    </border>
    <border>
      <left/>
      <right/>
      <top/>
      <bottom style="medium">
        <color indexed="64"/>
      </bottom>
      <diagonal/>
    </border>
    <border>
      <left/>
      <right/>
      <top style="thin">
        <color indexed="64"/>
      </top>
      <bottom style="thin">
        <color indexed="64"/>
      </bottom>
      <diagonal/>
    </border>
  </borders>
  <cellStyleXfs count="7">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cellStyleXfs>
  <cellXfs count="69">
    <xf numFmtId="0" fontId="0" fillId="0" borderId="0" xfId="0"/>
    <xf numFmtId="0" fontId="2" fillId="3" borderId="0" xfId="0" applyFont="1" applyFill="1"/>
    <xf numFmtId="0" fontId="0" fillId="0" borderId="0" xfId="0" applyAlignment="1">
      <alignment horizontal="left" indent="1"/>
    </xf>
    <xf numFmtId="0" fontId="0" fillId="0" borderId="0" xfId="0" applyAlignment="1">
      <alignment horizontal="left"/>
    </xf>
    <xf numFmtId="9" fontId="0" fillId="0" borderId="0" xfId="3" applyFont="1"/>
    <xf numFmtId="165" fontId="0" fillId="0" borderId="0" xfId="2" applyNumberFormat="1" applyFont="1"/>
    <xf numFmtId="0" fontId="4" fillId="0" borderId="0" xfId="4" applyFont="1"/>
    <xf numFmtId="0" fontId="3" fillId="0" borderId="0" xfId="4"/>
    <xf numFmtId="164" fontId="0" fillId="0" borderId="0" xfId="5" applyNumberFormat="1" applyFont="1"/>
    <xf numFmtId="9" fontId="3" fillId="0" borderId="0" xfId="4" applyNumberFormat="1"/>
    <xf numFmtId="0" fontId="5" fillId="5" borderId="3" xfId="4" applyFont="1" applyFill="1" applyBorder="1"/>
    <xf numFmtId="0" fontId="6" fillId="5" borderId="3" xfId="4" applyFont="1" applyFill="1" applyBorder="1"/>
    <xf numFmtId="0" fontId="7" fillId="0" borderId="0" xfId="4" applyFont="1" applyAlignment="1">
      <alignment horizontal="centerContinuous"/>
    </xf>
    <xf numFmtId="0" fontId="3" fillId="0" borderId="0" xfId="4" applyAlignment="1">
      <alignment horizontal="centerContinuous"/>
    </xf>
    <xf numFmtId="4" fontId="3" fillId="0" borderId="0" xfId="4" applyNumberFormat="1"/>
    <xf numFmtId="0" fontId="6" fillId="0" borderId="1" xfId="4" applyFont="1" applyBorder="1"/>
    <xf numFmtId="166" fontId="3" fillId="0" borderId="0" xfId="4" applyNumberFormat="1"/>
    <xf numFmtId="167" fontId="3" fillId="0" borderId="0" xfId="4" applyNumberFormat="1"/>
    <xf numFmtId="166" fontId="3" fillId="0" borderId="2" xfId="4" applyNumberFormat="1" applyBorder="1"/>
    <xf numFmtId="0" fontId="8" fillId="0" borderId="0" xfId="4" applyFont="1" applyAlignment="1">
      <alignment horizontal="left" indent="2"/>
    </xf>
    <xf numFmtId="0" fontId="3" fillId="0" borderId="0" xfId="4" applyAlignment="1">
      <alignment horizontal="left"/>
    </xf>
    <xf numFmtId="166" fontId="3" fillId="6" borderId="2" xfId="4" applyNumberFormat="1" applyFill="1" applyBorder="1"/>
    <xf numFmtId="0" fontId="5" fillId="0" borderId="0" xfId="4" applyFont="1"/>
    <xf numFmtId="0" fontId="6" fillId="0" borderId="0" xfId="4" applyFont="1" applyAlignment="1">
      <alignment horizontal="left" indent="2"/>
    </xf>
    <xf numFmtId="0" fontId="3" fillId="0" borderId="0" xfId="4" applyAlignment="1">
      <alignment horizontal="left" indent="1"/>
    </xf>
    <xf numFmtId="3" fontId="3" fillId="0" borderId="0" xfId="4" applyNumberFormat="1"/>
    <xf numFmtId="0" fontId="6" fillId="0" borderId="0" xfId="4" applyFont="1"/>
    <xf numFmtId="7" fontId="3" fillId="0" borderId="0" xfId="4" applyNumberFormat="1"/>
    <xf numFmtId="10" fontId="0" fillId="0" borderId="0" xfId="6" applyNumberFormat="1" applyFont="1"/>
    <xf numFmtId="168" fontId="3" fillId="0" borderId="0" xfId="4" applyNumberFormat="1"/>
    <xf numFmtId="164" fontId="0" fillId="0" borderId="0" xfId="1" applyNumberFormat="1" applyFont="1"/>
    <xf numFmtId="164" fontId="0" fillId="4" borderId="0" xfId="1" applyNumberFormat="1" applyFont="1" applyFill="1"/>
    <xf numFmtId="9" fontId="0" fillId="0" borderId="0" xfId="3" applyFont="1" applyAlignment="1">
      <alignment horizontal="left" indent="1"/>
    </xf>
    <xf numFmtId="164" fontId="0" fillId="0" borderId="0" xfId="1" applyNumberFormat="1" applyFont="1" applyFill="1"/>
    <xf numFmtId="164" fontId="0" fillId="0" borderId="0" xfId="0" applyNumberFormat="1"/>
    <xf numFmtId="164" fontId="0" fillId="4" borderId="0" xfId="0" applyNumberFormat="1" applyFill="1"/>
    <xf numFmtId="0" fontId="2" fillId="3" borderId="0" xfId="0" applyFont="1" applyFill="1" applyAlignment="1">
      <alignment horizontal="center"/>
    </xf>
    <xf numFmtId="0" fontId="0" fillId="2" borderId="0" xfId="0" applyFill="1" applyAlignment="1">
      <alignment horizontal="centerContinuous"/>
    </xf>
    <xf numFmtId="0" fontId="6" fillId="0" borderId="0" xfId="4" applyFont="1" applyAlignment="1">
      <alignment horizontal="left"/>
    </xf>
    <xf numFmtId="166" fontId="3" fillId="3" borderId="0" xfId="4" applyNumberFormat="1" applyFill="1"/>
    <xf numFmtId="166" fontId="3" fillId="3" borderId="2" xfId="4" applyNumberFormat="1" applyFill="1" applyBorder="1"/>
    <xf numFmtId="166" fontId="5" fillId="3" borderId="4" xfId="4" applyNumberFormat="1" applyFont="1" applyFill="1" applyBorder="1"/>
    <xf numFmtId="166" fontId="5" fillId="3" borderId="5" xfId="4" applyNumberFormat="1" applyFont="1" applyFill="1" applyBorder="1"/>
    <xf numFmtId="0" fontId="2" fillId="2" borderId="0" xfId="0" applyFont="1" applyFill="1" applyAlignment="1">
      <alignment horizontal="center"/>
    </xf>
    <xf numFmtId="0" fontId="4" fillId="0" borderId="0" xfId="4" applyFont="1" applyAlignment="1">
      <alignment horizontal="centerContinuous"/>
    </xf>
    <xf numFmtId="0" fontId="5" fillId="0" borderId="0" xfId="4" applyFont="1" applyAlignment="1">
      <alignment horizontal="left" indent="1"/>
    </xf>
    <xf numFmtId="164" fontId="3" fillId="0" borderId="0" xfId="1" applyNumberFormat="1" applyFont="1"/>
    <xf numFmtId="164" fontId="3" fillId="0" borderId="0" xfId="1" applyNumberFormat="1" applyFont="1" applyBorder="1"/>
    <xf numFmtId="164" fontId="5" fillId="3" borderId="0" xfId="1" applyNumberFormat="1" applyFont="1" applyFill="1"/>
    <xf numFmtId="164" fontId="3" fillId="3" borderId="0" xfId="1" applyNumberFormat="1" applyFont="1" applyFill="1" applyBorder="1"/>
    <xf numFmtId="164" fontId="5" fillId="3" borderId="0" xfId="1" applyNumberFormat="1" applyFont="1" applyFill="1" applyBorder="1"/>
    <xf numFmtId="164" fontId="5" fillId="3" borderId="6" xfId="1" applyNumberFormat="1" applyFont="1" applyFill="1" applyBorder="1"/>
    <xf numFmtId="9" fontId="3" fillId="0" borderId="0" xfId="6" applyNumberFormat="1"/>
    <xf numFmtId="166" fontId="5" fillId="3" borderId="2" xfId="4" applyNumberFormat="1" applyFont="1" applyFill="1" applyBorder="1"/>
    <xf numFmtId="10" fontId="0" fillId="4" borderId="0" xfId="3" applyNumberFormat="1" applyFont="1" applyFill="1"/>
    <xf numFmtId="164" fontId="0" fillId="0" borderId="0" xfId="0" applyNumberFormat="1" applyFill="1" applyBorder="1" applyAlignment="1"/>
    <xf numFmtId="164" fontId="0" fillId="0" borderId="7" xfId="0" applyNumberFormat="1" applyFill="1" applyBorder="1" applyAlignment="1"/>
    <xf numFmtId="0" fontId="9" fillId="7" borderId="2" xfId="0" applyFont="1" applyFill="1" applyBorder="1" applyAlignment="1">
      <alignment horizontal="left"/>
    </xf>
    <xf numFmtId="0" fontId="9" fillId="7" borderId="1" xfId="0" applyFont="1" applyFill="1" applyBorder="1" applyAlignment="1">
      <alignment horizontal="left"/>
    </xf>
    <xf numFmtId="0" fontId="0" fillId="0" borderId="8" xfId="0" applyFill="1" applyBorder="1" applyAlignment="1"/>
    <xf numFmtId="0" fontId="10" fillId="8" borderId="0" xfId="0" applyFont="1" applyFill="1" applyBorder="1" applyAlignment="1">
      <alignment horizontal="left"/>
    </xf>
    <xf numFmtId="0" fontId="11" fillId="8" borderId="8" xfId="0" applyFont="1" applyFill="1" applyBorder="1" applyAlignment="1">
      <alignment horizontal="left"/>
    </xf>
    <xf numFmtId="0" fontId="10" fillId="8" borderId="7" xfId="0" applyFont="1" applyFill="1" applyBorder="1" applyAlignment="1">
      <alignment horizontal="left"/>
    </xf>
    <xf numFmtId="0" fontId="12" fillId="7" borderId="1" xfId="0" applyFont="1" applyFill="1" applyBorder="1" applyAlignment="1">
      <alignment horizontal="right"/>
    </xf>
    <xf numFmtId="0" fontId="12" fillId="7" borderId="2" xfId="0" applyFont="1" applyFill="1" applyBorder="1" applyAlignment="1">
      <alignment horizontal="right"/>
    </xf>
    <xf numFmtId="164" fontId="0" fillId="9" borderId="0" xfId="0" applyNumberFormat="1" applyFill="1" applyBorder="1" applyAlignment="1"/>
    <xf numFmtId="0" fontId="13" fillId="0" borderId="0" xfId="0" applyFont="1" applyFill="1" applyBorder="1" applyAlignment="1">
      <alignment vertical="top" wrapText="1"/>
    </xf>
    <xf numFmtId="164" fontId="0" fillId="9" borderId="0" xfId="1" applyNumberFormat="1" applyFont="1" applyFill="1" applyBorder="1" applyAlignment="1"/>
    <xf numFmtId="10" fontId="0" fillId="9" borderId="0" xfId="0" applyNumberFormat="1" applyFill="1" applyBorder="1" applyAlignment="1"/>
  </cellXfs>
  <cellStyles count="7">
    <cellStyle name="Comma" xfId="1" builtinId="3"/>
    <cellStyle name="Comma 2" xfId="5" xr:uid="{00000000-0005-0000-0000-000001000000}"/>
    <cellStyle name="Currency" xfId="2" builtinId="4"/>
    <cellStyle name="Normal" xfId="0" builtinId="0"/>
    <cellStyle name="Normal 2" xfId="4" xr:uid="{00000000-0005-0000-0000-000004000000}"/>
    <cellStyle name="Percent" xfId="3" builtinId="5"/>
    <cellStyle name="Percent 2" xfId="6"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0</xdr:colOff>
      <xdr:row>2</xdr:row>
      <xdr:rowOff>82550</xdr:rowOff>
    </xdr:from>
    <xdr:to>
      <xdr:col>9</xdr:col>
      <xdr:colOff>1511300</xdr:colOff>
      <xdr:row>11</xdr:row>
      <xdr:rowOff>6350</xdr:rowOff>
    </xdr:to>
    <xdr:sp macro="" textlink="">
      <xdr:nvSpPr>
        <xdr:cNvPr id="2" name="TextBox 1">
          <a:extLst>
            <a:ext uri="{FF2B5EF4-FFF2-40B4-BE49-F238E27FC236}">
              <a16:creationId xmlns:a16="http://schemas.microsoft.com/office/drawing/2014/main" id="{30AE81C5-B5CE-43EA-A27E-B8C087CD9037}"/>
            </a:ext>
          </a:extLst>
        </xdr:cNvPr>
        <xdr:cNvSpPr txBox="1"/>
      </xdr:nvSpPr>
      <xdr:spPr>
        <a:xfrm>
          <a:off x="4114800" y="476250"/>
          <a:ext cx="4559300" cy="155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a:solidFill>
                <a:schemeClr val="dk1"/>
              </a:solidFill>
              <a:effectLst/>
              <a:latin typeface="+mn-lt"/>
              <a:ea typeface="+mn-ea"/>
              <a:cs typeface="+mn-cs"/>
            </a:rPr>
            <a:t>In the tabs Income Statement and Balance Sheet, Hometown Lamps financial statements have been started. You need to complete them with the correct formulas. All cells with shading need formulas. Hometown Lamps is NOT going to pay any dividends this year. They will be keeping net income as retained earnings. Format the Income Statement as follows: Center headings as shown in textbook. Indent and bold Gross Profit, Net Operating Income, Earnings Before Taxes, and Net Income. Format numbers with commas and no decimal places. Add the appropriate underlines. </a:t>
          </a:r>
          <a:endParaRPr lang="en-US" sz="1100" b="1">
            <a:solidFill>
              <a:schemeClr val="dk1"/>
            </a:solidFill>
            <a:effectLst/>
            <a:latin typeface="+mn-lt"/>
            <a:ea typeface="+mn-ea"/>
            <a:cs typeface="+mn-cs"/>
          </a:endParaRP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19050</xdr:colOff>
      <xdr:row>0</xdr:row>
      <xdr:rowOff>104775</xdr:rowOff>
    </xdr:from>
    <xdr:to>
      <xdr:col>5</xdr:col>
      <xdr:colOff>457200</xdr:colOff>
      <xdr:row>2</xdr:row>
      <xdr:rowOff>104775</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3105150" y="104775"/>
          <a:ext cx="2622550" cy="393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You do </a:t>
          </a:r>
          <a:r>
            <a:rPr lang="en-US" sz="1100" b="1"/>
            <a:t>not</a:t>
          </a:r>
          <a:r>
            <a:rPr lang="en-US" sz="1100"/>
            <a:t> need to format these headings</a:t>
          </a:r>
        </a:p>
      </xdr:txBody>
    </xdr:sp>
    <xdr:clientData/>
  </xdr:twoCellAnchor>
  <xdr:twoCellAnchor>
    <xdr:from>
      <xdr:col>0</xdr:col>
      <xdr:colOff>1704975</xdr:colOff>
      <xdr:row>1</xdr:row>
      <xdr:rowOff>104775</xdr:rowOff>
    </xdr:from>
    <xdr:to>
      <xdr:col>2</xdr:col>
      <xdr:colOff>19050</xdr:colOff>
      <xdr:row>1</xdr:row>
      <xdr:rowOff>104775</xdr:rowOff>
    </xdr:to>
    <xdr:cxnSp macro="">
      <xdr:nvCxnSpPr>
        <xdr:cNvPr id="3" name="Straight Arrow Connector 2">
          <a:extLst>
            <a:ext uri="{FF2B5EF4-FFF2-40B4-BE49-F238E27FC236}">
              <a16:creationId xmlns:a16="http://schemas.microsoft.com/office/drawing/2014/main" id="{00000000-0008-0000-0100-000003000000}"/>
            </a:ext>
          </a:extLst>
        </xdr:cNvPr>
        <xdr:cNvCxnSpPr>
          <a:stCxn id="2" idx="1"/>
        </xdr:cNvCxnSpPr>
      </xdr:nvCxnSpPr>
      <xdr:spPr>
        <a:xfrm flipH="1">
          <a:off x="1704975" y="301625"/>
          <a:ext cx="14001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1704975</xdr:colOff>
      <xdr:row>1</xdr:row>
      <xdr:rowOff>104775</xdr:rowOff>
    </xdr:from>
    <xdr:to>
      <xdr:col>2</xdr:col>
      <xdr:colOff>19050</xdr:colOff>
      <xdr:row>1</xdr:row>
      <xdr:rowOff>104775</xdr:rowOff>
    </xdr:to>
    <xdr:cxnSp macro="">
      <xdr:nvCxnSpPr>
        <xdr:cNvPr id="4" name="Straight Arrow Connector 3">
          <a:extLst>
            <a:ext uri="{FF2B5EF4-FFF2-40B4-BE49-F238E27FC236}">
              <a16:creationId xmlns:a16="http://schemas.microsoft.com/office/drawing/2014/main" id="{00000000-0008-0000-0100-000004000000}"/>
            </a:ext>
          </a:extLst>
        </xdr:cNvPr>
        <xdr:cNvCxnSpPr/>
      </xdr:nvCxnSpPr>
      <xdr:spPr>
        <a:xfrm flipH="1">
          <a:off x="8867775" y="885825"/>
          <a:ext cx="14319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17</xdr:row>
      <xdr:rowOff>0</xdr:rowOff>
    </xdr:from>
    <xdr:to>
      <xdr:col>4</xdr:col>
      <xdr:colOff>792480</xdr:colOff>
      <xdr:row>28</xdr:row>
      <xdr:rowOff>55245</xdr:rowOff>
    </xdr:to>
    <xdr:sp macro="" textlink="">
      <xdr:nvSpPr>
        <xdr:cNvPr id="2" name="TextBox 1">
          <a:extLst>
            <a:ext uri="{FF2B5EF4-FFF2-40B4-BE49-F238E27FC236}">
              <a16:creationId xmlns:a16="http://schemas.microsoft.com/office/drawing/2014/main" id="{CEE92079-FEC0-5FC1-7A35-23B4DC062490}"/>
            </a:ext>
          </a:extLst>
        </xdr:cNvPr>
        <xdr:cNvSpPr txBox="1"/>
      </xdr:nvSpPr>
      <xdr:spPr>
        <a:xfrm>
          <a:off x="609600" y="2952750"/>
          <a:ext cx="3192780" cy="20459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 The '1 Payment' option</a:t>
          </a:r>
          <a:r>
            <a:rPr lang="en-US" sz="1100" baseline="0"/>
            <a:t> would result in the lowest December Cumulative Borrowing at $2,829.</a:t>
          </a:r>
        </a:p>
        <a:p>
          <a:r>
            <a:rPr lang="en-US" sz="1100" baseline="0"/>
            <a:t>2.) It looks like the BonusPercent is more influential in the decision making.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234950</xdr:colOff>
      <xdr:row>0</xdr:row>
      <xdr:rowOff>177800</xdr:rowOff>
    </xdr:from>
    <xdr:to>
      <xdr:col>11</xdr:col>
      <xdr:colOff>298450</xdr:colOff>
      <xdr:row>32</xdr:row>
      <xdr:rowOff>120650</xdr:rowOff>
    </xdr:to>
    <xdr:sp macro="" textlink="">
      <xdr:nvSpPr>
        <xdr:cNvPr id="3" name="TextBox 2">
          <a:extLst>
            <a:ext uri="{FF2B5EF4-FFF2-40B4-BE49-F238E27FC236}">
              <a16:creationId xmlns:a16="http://schemas.microsoft.com/office/drawing/2014/main" id="{2D7A65A8-A812-4B1E-9E72-801C18609717}"/>
            </a:ext>
          </a:extLst>
        </xdr:cNvPr>
        <xdr:cNvSpPr txBox="1"/>
      </xdr:nvSpPr>
      <xdr:spPr>
        <a:xfrm>
          <a:off x="234950" y="177800"/>
          <a:ext cx="6769100" cy="5835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editAs="oneCell">
    <xdr:from>
      <xdr:col>0</xdr:col>
      <xdr:colOff>234950</xdr:colOff>
      <xdr:row>0</xdr:row>
      <xdr:rowOff>177800</xdr:rowOff>
    </xdr:from>
    <xdr:to>
      <xdr:col>11</xdr:col>
      <xdr:colOff>224588</xdr:colOff>
      <xdr:row>26</xdr:row>
      <xdr:rowOff>94662</xdr:rowOff>
    </xdr:to>
    <xdr:pic>
      <xdr:nvPicPr>
        <xdr:cNvPr id="4" name="Picture 3">
          <a:extLst>
            <a:ext uri="{FF2B5EF4-FFF2-40B4-BE49-F238E27FC236}">
              <a16:creationId xmlns:a16="http://schemas.microsoft.com/office/drawing/2014/main" id="{4298D629-A5C9-46AA-8674-03C4D89DCD64}"/>
            </a:ext>
          </a:extLst>
        </xdr:cNvPr>
        <xdr:cNvPicPr>
          <a:picLocks noChangeAspect="1"/>
        </xdr:cNvPicPr>
      </xdr:nvPicPr>
      <xdr:blipFill>
        <a:blip xmlns:r="http://schemas.openxmlformats.org/officeDocument/2006/relationships" r:embed="rId1"/>
        <a:stretch>
          <a:fillRect/>
        </a:stretch>
      </xdr:blipFill>
      <xdr:spPr>
        <a:xfrm>
          <a:off x="234950" y="177800"/>
          <a:ext cx="6695238" cy="470476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autoPageBreaks="0"/>
  </sheetPr>
  <dimension ref="A1:O29"/>
  <sheetViews>
    <sheetView zoomScaleNormal="100" workbookViewId="0">
      <selection activeCell="E22" sqref="E22"/>
    </sheetView>
  </sheetViews>
  <sheetFormatPr defaultColWidth="8.77734375" defaultRowHeight="13.8" x14ac:dyDescent="0.25"/>
  <cols>
    <col min="1" max="1" width="24.77734375" style="7" bestFit="1" customWidth="1"/>
    <col min="2" max="3" width="12.77734375" style="7" customWidth="1"/>
    <col min="4" max="9" width="8.77734375" style="7"/>
    <col min="10" max="10" width="36.44140625" style="7" bestFit="1" customWidth="1"/>
    <col min="11" max="12" width="8.21875" style="7" bestFit="1" customWidth="1"/>
    <col min="13" max="13" width="8.77734375" style="7"/>
    <col min="14" max="15" width="10.77734375" style="7" bestFit="1" customWidth="1"/>
    <col min="16" max="16384" width="8.77734375" style="7"/>
  </cols>
  <sheetData>
    <row r="1" spans="1:15" ht="15.6" x14ac:dyDescent="0.3">
      <c r="A1" s="44" t="s">
        <v>52</v>
      </c>
      <c r="B1" s="13"/>
      <c r="C1" s="13"/>
    </row>
    <row r="2" spans="1:15" ht="15.6" x14ac:dyDescent="0.3">
      <c r="A2" s="44" t="s">
        <v>14</v>
      </c>
      <c r="B2" s="13"/>
      <c r="C2" s="13"/>
    </row>
    <row r="3" spans="1:15" ht="16.2" thickBot="1" x14ac:dyDescent="0.35">
      <c r="A3" s="44" t="str">
        <f>"For the Years "&amp;TEXT(C4,"####")&amp;" and "&amp;TEXT(B4,"####")</f>
        <v>For the Years 2017 and 2018</v>
      </c>
      <c r="B3" s="13"/>
      <c r="C3" s="13"/>
      <c r="L3" s="8"/>
      <c r="M3" s="9"/>
    </row>
    <row r="4" spans="1:15" ht="15" thickBot="1" x14ac:dyDescent="0.35">
      <c r="A4" s="10"/>
      <c r="B4" s="11">
        <v>2018</v>
      </c>
      <c r="C4" s="11">
        <f>B4-1</f>
        <v>2017</v>
      </c>
      <c r="M4" s="9"/>
    </row>
    <row r="5" spans="1:15" x14ac:dyDescent="0.25">
      <c r="A5" s="7" t="s">
        <v>15</v>
      </c>
      <c r="B5" s="46">
        <v>454239</v>
      </c>
      <c r="C5" s="46">
        <v>435420</v>
      </c>
      <c r="M5" s="9"/>
    </row>
    <row r="6" spans="1:15" x14ac:dyDescent="0.25">
      <c r="A6" s="7" t="s">
        <v>17</v>
      </c>
      <c r="B6" s="47">
        <v>351042</v>
      </c>
      <c r="C6" s="47">
        <v>346614</v>
      </c>
      <c r="D6" s="14"/>
    </row>
    <row r="7" spans="1:15" x14ac:dyDescent="0.25">
      <c r="A7" s="45" t="s">
        <v>18</v>
      </c>
      <c r="B7" s="51">
        <f>B5-B6</f>
        <v>103197</v>
      </c>
      <c r="C7" s="51">
        <f>C5-C6</f>
        <v>88806</v>
      </c>
    </row>
    <row r="8" spans="1:15" x14ac:dyDescent="0.25">
      <c r="A8" s="7" t="s">
        <v>19</v>
      </c>
      <c r="B8" s="46">
        <v>32988.6</v>
      </c>
      <c r="C8" s="46">
        <v>32422.800000000003</v>
      </c>
    </row>
    <row r="9" spans="1:15" x14ac:dyDescent="0.25">
      <c r="A9" s="7" t="s">
        <v>21</v>
      </c>
      <c r="B9" s="46">
        <v>28708.2</v>
      </c>
      <c r="C9" s="46">
        <v>26838.6</v>
      </c>
      <c r="N9" s="17"/>
      <c r="O9" s="17"/>
    </row>
    <row r="10" spans="1:15" x14ac:dyDescent="0.25">
      <c r="A10" s="7" t="s">
        <v>23</v>
      </c>
      <c r="B10" s="47">
        <v>1328.4</v>
      </c>
      <c r="C10" s="47">
        <v>1328.4</v>
      </c>
      <c r="N10" s="17"/>
      <c r="O10" s="17"/>
    </row>
    <row r="11" spans="1:15" x14ac:dyDescent="0.25">
      <c r="A11" s="45" t="s">
        <v>25</v>
      </c>
      <c r="B11" s="51">
        <f>B7-B8-B9-B10</f>
        <v>40171.799999999996</v>
      </c>
      <c r="C11" s="51">
        <f>C7-C8-C9-C10</f>
        <v>28216.199999999997</v>
      </c>
      <c r="N11" s="17"/>
      <c r="O11" s="17"/>
    </row>
    <row r="12" spans="1:15" x14ac:dyDescent="0.25">
      <c r="A12" s="7" t="s">
        <v>27</v>
      </c>
      <c r="B12" s="47">
        <v>9452.5499999999993</v>
      </c>
      <c r="C12" s="47">
        <v>9231.15</v>
      </c>
      <c r="N12" s="17"/>
      <c r="O12" s="17"/>
    </row>
    <row r="13" spans="1:15" x14ac:dyDescent="0.25">
      <c r="A13" s="45" t="s">
        <v>29</v>
      </c>
      <c r="B13" s="48">
        <f>B11-B12</f>
        <v>30719.249999999996</v>
      </c>
      <c r="C13" s="48">
        <f>C11-C12</f>
        <v>18985.049999999996</v>
      </c>
      <c r="N13" s="17"/>
      <c r="O13" s="17"/>
    </row>
    <row r="14" spans="1:15" x14ac:dyDescent="0.25">
      <c r="A14" s="7" t="s">
        <v>31</v>
      </c>
      <c r="B14" s="49">
        <f>B13*B18</f>
        <v>12287.699999999999</v>
      </c>
      <c r="C14" s="49">
        <f>C13*C18</f>
        <v>7594.0199999999986</v>
      </c>
      <c r="N14" s="17"/>
      <c r="O14" s="17"/>
    </row>
    <row r="15" spans="1:15" x14ac:dyDescent="0.25">
      <c r="A15" s="45" t="s">
        <v>33</v>
      </c>
      <c r="B15" s="50">
        <f>B13-B14</f>
        <v>18431.549999999996</v>
      </c>
      <c r="C15" s="50">
        <f>C13-C14</f>
        <v>11391.029999999997</v>
      </c>
      <c r="N15" s="17"/>
      <c r="O15" s="17"/>
    </row>
    <row r="16" spans="1:15" x14ac:dyDescent="0.25">
      <c r="N16" s="17"/>
      <c r="O16" s="17"/>
    </row>
    <row r="17" spans="1:15" x14ac:dyDescent="0.25">
      <c r="A17" s="22" t="s">
        <v>36</v>
      </c>
      <c r="N17" s="17"/>
      <c r="O17" s="17"/>
    </row>
    <row r="18" spans="1:15" x14ac:dyDescent="0.25">
      <c r="A18" s="24" t="s">
        <v>38</v>
      </c>
      <c r="B18" s="52">
        <v>0.4</v>
      </c>
      <c r="C18" s="52">
        <v>0.4</v>
      </c>
    </row>
    <row r="19" spans="1:15" x14ac:dyDescent="0.25">
      <c r="A19" s="24" t="s">
        <v>39</v>
      </c>
      <c r="B19" s="25">
        <v>52100</v>
      </c>
      <c r="C19" s="25">
        <v>52100</v>
      </c>
    </row>
    <row r="20" spans="1:15" x14ac:dyDescent="0.25">
      <c r="A20" s="24" t="s">
        <v>41</v>
      </c>
      <c r="B20" s="27">
        <f>B15/B19</f>
        <v>0.35377255278310932</v>
      </c>
      <c r="C20" s="27">
        <f>C15/C19</f>
        <v>0.21863781190019188</v>
      </c>
      <c r="N20" s="17"/>
      <c r="O20" s="17"/>
    </row>
    <row r="21" spans="1:15" x14ac:dyDescent="0.25">
      <c r="N21" s="17"/>
      <c r="O21" s="17"/>
    </row>
    <row r="22" spans="1:15" x14ac:dyDescent="0.25">
      <c r="N22" s="17"/>
      <c r="O22" s="17"/>
    </row>
    <row r="23" spans="1:15" x14ac:dyDescent="0.25">
      <c r="N23" s="17"/>
      <c r="O23" s="17"/>
    </row>
    <row r="24" spans="1:15" ht="14.4" x14ac:dyDescent="0.3">
      <c r="B24" s="28"/>
      <c r="C24" s="28"/>
      <c r="N24" s="17"/>
      <c r="O24" s="17"/>
    </row>
    <row r="25" spans="1:15" x14ac:dyDescent="0.25">
      <c r="N25" s="17"/>
      <c r="O25" s="17"/>
    </row>
    <row r="26" spans="1:15" x14ac:dyDescent="0.25">
      <c r="N26" s="17"/>
      <c r="O26" s="17"/>
    </row>
    <row r="27" spans="1:15" x14ac:dyDescent="0.25">
      <c r="N27" s="17"/>
      <c r="O27" s="17"/>
    </row>
    <row r="28" spans="1:15" x14ac:dyDescent="0.25">
      <c r="N28" s="17"/>
      <c r="O28" s="17"/>
    </row>
    <row r="29" spans="1:15" x14ac:dyDescent="0.25">
      <c r="N29" s="17"/>
      <c r="O29" s="17"/>
    </row>
  </sheetData>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autoPageBreaks="0"/>
  </sheetPr>
  <dimension ref="A1:G28"/>
  <sheetViews>
    <sheetView tabSelected="1" zoomScaleNormal="100" workbookViewId="0">
      <selection activeCell="G12" sqref="G12"/>
    </sheetView>
  </sheetViews>
  <sheetFormatPr defaultColWidth="8.77734375" defaultRowHeight="13.8" x14ac:dyDescent="0.25"/>
  <cols>
    <col min="1" max="1" width="31.44140625" style="7" customWidth="1"/>
    <col min="2" max="3" width="12.77734375" style="7" customWidth="1"/>
    <col min="4" max="4" width="8.77734375" style="7"/>
    <col min="5" max="6" width="9.77734375" style="7" bestFit="1" customWidth="1"/>
    <col min="7" max="16384" width="8.77734375" style="7"/>
  </cols>
  <sheetData>
    <row r="1" spans="1:5" ht="15.6" x14ac:dyDescent="0.3">
      <c r="A1" s="6" t="str">
        <f>'Income Statement'!A1</f>
        <v>Hometown Lamps</v>
      </c>
      <c r="B1" s="12"/>
      <c r="C1" s="13"/>
    </row>
    <row r="2" spans="1:5" ht="15.6" x14ac:dyDescent="0.3">
      <c r="A2" s="6" t="s">
        <v>16</v>
      </c>
      <c r="B2" s="12"/>
      <c r="C2" s="13"/>
    </row>
    <row r="3" spans="1:5" ht="16.2" thickBot="1" x14ac:dyDescent="0.35">
      <c r="A3" s="6" t="str">
        <f>"For the Year Ended December 31, "&amp;TEXT(B4,"####")</f>
        <v>For the Year Ended December 31, 2018</v>
      </c>
      <c r="B3" s="12"/>
      <c r="C3" s="13"/>
    </row>
    <row r="4" spans="1:5" ht="15" thickBot="1" x14ac:dyDescent="0.35">
      <c r="A4" s="10"/>
      <c r="B4" s="11">
        <f>'Income Statement'!B4</f>
        <v>2018</v>
      </c>
      <c r="C4" s="11">
        <f>B4-1</f>
        <v>2017</v>
      </c>
    </row>
    <row r="5" spans="1:5" ht="14.4" x14ac:dyDescent="0.3">
      <c r="A5" s="15" t="s">
        <v>20</v>
      </c>
    </row>
    <row r="6" spans="1:5" x14ac:dyDescent="0.25">
      <c r="A6" s="7" t="s">
        <v>22</v>
      </c>
      <c r="B6" s="16">
        <v>18098.22</v>
      </c>
      <c r="C6" s="16">
        <v>12669</v>
      </c>
    </row>
    <row r="7" spans="1:5" x14ac:dyDescent="0.25">
      <c r="A7" s="7" t="s">
        <v>24</v>
      </c>
      <c r="B7" s="16">
        <v>2264.4299999999998</v>
      </c>
      <c r="C7" s="16">
        <v>676.5</v>
      </c>
    </row>
    <row r="8" spans="1:5" x14ac:dyDescent="0.25">
      <c r="A8" s="7" t="s">
        <v>26</v>
      </c>
      <c r="B8" s="16">
        <v>50540.7</v>
      </c>
      <c r="C8" s="16">
        <v>51783</v>
      </c>
    </row>
    <row r="9" spans="1:5" x14ac:dyDescent="0.25">
      <c r="A9" s="7" t="s">
        <v>28</v>
      </c>
      <c r="B9" s="18">
        <v>57699.299999999996</v>
      </c>
      <c r="C9" s="18">
        <v>59642.7</v>
      </c>
    </row>
    <row r="10" spans="1:5" x14ac:dyDescent="0.25">
      <c r="A10" s="19" t="s">
        <v>30</v>
      </c>
      <c r="B10" s="39">
        <f>SUM(B6:B9)</f>
        <v>128602.65</v>
      </c>
      <c r="C10" s="39">
        <f>SUM(C6:C9)</f>
        <v>124771.2</v>
      </c>
    </row>
    <row r="11" spans="1:5" x14ac:dyDescent="0.25">
      <c r="A11" s="20" t="s">
        <v>32</v>
      </c>
      <c r="B11" s="16">
        <v>477240</v>
      </c>
      <c r="C11" s="16">
        <v>433698</v>
      </c>
    </row>
    <row r="12" spans="1:5" x14ac:dyDescent="0.25">
      <c r="A12" s="20" t="s">
        <v>34</v>
      </c>
      <c r="B12" s="40">
        <f>C12+'Income Statement'!B8</f>
        <v>95964.6</v>
      </c>
      <c r="C12" s="21">
        <v>62976</v>
      </c>
      <c r="D12" s="25"/>
      <c r="E12" s="25"/>
    </row>
    <row r="13" spans="1:5" x14ac:dyDescent="0.25">
      <c r="A13" s="19" t="s">
        <v>35</v>
      </c>
      <c r="B13" s="40">
        <f>B11-B12</f>
        <v>381275.4</v>
      </c>
      <c r="C13" s="40">
        <f>C11-C12</f>
        <v>370722</v>
      </c>
    </row>
    <row r="14" spans="1:5" ht="15" thickBot="1" x14ac:dyDescent="0.35">
      <c r="A14" s="38" t="s">
        <v>37</v>
      </c>
      <c r="B14" s="41">
        <f>B10+B13</f>
        <v>509878.05000000005</v>
      </c>
      <c r="C14" s="41">
        <f>C10+C13</f>
        <v>495493.2</v>
      </c>
    </row>
    <row r="15" spans="1:5" ht="14.4" thickTop="1" x14ac:dyDescent="0.25">
      <c r="B15" s="16"/>
      <c r="C15" s="16"/>
    </row>
    <row r="16" spans="1:5" ht="14.4" x14ac:dyDescent="0.3">
      <c r="A16" s="26" t="s">
        <v>40</v>
      </c>
      <c r="B16" s="16"/>
      <c r="C16" s="16"/>
    </row>
    <row r="17" spans="1:7" x14ac:dyDescent="0.25">
      <c r="A17" s="7" t="s">
        <v>42</v>
      </c>
      <c r="B17" s="16">
        <v>43296</v>
      </c>
      <c r="C17" s="16">
        <v>40221</v>
      </c>
      <c r="F17" s="29"/>
      <c r="G17" s="29"/>
    </row>
    <row r="18" spans="1:7" x14ac:dyDescent="0.25">
      <c r="A18" s="7" t="s">
        <v>43</v>
      </c>
      <c r="B18" s="18">
        <v>3505.5</v>
      </c>
      <c r="C18" s="18">
        <v>3370.2</v>
      </c>
    </row>
    <row r="19" spans="1:7" x14ac:dyDescent="0.25">
      <c r="A19" s="19" t="s">
        <v>44</v>
      </c>
      <c r="B19" s="40">
        <f>SUM(B17:B18)</f>
        <v>46801.5</v>
      </c>
      <c r="C19" s="40">
        <f>SUM(C17:C18)</f>
        <v>43591.199999999997</v>
      </c>
    </row>
    <row r="20" spans="1:7" x14ac:dyDescent="0.25">
      <c r="A20" s="7" t="s">
        <v>45</v>
      </c>
      <c r="B20" s="18">
        <v>187821</v>
      </c>
      <c r="C20" s="18">
        <v>195078</v>
      </c>
      <c r="E20" s="29"/>
      <c r="F20" s="29"/>
    </row>
    <row r="21" spans="1:7" x14ac:dyDescent="0.25">
      <c r="A21" s="19" t="s">
        <v>46</v>
      </c>
      <c r="B21" s="53">
        <f>SUM(B20,B19)</f>
        <v>234622.5</v>
      </c>
      <c r="C21" s="53">
        <f>SUM(C20,C19)</f>
        <v>238669.2</v>
      </c>
    </row>
    <row r="22" spans="1:7" x14ac:dyDescent="0.25">
      <c r="A22" s="7" t="s">
        <v>47</v>
      </c>
      <c r="B22" s="16">
        <v>64083</v>
      </c>
      <c r="C22" s="16">
        <v>64083</v>
      </c>
    </row>
    <row r="23" spans="1:7" x14ac:dyDescent="0.25">
      <c r="A23" s="7" t="s">
        <v>48</v>
      </c>
      <c r="B23" s="16">
        <v>149445</v>
      </c>
      <c r="C23" s="16">
        <v>149445</v>
      </c>
      <c r="E23" s="29"/>
      <c r="F23" s="29"/>
    </row>
    <row r="24" spans="1:7" x14ac:dyDescent="0.25">
      <c r="A24" s="7" t="s">
        <v>49</v>
      </c>
      <c r="B24" s="40">
        <f>'Income Statement'!B15+C24</f>
        <v>61727.549999999996</v>
      </c>
      <c r="C24" s="18">
        <v>43296</v>
      </c>
    </row>
    <row r="25" spans="1:7" x14ac:dyDescent="0.25">
      <c r="A25" s="19" t="s">
        <v>50</v>
      </c>
      <c r="B25" s="40">
        <f>SUM(B22:B24)</f>
        <v>275255.55</v>
      </c>
      <c r="C25" s="40">
        <f>SUM(C22:C24)</f>
        <v>256824</v>
      </c>
    </row>
    <row r="26" spans="1:7" ht="15" thickBot="1" x14ac:dyDescent="0.35">
      <c r="A26" s="23" t="s">
        <v>51</v>
      </c>
      <c r="B26" s="42">
        <f>B25+B21</f>
        <v>509878.05</v>
      </c>
      <c r="C26" s="42">
        <f>C25+C21</f>
        <v>495493.2</v>
      </c>
    </row>
    <row r="27" spans="1:7" ht="14.4" thickTop="1" x14ac:dyDescent="0.25"/>
    <row r="28" spans="1:7" x14ac:dyDescent="0.25">
      <c r="B28" s="25"/>
      <c r="C28" s="25"/>
    </row>
  </sheetData>
  <pageMargins left="0.75" right="0.75" top="1" bottom="1" header="0.5" footer="0.5"/>
  <pageSetup paperSize="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4"/>
  <sheetViews>
    <sheetView zoomScale="110" zoomScaleNormal="110" workbookViewId="0">
      <selection activeCell="F33" sqref="F33"/>
    </sheetView>
  </sheetViews>
  <sheetFormatPr defaultRowHeight="14.4" x14ac:dyDescent="0.3"/>
  <cols>
    <col min="1" max="1" width="23.21875" bestFit="1" customWidth="1"/>
    <col min="2" max="2" width="10.44140625" customWidth="1"/>
    <col min="3" max="3" width="15.44140625" customWidth="1"/>
    <col min="4" max="6" width="22.44140625" customWidth="1"/>
    <col min="7" max="7" width="11.109375" bestFit="1" customWidth="1"/>
    <col min="9" max="9" width="10.21875" bestFit="1" customWidth="1"/>
  </cols>
  <sheetData>
    <row r="1" spans="1:8" x14ac:dyDescent="0.3">
      <c r="A1" s="43" t="s">
        <v>53</v>
      </c>
      <c r="B1" s="43"/>
      <c r="C1" s="43"/>
      <c r="D1" s="43"/>
      <c r="E1" s="43"/>
      <c r="F1" s="43"/>
      <c r="G1" s="37"/>
    </row>
    <row r="2" spans="1:8" x14ac:dyDescent="0.3">
      <c r="A2" s="43" t="s">
        <v>0</v>
      </c>
      <c r="B2" s="43"/>
      <c r="C2" s="43"/>
      <c r="D2" s="43"/>
      <c r="E2" s="43"/>
      <c r="F2" s="43"/>
      <c r="G2" s="37"/>
    </row>
    <row r="3" spans="1:8" x14ac:dyDescent="0.3">
      <c r="A3" s="43" t="s">
        <v>1</v>
      </c>
      <c r="B3" s="43"/>
      <c r="C3" s="43"/>
      <c r="D3" s="43"/>
      <c r="E3" s="43"/>
      <c r="F3" s="43"/>
      <c r="G3" s="37"/>
    </row>
    <row r="4" spans="1:8" x14ac:dyDescent="0.3">
      <c r="A4" s="1"/>
      <c r="B4" s="1"/>
      <c r="C4" s="36" t="s">
        <v>2</v>
      </c>
      <c r="D4" s="36" t="s">
        <v>3</v>
      </c>
      <c r="E4" s="36" t="s">
        <v>4</v>
      </c>
      <c r="F4" s="36" t="s">
        <v>5</v>
      </c>
      <c r="G4" s="36" t="s">
        <v>69</v>
      </c>
    </row>
    <row r="6" spans="1:8" x14ac:dyDescent="0.3">
      <c r="A6" s="3" t="s">
        <v>15</v>
      </c>
      <c r="B6" s="3"/>
      <c r="C6" s="30">
        <v>178000</v>
      </c>
      <c r="D6" s="30">
        <v>158000</v>
      </c>
      <c r="E6" s="30">
        <v>147000</v>
      </c>
      <c r="F6" s="30">
        <v>152000</v>
      </c>
      <c r="G6" s="30">
        <v>155000</v>
      </c>
    </row>
    <row r="7" spans="1:8" x14ac:dyDescent="0.3">
      <c r="A7" s="2" t="s">
        <v>54</v>
      </c>
      <c r="B7" s="32">
        <v>0.6</v>
      </c>
      <c r="C7" s="30">
        <f>C6*$B7</f>
        <v>106800</v>
      </c>
      <c r="D7" s="30">
        <f t="shared" ref="D7:F7" si="0">D6*$B7</f>
        <v>94800</v>
      </c>
      <c r="E7" s="30">
        <f t="shared" si="0"/>
        <v>88200</v>
      </c>
      <c r="F7" s="30">
        <f t="shared" si="0"/>
        <v>91200</v>
      </c>
    </row>
    <row r="8" spans="1:8" x14ac:dyDescent="0.3">
      <c r="A8" s="2" t="s">
        <v>55</v>
      </c>
      <c r="B8" s="32">
        <v>0.4</v>
      </c>
      <c r="C8" s="30"/>
      <c r="D8" s="31">
        <f>C6*$B8</f>
        <v>71200</v>
      </c>
      <c r="E8" s="31">
        <f t="shared" ref="E8:F8" si="1">D6*$B8</f>
        <v>63200</v>
      </c>
      <c r="F8" s="31">
        <f t="shared" si="1"/>
        <v>58800</v>
      </c>
    </row>
    <row r="9" spans="1:8" x14ac:dyDescent="0.3">
      <c r="A9" s="3" t="s">
        <v>56</v>
      </c>
      <c r="B9" s="32"/>
      <c r="C9" s="30"/>
      <c r="D9" s="30">
        <f>SUM(D7:D8)</f>
        <v>166000</v>
      </c>
      <c r="E9" s="30">
        <f t="shared" ref="E9:F9" si="2">SUM(E7:E8)</f>
        <v>151400</v>
      </c>
      <c r="F9" s="30">
        <f t="shared" si="2"/>
        <v>150000</v>
      </c>
    </row>
    <row r="10" spans="1:8" x14ac:dyDescent="0.3">
      <c r="A10" s="3"/>
      <c r="B10" s="32"/>
      <c r="C10" s="30"/>
      <c r="D10" s="30"/>
      <c r="E10" s="30"/>
      <c r="F10" s="30"/>
    </row>
    <row r="11" spans="1:8" x14ac:dyDescent="0.3">
      <c r="A11" s="3" t="s">
        <v>57</v>
      </c>
      <c r="B11" s="32"/>
      <c r="C11" s="30"/>
      <c r="D11" s="30"/>
      <c r="E11" s="30"/>
      <c r="F11" s="30"/>
    </row>
    <row r="12" spans="1:8" x14ac:dyDescent="0.3">
      <c r="A12" s="2" t="s">
        <v>58</v>
      </c>
      <c r="B12" s="32">
        <v>0.5</v>
      </c>
      <c r="C12" s="30"/>
      <c r="D12" s="31">
        <f>E6*$B12</f>
        <v>73500</v>
      </c>
      <c r="E12" s="31">
        <f>F6*$B12</f>
        <v>76000</v>
      </c>
      <c r="F12" s="31">
        <f>G6*$B12</f>
        <v>77500</v>
      </c>
    </row>
    <row r="13" spans="1:8" x14ac:dyDescent="0.3">
      <c r="A13" s="2" t="s">
        <v>59</v>
      </c>
      <c r="B13" s="32"/>
      <c r="C13" s="30"/>
      <c r="D13" s="31">
        <f>$B33*C26</f>
        <v>29.166666666666668</v>
      </c>
      <c r="E13" s="31">
        <f t="shared" ref="E13:F13" si="3">$B33*D26</f>
        <v>0</v>
      </c>
      <c r="F13" s="31">
        <f t="shared" si="3"/>
        <v>0</v>
      </c>
      <c r="H13" s="35">
        <f>SUM(D13:F13)</f>
        <v>29.166666666666668</v>
      </c>
    </row>
    <row r="14" spans="1:8" x14ac:dyDescent="0.3">
      <c r="A14" s="2" t="s">
        <v>60</v>
      </c>
      <c r="B14" s="32"/>
      <c r="C14" s="30"/>
      <c r="D14" s="31">
        <f>IF(D6&gt;$B30,D6*BonusPercent,0)</f>
        <v>7900</v>
      </c>
      <c r="E14" s="31">
        <f>IF(E6&gt;$B30,E6*BonusPercent,0)</f>
        <v>0</v>
      </c>
      <c r="F14" s="31">
        <f>IF(F6&gt;$B30,F6*BonusPercent,0)</f>
        <v>7600</v>
      </c>
      <c r="H14" s="35">
        <f>SUM(D14:F14)</f>
        <v>15500</v>
      </c>
    </row>
    <row r="15" spans="1:8" x14ac:dyDescent="0.3">
      <c r="A15" s="2" t="s">
        <v>67</v>
      </c>
      <c r="B15" s="32"/>
      <c r="C15" s="30"/>
      <c r="D15" s="33">
        <v>5000</v>
      </c>
      <c r="E15" s="33">
        <v>5000</v>
      </c>
      <c r="F15" s="33">
        <v>5000</v>
      </c>
    </row>
    <row r="16" spans="1:8" x14ac:dyDescent="0.3">
      <c r="A16" s="2" t="s">
        <v>68</v>
      </c>
      <c r="B16" s="32"/>
      <c r="C16" s="30"/>
      <c r="D16" s="33">
        <v>52000</v>
      </c>
      <c r="E16" s="33">
        <v>53000</v>
      </c>
      <c r="F16" s="33">
        <v>54000</v>
      </c>
    </row>
    <row r="17" spans="1:6" x14ac:dyDescent="0.3">
      <c r="A17" s="2" t="s">
        <v>61</v>
      </c>
      <c r="B17" s="32"/>
      <c r="C17" s="30"/>
      <c r="F17" s="30">
        <v>60000</v>
      </c>
    </row>
    <row r="18" spans="1:6" x14ac:dyDescent="0.3">
      <c r="A18" s="2" t="s">
        <v>31</v>
      </c>
      <c r="B18" s="32"/>
      <c r="C18" s="30"/>
      <c r="E18" s="30">
        <v>8000</v>
      </c>
      <c r="F18" s="30"/>
    </row>
    <row r="19" spans="1:6" x14ac:dyDescent="0.3">
      <c r="A19" s="3" t="s">
        <v>62</v>
      </c>
      <c r="D19" s="35">
        <f>SUM(D12:D18)</f>
        <v>138429.16666666669</v>
      </c>
      <c r="E19" s="35">
        <f t="shared" ref="E19:F19" si="4">SUM(E12:E18)</f>
        <v>142000</v>
      </c>
      <c r="F19" s="35">
        <f t="shared" si="4"/>
        <v>204100</v>
      </c>
    </row>
    <row r="21" spans="1:6" x14ac:dyDescent="0.3">
      <c r="A21" s="3" t="s">
        <v>63</v>
      </c>
      <c r="D21" s="35">
        <f>C25</f>
        <v>30000</v>
      </c>
      <c r="E21" s="35">
        <f t="shared" ref="E21:F21" si="5">D25</f>
        <v>52570.833333333314</v>
      </c>
      <c r="F21" s="35">
        <f t="shared" si="5"/>
        <v>61970.833333333314</v>
      </c>
    </row>
    <row r="22" spans="1:6" x14ac:dyDescent="0.3">
      <c r="A22" s="3" t="s">
        <v>64</v>
      </c>
      <c r="D22" s="34">
        <f>D9-D19</f>
        <v>27570.833333333314</v>
      </c>
      <c r="E22" s="34">
        <f>E9-E19</f>
        <v>9400</v>
      </c>
      <c r="F22" s="34">
        <f>F9-F19</f>
        <v>-54100</v>
      </c>
    </row>
    <row r="23" spans="1:6" x14ac:dyDescent="0.3">
      <c r="A23" s="3" t="s">
        <v>6</v>
      </c>
      <c r="D23" s="35">
        <f>SUM(D21:D22)</f>
        <v>57570.833333333314</v>
      </c>
      <c r="E23" s="35">
        <f t="shared" ref="E23:F23" si="6">SUM(E21:E22)</f>
        <v>61970.833333333314</v>
      </c>
      <c r="F23" s="35">
        <f t="shared" si="6"/>
        <v>7870.8333333333139</v>
      </c>
    </row>
    <row r="24" spans="1:6" x14ac:dyDescent="0.3">
      <c r="A24" s="3" t="s">
        <v>65</v>
      </c>
      <c r="D24" s="31">
        <f>IF(D23&lt;=$B29,$B29-D23,-MIN(C26,D23-$B$29))</f>
        <v>-5000</v>
      </c>
      <c r="E24" s="31">
        <f t="shared" ref="E24:F24" si="7">IF(E23&lt;=$B29,$B29-E23,-MIN(D26,E23-$B$29))</f>
        <v>0</v>
      </c>
      <c r="F24" s="31">
        <f t="shared" si="7"/>
        <v>12129.166666666686</v>
      </c>
    </row>
    <row r="25" spans="1:6" x14ac:dyDescent="0.3">
      <c r="A25" s="3" t="s">
        <v>66</v>
      </c>
      <c r="C25" s="30">
        <v>30000</v>
      </c>
      <c r="D25" s="31">
        <f>SUM(D23:D24)</f>
        <v>52570.833333333314</v>
      </c>
      <c r="E25" s="31">
        <f t="shared" ref="E25:F25" si="8">SUM(E23:E24)</f>
        <v>61970.833333333314</v>
      </c>
      <c r="F25" s="31">
        <f t="shared" si="8"/>
        <v>20000</v>
      </c>
    </row>
    <row r="26" spans="1:6" x14ac:dyDescent="0.3">
      <c r="A26" s="3" t="s">
        <v>7</v>
      </c>
      <c r="C26" s="30">
        <v>5000</v>
      </c>
      <c r="D26" s="31">
        <f>C26+D24</f>
        <v>0</v>
      </c>
      <c r="E26" s="31">
        <f t="shared" ref="E26:F26" si="9">D26+E24</f>
        <v>0</v>
      </c>
      <c r="F26" s="31">
        <f t="shared" si="9"/>
        <v>12129.166666666686</v>
      </c>
    </row>
    <row r="28" spans="1:6" x14ac:dyDescent="0.3">
      <c r="A28" t="s">
        <v>8</v>
      </c>
    </row>
    <row r="29" spans="1:6" x14ac:dyDescent="0.3">
      <c r="A29" t="s">
        <v>9</v>
      </c>
      <c r="B29" s="30">
        <v>20000</v>
      </c>
    </row>
    <row r="30" spans="1:6" x14ac:dyDescent="0.3">
      <c r="A30" t="s">
        <v>10</v>
      </c>
      <c r="B30" s="30">
        <v>150000</v>
      </c>
    </row>
    <row r="31" spans="1:6" x14ac:dyDescent="0.3">
      <c r="A31" t="s">
        <v>11</v>
      </c>
      <c r="B31" s="4">
        <v>0.05</v>
      </c>
    </row>
    <row r="32" spans="1:6" x14ac:dyDescent="0.3">
      <c r="A32" t="s">
        <v>12</v>
      </c>
      <c r="B32" s="4">
        <v>7.0000000000000007E-2</v>
      </c>
    </row>
    <row r="33" spans="1:3" x14ac:dyDescent="0.3">
      <c r="A33" t="s">
        <v>13</v>
      </c>
      <c r="B33" s="54">
        <f>B32/12</f>
        <v>5.8333333333333336E-3</v>
      </c>
    </row>
    <row r="34" spans="1:3" x14ac:dyDescent="0.3">
      <c r="C34" s="5"/>
    </row>
  </sheetData>
  <scenarios current="0" sqref="H14 H13 F26">
    <scenario name="1 Payment" locked="1" count="5" user="Brady Monks" comment="Created by Brady Monks on 11/6/2022">
      <inputCells r="B31" val="0.02" numFmtId="9"/>
      <inputCells r="B32" val="0.07" numFmtId="9"/>
      <inputCells r="D17" val=""/>
      <inputCells r="E17" val=""/>
      <inputCells r="F17" val="60000" numFmtId="164"/>
    </scenario>
    <scenario name="3 Payments" locked="1" count="5" user="Brady Monks" comment="Created by Brady Monks on 11/6/2022">
      <inputCells r="B31" val="0.03" numFmtId="9"/>
      <inputCells r="B32" val="0.04" numFmtId="9"/>
      <inputCells r="D17" val="20000"/>
      <inputCells r="E17" val="20000"/>
      <inputCells r="F17" val="20000" numFmtId="164"/>
    </scenario>
    <scenario name="2 Payments" locked="1" count="5" user="Brady Monks" comment="Created by Brady Monks on 11/6/2022">
      <inputCells r="B31" val="0.05" numFmtId="9"/>
      <inputCells r="B32" val="0.06" numFmtId="9"/>
      <inputCells r="D17" val="0"/>
      <inputCells r="E17" val="30000"/>
      <inputCells r="F17" val="30000" numFmtId="164"/>
    </scenario>
  </scenarios>
  <mergeCells count="3">
    <mergeCell ref="A1:F1"/>
    <mergeCell ref="A2:F2"/>
    <mergeCell ref="A3:F3"/>
  </mergeCells>
  <printOptions gridLines="1"/>
  <pageMargins left="0.7" right="0.7" top="0.75" bottom="0.75" header="0.3" footer="0.3"/>
  <pageSetup orientation="landscape" r:id="rId1"/>
  <headerFooter>
    <oddHeader>&amp;A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DE3DF-2A06-49FF-ABCF-CAE2944D8FBE}">
  <sheetPr>
    <outlinePr summaryBelow="0"/>
  </sheetPr>
  <dimension ref="B1:F17"/>
  <sheetViews>
    <sheetView showGridLines="0" workbookViewId="0">
      <selection activeCell="E35" sqref="E35"/>
    </sheetView>
  </sheetViews>
  <sheetFormatPr defaultRowHeight="14.4" outlineLevelRow="1" outlineLevelCol="1" x14ac:dyDescent="0.3"/>
  <cols>
    <col min="3" max="3" width="13" bestFit="1" customWidth="1"/>
    <col min="4" max="6" width="13.109375" bestFit="1" customWidth="1" outlineLevel="1"/>
  </cols>
  <sheetData>
    <row r="1" spans="2:6" ht="15" thickBot="1" x14ac:dyDescent="0.35"/>
    <row r="2" spans="2:6" ht="15.6" x14ac:dyDescent="0.3">
      <c r="B2" s="58" t="s">
        <v>82</v>
      </c>
      <c r="C2" s="58"/>
      <c r="D2" s="63"/>
      <c r="E2" s="63"/>
      <c r="F2" s="63"/>
    </row>
    <row r="3" spans="2:6" ht="15.6" collapsed="1" x14ac:dyDescent="0.3">
      <c r="B3" s="57"/>
      <c r="C3" s="57"/>
      <c r="D3" s="64" t="s">
        <v>78</v>
      </c>
      <c r="E3" s="64" t="s">
        <v>80</v>
      </c>
      <c r="F3" s="64" t="s">
        <v>81</v>
      </c>
    </row>
    <row r="4" spans="2:6" ht="30.6" hidden="1" outlineLevel="1" x14ac:dyDescent="0.3">
      <c r="B4" s="60"/>
      <c r="C4" s="60"/>
      <c r="D4" s="66" t="s">
        <v>79</v>
      </c>
      <c r="E4" s="66" t="s">
        <v>79</v>
      </c>
      <c r="F4" s="66" t="s">
        <v>79</v>
      </c>
    </row>
    <row r="5" spans="2:6" x14ac:dyDescent="0.3">
      <c r="B5" s="61" t="s">
        <v>83</v>
      </c>
      <c r="C5" s="61"/>
      <c r="D5" s="59"/>
      <c r="E5" s="59"/>
      <c r="F5" s="59"/>
    </row>
    <row r="6" spans="2:6" outlineLevel="1" x14ac:dyDescent="0.3">
      <c r="B6" s="60"/>
      <c r="C6" s="60" t="s">
        <v>71</v>
      </c>
      <c r="D6" s="68">
        <v>0.02</v>
      </c>
      <c r="E6" s="68">
        <v>0.03</v>
      </c>
      <c r="F6" s="68">
        <v>0.05</v>
      </c>
    </row>
    <row r="7" spans="2:6" outlineLevel="1" x14ac:dyDescent="0.3">
      <c r="B7" s="60"/>
      <c r="C7" s="60" t="s">
        <v>72</v>
      </c>
      <c r="D7" s="68">
        <v>7.0000000000000007E-2</v>
      </c>
      <c r="E7" s="68">
        <v>0.04</v>
      </c>
      <c r="F7" s="68">
        <v>0.06</v>
      </c>
    </row>
    <row r="8" spans="2:6" outlineLevel="1" x14ac:dyDescent="0.3">
      <c r="B8" s="60"/>
      <c r="C8" s="60" t="s">
        <v>73</v>
      </c>
      <c r="D8" s="67"/>
      <c r="E8" s="67">
        <v>20000</v>
      </c>
      <c r="F8" s="67">
        <v>0</v>
      </c>
    </row>
    <row r="9" spans="2:6" outlineLevel="1" x14ac:dyDescent="0.3">
      <c r="B9" s="60"/>
      <c r="C9" s="60" t="s">
        <v>74</v>
      </c>
      <c r="D9" s="67"/>
      <c r="E9" s="67">
        <v>20000</v>
      </c>
      <c r="F9" s="67">
        <v>30000</v>
      </c>
    </row>
    <row r="10" spans="2:6" outlineLevel="1" x14ac:dyDescent="0.3">
      <c r="B10" s="60"/>
      <c r="C10" s="60" t="s">
        <v>75</v>
      </c>
      <c r="D10" s="65">
        <v>60000</v>
      </c>
      <c r="E10" s="65">
        <v>20000</v>
      </c>
      <c r="F10" s="65">
        <v>30000</v>
      </c>
    </row>
    <row r="11" spans="2:6" x14ac:dyDescent="0.3">
      <c r="B11" s="61" t="s">
        <v>84</v>
      </c>
      <c r="C11" s="61"/>
      <c r="D11" s="59"/>
      <c r="E11" s="59"/>
      <c r="F11" s="59"/>
    </row>
    <row r="12" spans="2:6" outlineLevel="1" x14ac:dyDescent="0.3">
      <c r="B12" s="60"/>
      <c r="C12" s="60" t="s">
        <v>76</v>
      </c>
      <c r="D12" s="55">
        <v>6200</v>
      </c>
      <c r="E12" s="55">
        <v>9300</v>
      </c>
      <c r="F12" s="55">
        <v>15500</v>
      </c>
    </row>
    <row r="13" spans="2:6" outlineLevel="1" x14ac:dyDescent="0.3">
      <c r="B13" s="60"/>
      <c r="C13" s="60" t="s">
        <v>70</v>
      </c>
      <c r="D13" s="55">
        <v>29.1666666666667</v>
      </c>
      <c r="E13" s="55">
        <v>16.6666666666667</v>
      </c>
      <c r="F13" s="55">
        <v>25</v>
      </c>
    </row>
    <row r="14" spans="2:6" ht="15" outlineLevel="1" thickBot="1" x14ac:dyDescent="0.35">
      <c r="B14" s="62"/>
      <c r="C14" s="62" t="s">
        <v>77</v>
      </c>
      <c r="D14" s="56">
        <v>2829.1666666666902</v>
      </c>
      <c r="E14" s="56">
        <v>5916.6666666666897</v>
      </c>
      <c r="F14" s="56">
        <v>12125</v>
      </c>
    </row>
    <row r="15" spans="2:6" x14ac:dyDescent="0.3">
      <c r="B15" t="s">
        <v>85</v>
      </c>
    </row>
    <row r="16" spans="2:6" x14ac:dyDescent="0.3">
      <c r="B16" t="s">
        <v>86</v>
      </c>
    </row>
    <row r="17" spans="2:2" x14ac:dyDescent="0.3">
      <c r="B17" t="s">
        <v>87</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A0C1C-ACCF-4226-8089-C8272B9F3389}">
  <dimension ref="A1"/>
  <sheetViews>
    <sheetView workbookViewId="0">
      <selection activeCell="R30" sqref="R30"/>
    </sheetView>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8</vt:i4>
      </vt:variant>
    </vt:vector>
  </HeadingPairs>
  <TitlesOfParts>
    <vt:vector size="13" baseType="lpstr">
      <vt:lpstr>Income Statement</vt:lpstr>
      <vt:lpstr>Balance Sheet</vt:lpstr>
      <vt:lpstr>The Art Store</vt:lpstr>
      <vt:lpstr>Scenario Summary</vt:lpstr>
      <vt:lpstr>Art Store Directions</vt:lpstr>
      <vt:lpstr>BonusPaid</vt:lpstr>
      <vt:lpstr>BonusPercent</vt:lpstr>
      <vt:lpstr>Dec_pay</vt:lpstr>
      <vt:lpstr>DecCumBor</vt:lpstr>
      <vt:lpstr>InterestRate</vt:lpstr>
      <vt:lpstr>Nov_pay</vt:lpstr>
      <vt:lpstr>Oct_pay</vt:lpstr>
      <vt:lpstr>STInterest</vt:lpstr>
    </vt:vector>
  </TitlesOfParts>
  <Company>Northwest Missouri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Adkins,Joni</dc:creator>
  <cp:lastModifiedBy>Brady Monks</cp:lastModifiedBy>
  <dcterms:created xsi:type="dcterms:W3CDTF">2020-02-20T17:34:13Z</dcterms:created>
  <dcterms:modified xsi:type="dcterms:W3CDTF">2022-11-06T18:31:59Z</dcterms:modified>
</cp:coreProperties>
</file>