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229929b3e5de9/Desktop/NWMSU/Financial Modeling for Decision Making in IT/Module3/"/>
    </mc:Choice>
  </mc:AlternateContent>
  <xr:revisionPtr revIDLastSave="354" documentId="8_{46C8D933-FD12-47B0-9BA4-F1159566F4EC}" xr6:coauthVersionLast="47" xr6:coauthVersionMax="47" xr10:uidLastSave="{2FA4C5EE-8A38-4E18-A45F-F8CF2A55337C}"/>
  <bookViews>
    <workbookView xWindow="-11910" yWindow="-3435" windowWidth="6660" windowHeight="11190" firstSheet="1" activeTab="1" xr2:uid="{20CAA0CB-1B55-41F5-9699-06281B3D16A4}"/>
  </bookViews>
  <sheets>
    <sheet name="Forecast" sheetId="2" r:id="rId1"/>
    <sheet name="AMZN Quarterly Revenue" sheetId="1" r:id="rId2"/>
    <sheet name="Regression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Regression!$I$16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K2" i="1" l="1"/>
  <c r="E4" i="1"/>
  <c r="G33" i="3"/>
  <c r="G34" i="3"/>
  <c r="G35" i="3"/>
  <c r="G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F34" i="3"/>
  <c r="F35" i="3"/>
  <c r="F36" i="3"/>
  <c r="F33" i="3"/>
  <c r="E3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D30" i="1"/>
  <c r="E30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4" i="1"/>
  <c r="C36" i="2"/>
  <c r="H5" i="2"/>
  <c r="C37" i="2"/>
  <c r="H6" i="2"/>
  <c r="C38" i="2"/>
  <c r="H7" i="2"/>
  <c r="C39" i="2"/>
  <c r="H8" i="2"/>
  <c r="C40" i="2"/>
  <c r="C33" i="2"/>
  <c r="H2" i="2"/>
  <c r="C34" i="2"/>
  <c r="H3" i="2"/>
  <c r="C35" i="2"/>
  <c r="H4" i="2"/>
  <c r="K4" i="1" l="1"/>
  <c r="K3" i="1"/>
  <c r="K5" i="1"/>
  <c r="D35" i="2"/>
  <c r="D39" i="2"/>
  <c r="E35" i="2"/>
  <c r="D34" i="2"/>
  <c r="E34" i="2"/>
  <c r="E38" i="2"/>
  <c r="E37" i="2"/>
  <c r="E39" i="2"/>
  <c r="D33" i="2"/>
  <c r="D37" i="2"/>
  <c r="E36" i="2"/>
  <c r="D40" i="2"/>
  <c r="D36" i="2"/>
  <c r="E40" i="2"/>
  <c r="D38" i="2"/>
  <c r="L5" i="1" l="1"/>
  <c r="L2" i="1"/>
  <c r="L3" i="1"/>
  <c r="F13" i="1" s="1"/>
  <c r="G13" i="1" s="1"/>
  <c r="H13" i="1" s="1"/>
  <c r="F4" i="1"/>
  <c r="G4" i="1" s="1"/>
  <c r="H4" i="1" s="1"/>
  <c r="L4" i="1"/>
  <c r="F30" i="1" s="1"/>
  <c r="G30" i="1" s="1"/>
  <c r="H30" i="1" s="1"/>
  <c r="F12" i="1"/>
  <c r="G12" i="1" s="1"/>
  <c r="H12" i="1" s="1"/>
  <c r="F28" i="1"/>
  <c r="G28" i="1" s="1"/>
  <c r="H28" i="1" s="1"/>
  <c r="F6" i="1"/>
  <c r="G6" i="1" s="1"/>
  <c r="H6" i="1" s="1"/>
  <c r="F10" i="1"/>
  <c r="G10" i="1" s="1"/>
  <c r="H10" i="1" s="1"/>
  <c r="F15" i="1"/>
  <c r="G15" i="1" s="1"/>
  <c r="H15" i="1" s="1"/>
  <c r="F7" i="1"/>
  <c r="G7" i="1" s="1"/>
  <c r="H7" i="1" s="1"/>
  <c r="F23" i="1"/>
  <c r="G23" i="1" s="1"/>
  <c r="H23" i="1" s="1"/>
  <c r="F11" i="1"/>
  <c r="G11" i="1" s="1"/>
  <c r="H11" i="1" s="1"/>
  <c r="F19" i="1"/>
  <c r="G19" i="1" s="1"/>
  <c r="H19" i="1" s="1"/>
  <c r="F27" i="1"/>
  <c r="G27" i="1" s="1"/>
  <c r="H27" i="1" s="1"/>
  <c r="F26" i="1" l="1"/>
  <c r="G26" i="1" s="1"/>
  <c r="H26" i="1" s="1"/>
  <c r="F18" i="1"/>
  <c r="G18" i="1" s="1"/>
  <c r="H18" i="1" s="1"/>
  <c r="F22" i="1"/>
  <c r="G22" i="1" s="1"/>
  <c r="H22" i="1" s="1"/>
  <c r="F14" i="1"/>
  <c r="G14" i="1" s="1"/>
  <c r="H14" i="1" s="1"/>
  <c r="F24" i="1"/>
  <c r="G24" i="1" s="1"/>
  <c r="H24" i="1" s="1"/>
  <c r="F16" i="1"/>
  <c r="G16" i="1" s="1"/>
  <c r="H16" i="1" s="1"/>
  <c r="F8" i="1"/>
  <c r="G8" i="1" s="1"/>
  <c r="H8" i="1" s="1"/>
  <c r="F20" i="1"/>
  <c r="G20" i="1" s="1"/>
  <c r="H20" i="1" s="1"/>
  <c r="L6" i="1"/>
  <c r="F25" i="1"/>
  <c r="G25" i="1" s="1"/>
  <c r="H25" i="1" s="1"/>
  <c r="F9" i="1"/>
  <c r="G9" i="1" s="1"/>
  <c r="H9" i="1" s="1"/>
  <c r="F21" i="1"/>
  <c r="G21" i="1" s="1"/>
  <c r="H21" i="1" s="1"/>
  <c r="F5" i="1"/>
  <c r="G5" i="1" s="1"/>
  <c r="H5" i="1" s="1"/>
  <c r="F17" i="1"/>
  <c r="G17" i="1" s="1"/>
  <c r="H17" i="1" s="1"/>
  <c r="F29" i="1"/>
  <c r="G29" i="1" s="1"/>
  <c r="H29" i="1" s="1"/>
</calcChain>
</file>

<file path=xl/sharedStrings.xml><?xml version="1.0" encoding="utf-8"?>
<sst xmlns="http://schemas.openxmlformats.org/spreadsheetml/2006/main" count="65" uniqueCount="54">
  <si>
    <t>Date</t>
  </si>
  <si>
    <t>Sales</t>
  </si>
  <si>
    <t>Source: Factset, Retrieved on 5/24/2019</t>
  </si>
  <si>
    <t>All figures in millions of dollars</t>
  </si>
  <si>
    <t>Raw Seasonals</t>
  </si>
  <si>
    <t>CMA4</t>
  </si>
  <si>
    <t>QTR</t>
  </si>
  <si>
    <t>Seasonal Index</t>
  </si>
  <si>
    <t>Quarter</t>
  </si>
  <si>
    <t>Raw Factors</t>
  </si>
  <si>
    <t>Normalized Factors</t>
  </si>
  <si>
    <t>Irregular</t>
  </si>
  <si>
    <t>Reconstruction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</si>
  <si>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</si>
  <si>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</si>
  <si>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</si>
  <si>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</si>
  <si>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</si>
  <si>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</si>
  <si>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</si>
  <si>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</si>
  <si>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</si>
  <si>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</si>
  <si>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</si>
  <si>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</si>
  <si>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</si>
  <si>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</si>
  <si>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</si>
  <si>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</si>
  <si>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</si>
  <si>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</si>
  <si>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</si>
  <si>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</si>
  <si>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</si>
  <si>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</si>
  <si>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</si>
  <si>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</si>
  <si>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</si>
  <si>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</si>
  <si>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</si>
  <si>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</si>
  <si>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</si>
  <si>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</si>
  <si>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</si>
  <si>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</si>
  <si>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</si>
  <si>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</si>
  <si>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</si>
  <si>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</si>
  <si>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</si>
  <si>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Fit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</si>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</sst>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"/>
    <numFmt numFmtId="167" formatCode="_(* #,##0.000000_);_(* \(#,##0.000000\);_(* &quot;-&quot;??_);_(@_)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43" fontId="0" fillId="0" borderId="0" xfId="1" applyFont="1"/>
    <xf numFmtId="4" fontId="0" fillId="0" borderId="0" xfId="0" applyNumberFormat="1"/>
    <xf numFmtId="43" fontId="0" fillId="0" borderId="0" xfId="0" applyNumberFormat="1"/>
    <xf numFmtId="165" fontId="0" fillId="2" borderId="0" xfId="1" applyNumberFormat="1" applyFont="1" applyFill="1"/>
    <xf numFmtId="164" fontId="0" fillId="2" borderId="0" xfId="0" applyNumberFormat="1" applyFill="1"/>
    <xf numFmtId="1" fontId="0" fillId="2" borderId="0" xfId="0" applyNumberFormat="1" applyFill="1"/>
    <xf numFmtId="167" fontId="0" fillId="0" borderId="0" xfId="1" applyNumberFormat="1" applyFont="1"/>
    <xf numFmtId="167" fontId="3" fillId="0" borderId="2" xfId="1" applyNumberFormat="1" applyFont="1" applyFill="1" applyBorder="1" applyAlignment="1">
      <alignment horizontal="centerContinuous"/>
    </xf>
    <xf numFmtId="167" fontId="0" fillId="0" borderId="0" xfId="1" applyNumberFormat="1" applyFont="1" applyFill="1" applyBorder="1" applyAlignment="1"/>
    <xf numFmtId="167" fontId="0" fillId="0" borderId="1" xfId="1" applyNumberFormat="1" applyFont="1" applyFill="1" applyBorder="1" applyAlignment="1"/>
    <xf numFmtId="167" fontId="3" fillId="0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Forecast!$B$2:$B$40</c:f>
              <c:numCache>
                <c:formatCode>_(* #,##0_);_(* \(#,##0\);_(* "-"??_);_(@_)</c:formatCode>
                <c:ptCount val="39"/>
                <c:pt idx="0">
                  <c:v>10876</c:v>
                </c:pt>
                <c:pt idx="1">
                  <c:v>17431</c:v>
                </c:pt>
                <c:pt idx="2">
                  <c:v>13185</c:v>
                </c:pt>
                <c:pt idx="3">
                  <c:v>12834</c:v>
                </c:pt>
                <c:pt idx="4">
                  <c:v>13806</c:v>
                </c:pt>
                <c:pt idx="5">
                  <c:v>21268</c:v>
                </c:pt>
                <c:pt idx="6">
                  <c:v>16070</c:v>
                </c:pt>
                <c:pt idx="7">
                  <c:v>15704</c:v>
                </c:pt>
                <c:pt idx="8">
                  <c:v>17092</c:v>
                </c:pt>
                <c:pt idx="9">
                  <c:v>25587</c:v>
                </c:pt>
                <c:pt idx="10">
                  <c:v>19741</c:v>
                </c:pt>
                <c:pt idx="11">
                  <c:v>19340</c:v>
                </c:pt>
                <c:pt idx="12">
                  <c:v>20579</c:v>
                </c:pt>
                <c:pt idx="13">
                  <c:v>29328</c:v>
                </c:pt>
                <c:pt idx="14">
                  <c:v>22717</c:v>
                </c:pt>
                <c:pt idx="15">
                  <c:v>23185</c:v>
                </c:pt>
                <c:pt idx="16">
                  <c:v>25358</c:v>
                </c:pt>
                <c:pt idx="17">
                  <c:v>35747</c:v>
                </c:pt>
                <c:pt idx="18">
                  <c:v>29128</c:v>
                </c:pt>
                <c:pt idx="19">
                  <c:v>30404</c:v>
                </c:pt>
                <c:pt idx="20">
                  <c:v>32714</c:v>
                </c:pt>
                <c:pt idx="21">
                  <c:v>43741</c:v>
                </c:pt>
                <c:pt idx="22">
                  <c:v>35714</c:v>
                </c:pt>
                <c:pt idx="23">
                  <c:v>37955</c:v>
                </c:pt>
                <c:pt idx="24">
                  <c:v>43744</c:v>
                </c:pt>
                <c:pt idx="25">
                  <c:v>60453</c:v>
                </c:pt>
                <c:pt idx="26">
                  <c:v>51042</c:v>
                </c:pt>
                <c:pt idx="27">
                  <c:v>52886</c:v>
                </c:pt>
                <c:pt idx="28">
                  <c:v>56576</c:v>
                </c:pt>
                <c:pt idx="29">
                  <c:v>72383</c:v>
                </c:pt>
                <c:pt idx="30">
                  <c:v>59700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E-4EB6-89BD-F7AF3ACF0486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Forecast!$A$2:$A$40</c:f>
              <c:numCache>
                <c:formatCode>[$-409]mmm\-yy;@</c:formatCode>
                <c:ptCount val="39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  <c:pt idx="31">
                  <c:v>43646</c:v>
                </c:pt>
                <c:pt idx="32">
                  <c:v>43738</c:v>
                </c:pt>
                <c:pt idx="33">
                  <c:v>43829</c:v>
                </c:pt>
                <c:pt idx="34">
                  <c:v>43920</c:v>
                </c:pt>
                <c:pt idx="35">
                  <c:v>44012</c:v>
                </c:pt>
                <c:pt idx="36">
                  <c:v>44104</c:v>
                </c:pt>
                <c:pt idx="37">
                  <c:v>44195</c:v>
                </c:pt>
                <c:pt idx="38">
                  <c:v>44285</c:v>
                </c:pt>
              </c:numCache>
            </c:numRef>
          </c:cat>
          <c:val>
            <c:numRef>
              <c:f>Forecast!$C$2:$C$40</c:f>
              <c:numCache>
                <c:formatCode>General</c:formatCode>
                <c:ptCount val="39"/>
                <c:pt idx="30" formatCode="_(* #,##0_);_(* \(#,##0\);_(* &quot;-&quot;??_);_(@_)">
                  <c:v>59700</c:v>
                </c:pt>
                <c:pt idx="31" formatCode="_(* #,##0_);_(* \(#,##0\);_(* &quot;-&quot;??_);_(@_)">
                  <c:v>64272.580217244977</c:v>
                </c:pt>
                <c:pt idx="32" formatCode="_(* #,##0_);_(* \(#,##0\);_(* &quot;-&quot;??_);_(@_)">
                  <c:v>66268.408537057039</c:v>
                </c:pt>
                <c:pt idx="33" formatCode="_(* #,##0_);_(* \(#,##0\);_(* &quot;-&quot;??_);_(@_)">
                  <c:v>75242.718343770568</c:v>
                </c:pt>
                <c:pt idx="34" formatCode="_(* #,##0_);_(* \(#,##0\);_(* &quot;-&quot;??_);_(@_)">
                  <c:v>66401.183870967725</c:v>
                </c:pt>
                <c:pt idx="35" formatCode="_(* #,##0_);_(* \(#,##0\);_(* &quot;-&quot;??_);_(@_)">
                  <c:v>70973.764088212716</c:v>
                </c:pt>
                <c:pt idx="36" formatCode="_(* #,##0_);_(* \(#,##0\);_(* &quot;-&quot;??_);_(@_)">
                  <c:v>72969.592408024779</c:v>
                </c:pt>
                <c:pt idx="37" formatCode="_(* #,##0_);_(* \(#,##0\);_(* &quot;-&quot;??_);_(@_)">
                  <c:v>81943.902214738308</c:v>
                </c:pt>
                <c:pt idx="38" formatCode="_(* #,##0_);_(* \(#,##0\);_(* &quot;-&quot;??_);_(@_)">
                  <c:v>73102.367741935464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E-4EB6-89BD-F7AF3ACF0486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Forecast!$A$2:$A$40</c:f>
              <c:numCache>
                <c:formatCode>[$-409]mmm\-yy;@</c:formatCode>
                <c:ptCount val="39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  <c:pt idx="31">
                  <c:v>43646</c:v>
                </c:pt>
                <c:pt idx="32">
                  <c:v>43738</c:v>
                </c:pt>
                <c:pt idx="33">
                  <c:v>43829</c:v>
                </c:pt>
                <c:pt idx="34">
                  <c:v>43920</c:v>
                </c:pt>
                <c:pt idx="35">
                  <c:v>44012</c:v>
                </c:pt>
                <c:pt idx="36">
                  <c:v>44104</c:v>
                </c:pt>
                <c:pt idx="37">
                  <c:v>44195</c:v>
                </c:pt>
                <c:pt idx="38">
                  <c:v>44285</c:v>
                </c:pt>
              </c:numCache>
            </c:numRef>
          </c:cat>
          <c:val>
            <c:numRef>
              <c:f>Forecast!$D$2:$D$40</c:f>
              <c:numCache>
                <c:formatCode>General</c:formatCode>
                <c:ptCount val="39"/>
                <c:pt idx="30" formatCode="_(* #,##0_);_(* \(#,##0\);_(* &quot;-&quot;??_);_(@_)">
                  <c:v>59700</c:v>
                </c:pt>
                <c:pt idx="31" formatCode="_(* #,##0_);_(* \(#,##0\);_(* &quot;-&quot;??_);_(@_)">
                  <c:v>56897.927742989399</c:v>
                </c:pt>
                <c:pt idx="32" formatCode="_(* #,##0_);_(* \(#,##0\);_(* &quot;-&quot;??_);_(@_)">
                  <c:v>56341.893454514357</c:v>
                </c:pt>
                <c:pt idx="33" formatCode="_(* #,##0_);_(* \(#,##0\);_(* &quot;-&quot;??_);_(@_)">
                  <c:v>63293.494046488457</c:v>
                </c:pt>
                <c:pt idx="34" formatCode="_(* #,##0_);_(* \(#,##0\);_(* &quot;-&quot;??_);_(@_)">
                  <c:v>52721.622958589302</c:v>
                </c:pt>
                <c:pt idx="35" formatCode="_(* #,##0_);_(* \(#,##0\);_(* &quot;-&quot;??_);_(@_)">
                  <c:v>55422.471912457557</c:v>
                </c:pt>
                <c:pt idx="36" formatCode="_(* #,##0_);_(* \(#,##0\);_(* &quot;-&quot;??_);_(@_)">
                  <c:v>56046.656145389337</c:v>
                </c:pt>
                <c:pt idx="37" formatCode="_(* #,##0_);_(* \(#,##0\);_(* &quot;-&quot;??_);_(@_)">
                  <c:v>63749.745259780524</c:v>
                </c:pt>
                <c:pt idx="38" formatCode="_(* #,##0_);_(* \(#,##0\);_(* &quot;-&quot;??_);_(@_)">
                  <c:v>53717.643762369669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E-4EB6-89BD-F7AF3ACF0486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Forecast!$A$2:$A$40</c:f>
              <c:numCache>
                <c:formatCode>[$-409]mmm\-yy;@</c:formatCode>
                <c:ptCount val="39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  <c:pt idx="31">
                  <c:v>43646</c:v>
                </c:pt>
                <c:pt idx="32">
                  <c:v>43738</c:v>
                </c:pt>
                <c:pt idx="33">
                  <c:v>43829</c:v>
                </c:pt>
                <c:pt idx="34">
                  <c:v>43920</c:v>
                </c:pt>
                <c:pt idx="35">
                  <c:v>44012</c:v>
                </c:pt>
                <c:pt idx="36">
                  <c:v>44104</c:v>
                </c:pt>
                <c:pt idx="37">
                  <c:v>44195</c:v>
                </c:pt>
                <c:pt idx="38">
                  <c:v>44285</c:v>
                </c:pt>
              </c:numCache>
            </c:numRef>
          </c:cat>
          <c:val>
            <c:numRef>
              <c:f>Forecast!$E$2:$E$40</c:f>
              <c:numCache>
                <c:formatCode>General</c:formatCode>
                <c:ptCount val="39"/>
                <c:pt idx="30" formatCode="_(* #,##0_);_(* \(#,##0\);_(* &quot;-&quot;??_);_(@_)">
                  <c:v>59700</c:v>
                </c:pt>
                <c:pt idx="31" formatCode="_(* #,##0_);_(* \(#,##0\);_(* &quot;-&quot;??_);_(@_)">
                  <c:v>71647.232691500554</c:v>
                </c:pt>
                <c:pt idx="32" formatCode="_(* #,##0_);_(* \(#,##0\);_(* &quot;-&quot;??_);_(@_)">
                  <c:v>76194.923619599722</c:v>
                </c:pt>
                <c:pt idx="33" formatCode="_(* #,##0_);_(* \(#,##0\);_(* &quot;-&quot;??_);_(@_)">
                  <c:v>87191.942641052679</c:v>
                </c:pt>
                <c:pt idx="34" formatCode="_(* #,##0_);_(* \(#,##0\);_(* &quot;-&quot;??_);_(@_)">
                  <c:v>80080.744783346148</c:v>
                </c:pt>
                <c:pt idx="35" formatCode="_(* #,##0_);_(* \(#,##0\);_(* &quot;-&quot;??_);_(@_)">
                  <c:v>86525.056263967883</c:v>
                </c:pt>
                <c:pt idx="36" formatCode="_(* #,##0_);_(* \(#,##0\);_(* &quot;-&quot;??_);_(@_)">
                  <c:v>89892.52867066022</c:v>
                </c:pt>
                <c:pt idx="37" formatCode="_(* #,##0_);_(* \(#,##0\);_(* &quot;-&quot;??_);_(@_)">
                  <c:v>100138.05916969609</c:v>
                </c:pt>
                <c:pt idx="38" formatCode="_(* #,##0_);_(* \(#,##0\);_(* &quot;-&quot;??_);_(@_)">
                  <c:v>92487.09172150126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E-4EB6-89BD-F7AF3ACF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8943"/>
        <c:axId val="561370607"/>
      </c:lineChart>
      <c:catAx>
        <c:axId val="561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607"/>
        <c:crosses val="autoZero"/>
        <c:auto val="1"/>
        <c:lblAlgn val="ctr"/>
        <c:lblOffset val="100"/>
        <c:noMultiLvlLbl val="0"/>
      </c:catAx>
      <c:valAx>
        <c:axId val="5613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Quarterly Revenue'!$C$1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'AMZN Quarterly Revenue'!$A$2:$A$32</c:f>
              <c:numCache>
                <c:formatCode>[$-409]mmm\-yy;@</c:formatCode>
                <c:ptCount val="31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</c:numCache>
            </c:numRef>
          </c:cat>
          <c:val>
            <c:numRef>
              <c:f>'AMZN Quarterly Revenue'!$C$2:$C$32</c:f>
              <c:numCache>
                <c:formatCode>_(* #,##0_);_(* \(#,##0\);_(* "-"??_);_(@_)</c:formatCode>
                <c:ptCount val="31"/>
                <c:pt idx="0">
                  <c:v>10876</c:v>
                </c:pt>
                <c:pt idx="1">
                  <c:v>17431</c:v>
                </c:pt>
                <c:pt idx="2">
                  <c:v>13185</c:v>
                </c:pt>
                <c:pt idx="3">
                  <c:v>12834</c:v>
                </c:pt>
                <c:pt idx="4">
                  <c:v>13806</c:v>
                </c:pt>
                <c:pt idx="5">
                  <c:v>21268</c:v>
                </c:pt>
                <c:pt idx="6">
                  <c:v>16070</c:v>
                </c:pt>
                <c:pt idx="7">
                  <c:v>15704</c:v>
                </c:pt>
                <c:pt idx="8">
                  <c:v>17092</c:v>
                </c:pt>
                <c:pt idx="9">
                  <c:v>25587</c:v>
                </c:pt>
                <c:pt idx="10">
                  <c:v>19741</c:v>
                </c:pt>
                <c:pt idx="11">
                  <c:v>19340</c:v>
                </c:pt>
                <c:pt idx="12">
                  <c:v>20579</c:v>
                </c:pt>
                <c:pt idx="13">
                  <c:v>29328</c:v>
                </c:pt>
                <c:pt idx="14">
                  <c:v>22717</c:v>
                </c:pt>
                <c:pt idx="15">
                  <c:v>23185</c:v>
                </c:pt>
                <c:pt idx="16">
                  <c:v>25358</c:v>
                </c:pt>
                <c:pt idx="17">
                  <c:v>35747</c:v>
                </c:pt>
                <c:pt idx="18">
                  <c:v>29128</c:v>
                </c:pt>
                <c:pt idx="19">
                  <c:v>30404</c:v>
                </c:pt>
                <c:pt idx="20">
                  <c:v>32714</c:v>
                </c:pt>
                <c:pt idx="21">
                  <c:v>43741</c:v>
                </c:pt>
                <c:pt idx="22">
                  <c:v>35714</c:v>
                </c:pt>
                <c:pt idx="23">
                  <c:v>37955</c:v>
                </c:pt>
                <c:pt idx="24">
                  <c:v>43744</c:v>
                </c:pt>
                <c:pt idx="25">
                  <c:v>60453</c:v>
                </c:pt>
                <c:pt idx="26">
                  <c:v>51042</c:v>
                </c:pt>
                <c:pt idx="27">
                  <c:v>52886</c:v>
                </c:pt>
                <c:pt idx="28">
                  <c:v>56576</c:v>
                </c:pt>
                <c:pt idx="29">
                  <c:v>72383</c:v>
                </c:pt>
                <c:pt idx="30">
                  <c:v>59700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A-47AC-8A9F-8F522F5A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603663"/>
        <c:axId val="816620719"/>
      </c:lineChart>
      <c:dateAx>
        <c:axId val="816603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20719"/>
        <c:crosses val="autoZero"/>
        <c:auto val="1"/>
        <c:lblOffset val="100"/>
        <c:baseTimeUnit val="months"/>
      </c:dateAx>
      <c:valAx>
        <c:axId val="8166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0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Regression!$A$2:$A$36</c:f>
              <c:numCache>
                <c:formatCode>[$-409]mmm\-yy;@</c:formatCode>
                <c:ptCount val="35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  <c:pt idx="31">
                  <c:v>43643</c:v>
                </c:pt>
                <c:pt idx="32">
                  <c:v>43732</c:v>
                </c:pt>
                <c:pt idx="33">
                  <c:v>43821</c:v>
                </c:pt>
                <c:pt idx="34">
                  <c:v>43910</c:v>
                </c:pt>
              </c:numCache>
            </c:numRef>
          </c:cat>
          <c:val>
            <c:numRef>
              <c:f>Regression!$F$2:$F$36</c:f>
              <c:numCache>
                <c:formatCode>_(* #,##0_);_(* \(#,##0\);_(* "-"??_);_(@_)</c:formatCode>
                <c:ptCount val="35"/>
                <c:pt idx="0">
                  <c:v>10876</c:v>
                </c:pt>
                <c:pt idx="1">
                  <c:v>17431</c:v>
                </c:pt>
                <c:pt idx="2">
                  <c:v>13185</c:v>
                </c:pt>
                <c:pt idx="3">
                  <c:v>12834</c:v>
                </c:pt>
                <c:pt idx="4">
                  <c:v>13806</c:v>
                </c:pt>
                <c:pt idx="5">
                  <c:v>21268</c:v>
                </c:pt>
                <c:pt idx="6">
                  <c:v>16070</c:v>
                </c:pt>
                <c:pt idx="7">
                  <c:v>15704</c:v>
                </c:pt>
                <c:pt idx="8">
                  <c:v>17092</c:v>
                </c:pt>
                <c:pt idx="9">
                  <c:v>25587</c:v>
                </c:pt>
                <c:pt idx="10">
                  <c:v>19741</c:v>
                </c:pt>
                <c:pt idx="11">
                  <c:v>19340</c:v>
                </c:pt>
                <c:pt idx="12">
                  <c:v>20579</c:v>
                </c:pt>
                <c:pt idx="13">
                  <c:v>29328</c:v>
                </c:pt>
                <c:pt idx="14">
                  <c:v>22717</c:v>
                </c:pt>
                <c:pt idx="15">
                  <c:v>23185</c:v>
                </c:pt>
                <c:pt idx="16">
                  <c:v>25358</c:v>
                </c:pt>
                <c:pt idx="17">
                  <c:v>35747</c:v>
                </c:pt>
                <c:pt idx="18">
                  <c:v>29128</c:v>
                </c:pt>
                <c:pt idx="19">
                  <c:v>30404</c:v>
                </c:pt>
                <c:pt idx="20">
                  <c:v>32714</c:v>
                </c:pt>
                <c:pt idx="21">
                  <c:v>43741</c:v>
                </c:pt>
                <c:pt idx="22">
                  <c:v>35714</c:v>
                </c:pt>
                <c:pt idx="23">
                  <c:v>37955</c:v>
                </c:pt>
                <c:pt idx="24">
                  <c:v>43744</c:v>
                </c:pt>
                <c:pt idx="25">
                  <c:v>60453</c:v>
                </c:pt>
                <c:pt idx="26">
                  <c:v>51042</c:v>
                </c:pt>
                <c:pt idx="27">
                  <c:v>52886</c:v>
                </c:pt>
                <c:pt idx="28">
                  <c:v>56576</c:v>
                </c:pt>
                <c:pt idx="29">
                  <c:v>72383</c:v>
                </c:pt>
                <c:pt idx="30">
                  <c:v>59700</c:v>
                </c:pt>
                <c:pt idx="31">
                  <c:v>64272.580217244977</c:v>
                </c:pt>
                <c:pt idx="32">
                  <c:v>66268.408537057039</c:v>
                </c:pt>
                <c:pt idx="33">
                  <c:v>75242.718343770568</c:v>
                </c:pt>
                <c:pt idx="34">
                  <c:v>66401.183870967725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5-47D3-96E4-01621D482AA4}"/>
            </c:ext>
          </c:extLst>
        </c:ser>
        <c:ser>
          <c:idx val="1"/>
          <c:order val="1"/>
          <c:tx>
            <c:strRef>
              <c:f>Regression!$G$1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Regression!$A$2:$A$36</c:f>
              <c:numCache>
                <c:formatCode>[$-409]mmm\-yy;@</c:formatCode>
                <c:ptCount val="35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  <c:pt idx="31">
                  <c:v>43643</c:v>
                </c:pt>
                <c:pt idx="32">
                  <c:v>43732</c:v>
                </c:pt>
                <c:pt idx="33">
                  <c:v>43821</c:v>
                </c:pt>
                <c:pt idx="34">
                  <c:v>43910</c:v>
                </c:pt>
              </c:numCache>
            </c:numRef>
          </c:cat>
          <c:val>
            <c:numRef>
              <c:f>Regression!$G$2:$G$36</c:f>
              <c:numCache>
                <c:formatCode>_(* #,##0.00_);_(* \(#,##0.00\);_(* "-"??_);_(@_)</c:formatCode>
                <c:ptCount val="35"/>
                <c:pt idx="0">
                  <c:v>4082.3977272727298</c:v>
                </c:pt>
                <c:pt idx="1">
                  <c:v>14731.522727272726</c:v>
                </c:pt>
                <c:pt idx="2">
                  <c:v>7401.3977272727316</c:v>
                </c:pt>
                <c:pt idx="3">
                  <c:v>7320.5194805194806</c:v>
                </c:pt>
                <c:pt idx="4">
                  <c:v>10799.748376623376</c:v>
                </c:pt>
                <c:pt idx="5">
                  <c:v>21448.873376623374</c:v>
                </c:pt>
                <c:pt idx="6">
                  <c:v>14118.748376623382</c:v>
                </c:pt>
                <c:pt idx="7">
                  <c:v>14037.870129870131</c:v>
                </c:pt>
                <c:pt idx="8">
                  <c:v>17517.099025974028</c:v>
                </c:pt>
                <c:pt idx="9">
                  <c:v>28166.224025974021</c:v>
                </c:pt>
                <c:pt idx="10">
                  <c:v>20836.099025974032</c:v>
                </c:pt>
                <c:pt idx="11">
                  <c:v>20755.220779220781</c:v>
                </c:pt>
                <c:pt idx="12">
                  <c:v>24234.449675324679</c:v>
                </c:pt>
                <c:pt idx="13">
                  <c:v>34883.574675324671</c:v>
                </c:pt>
                <c:pt idx="14">
                  <c:v>27553.449675324682</c:v>
                </c:pt>
                <c:pt idx="15">
                  <c:v>27472.571428571431</c:v>
                </c:pt>
                <c:pt idx="16">
                  <c:v>30951.800324675329</c:v>
                </c:pt>
                <c:pt idx="17">
                  <c:v>41600.925324675321</c:v>
                </c:pt>
                <c:pt idx="18">
                  <c:v>34270.800324675321</c:v>
                </c:pt>
                <c:pt idx="19">
                  <c:v>34189.922077922078</c:v>
                </c:pt>
                <c:pt idx="20">
                  <c:v>37669.150974025979</c:v>
                </c:pt>
                <c:pt idx="21">
                  <c:v>48318.275974025972</c:v>
                </c:pt>
                <c:pt idx="22">
                  <c:v>40988.150974025979</c:v>
                </c:pt>
                <c:pt idx="23">
                  <c:v>40907.272727272721</c:v>
                </c:pt>
                <c:pt idx="24">
                  <c:v>44386.501623376622</c:v>
                </c:pt>
                <c:pt idx="25">
                  <c:v>55035.626623376622</c:v>
                </c:pt>
                <c:pt idx="26">
                  <c:v>47705.501623376622</c:v>
                </c:pt>
                <c:pt idx="27">
                  <c:v>47624.623376623378</c:v>
                </c:pt>
                <c:pt idx="28">
                  <c:v>51103.852272727272</c:v>
                </c:pt>
                <c:pt idx="29">
                  <c:v>61752.977272727272</c:v>
                </c:pt>
                <c:pt idx="30">
                  <c:v>54422.852272727279</c:v>
                </c:pt>
                <c:pt idx="31">
                  <c:v>54341.974025974021</c:v>
                </c:pt>
                <c:pt idx="32">
                  <c:v>57821.202922077922</c:v>
                </c:pt>
                <c:pt idx="33">
                  <c:v>68470.327922077922</c:v>
                </c:pt>
                <c:pt idx="34">
                  <c:v>61140.202922077937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5-47D3-96E4-01621D48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98175"/>
        <c:axId val="438396927"/>
      </c:lineChart>
      <c:dateAx>
        <c:axId val="43839817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6927"/>
        <c:crosses val="autoZero"/>
        <c:auto val="1"/>
        <c:lblOffset val="100"/>
        <c:baseTimeUnit val="months"/>
      </c:dateAx>
      <c:valAx>
        <c:axId val="438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with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Regression!$A$2:$A$32</c:f>
              <c:numCache>
                <c:formatCode>[$-409]mmm\-yy;@</c:formatCode>
                <c:ptCount val="31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</c:numCache>
            </c:numRef>
          </c:cat>
          <c:val>
            <c:numRef>
              <c:f>Regression!$F$2:$F$32</c:f>
              <c:numCache>
                <c:formatCode>_(* #,##0_);_(* \(#,##0\);_(* "-"??_);_(@_)</c:formatCode>
                <c:ptCount val="31"/>
                <c:pt idx="0">
                  <c:v>10876</c:v>
                </c:pt>
                <c:pt idx="1">
                  <c:v>17431</c:v>
                </c:pt>
                <c:pt idx="2">
                  <c:v>13185</c:v>
                </c:pt>
                <c:pt idx="3">
                  <c:v>12834</c:v>
                </c:pt>
                <c:pt idx="4">
                  <c:v>13806</c:v>
                </c:pt>
                <c:pt idx="5">
                  <c:v>21268</c:v>
                </c:pt>
                <c:pt idx="6">
                  <c:v>16070</c:v>
                </c:pt>
                <c:pt idx="7">
                  <c:v>15704</c:v>
                </c:pt>
                <c:pt idx="8">
                  <c:v>17092</c:v>
                </c:pt>
                <c:pt idx="9">
                  <c:v>25587</c:v>
                </c:pt>
                <c:pt idx="10">
                  <c:v>19741</c:v>
                </c:pt>
                <c:pt idx="11">
                  <c:v>19340</c:v>
                </c:pt>
                <c:pt idx="12">
                  <c:v>20579</c:v>
                </c:pt>
                <c:pt idx="13">
                  <c:v>29328</c:v>
                </c:pt>
                <c:pt idx="14">
                  <c:v>22717</c:v>
                </c:pt>
                <c:pt idx="15">
                  <c:v>23185</c:v>
                </c:pt>
                <c:pt idx="16">
                  <c:v>25358</c:v>
                </c:pt>
                <c:pt idx="17">
                  <c:v>35747</c:v>
                </c:pt>
                <c:pt idx="18">
                  <c:v>29128</c:v>
                </c:pt>
                <c:pt idx="19">
                  <c:v>30404</c:v>
                </c:pt>
                <c:pt idx="20">
                  <c:v>32714</c:v>
                </c:pt>
                <c:pt idx="21">
                  <c:v>43741</c:v>
                </c:pt>
                <c:pt idx="22">
                  <c:v>35714</c:v>
                </c:pt>
                <c:pt idx="23">
                  <c:v>37955</c:v>
                </c:pt>
                <c:pt idx="24">
                  <c:v>43744</c:v>
                </c:pt>
                <c:pt idx="25">
                  <c:v>60453</c:v>
                </c:pt>
                <c:pt idx="26">
                  <c:v>51042</c:v>
                </c:pt>
                <c:pt idx="27">
                  <c:v>52886</c:v>
                </c:pt>
                <c:pt idx="28">
                  <c:v>56576</c:v>
                </c:pt>
                <c:pt idx="29">
                  <c:v>72383</c:v>
                </c:pt>
                <c:pt idx="30">
                  <c:v>59700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9-4CF9-8910-60E14872D128}"/>
            </c:ext>
          </c:extLst>
        </c:ser>
        <c:ser>
          <c:idx val="1"/>
          <c:order val="1"/>
          <c:tx>
            <c:strRef>
              <c:f>Regression!$G$1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Regression!$A$2:$A$32</c:f>
              <c:numCache>
                <c:formatCode>[$-409]mmm\-yy;@</c:formatCode>
                <c:ptCount val="31"/>
                <c:pt idx="0">
                  <c:v>40816</c:v>
                </c:pt>
                <c:pt idx="1">
                  <c:v>40908</c:v>
                </c:pt>
                <c:pt idx="2">
                  <c:v>40999</c:v>
                </c:pt>
                <c:pt idx="3">
                  <c:v>41090</c:v>
                </c:pt>
                <c:pt idx="4">
                  <c:v>41182</c:v>
                </c:pt>
                <c:pt idx="5">
                  <c:v>41274</c:v>
                </c:pt>
                <c:pt idx="6">
                  <c:v>41364</c:v>
                </c:pt>
                <c:pt idx="7">
                  <c:v>41455</c:v>
                </c:pt>
                <c:pt idx="8">
                  <c:v>41547</c:v>
                </c:pt>
                <c:pt idx="9">
                  <c:v>41639</c:v>
                </c:pt>
                <c:pt idx="10">
                  <c:v>41729</c:v>
                </c:pt>
                <c:pt idx="11">
                  <c:v>41820</c:v>
                </c:pt>
                <c:pt idx="12">
                  <c:v>41912</c:v>
                </c:pt>
                <c:pt idx="13">
                  <c:v>42004</c:v>
                </c:pt>
                <c:pt idx="14">
                  <c:v>42094</c:v>
                </c:pt>
                <c:pt idx="15">
                  <c:v>42185</c:v>
                </c:pt>
                <c:pt idx="16">
                  <c:v>42277</c:v>
                </c:pt>
                <c:pt idx="17">
                  <c:v>42369</c:v>
                </c:pt>
                <c:pt idx="18">
                  <c:v>42460</c:v>
                </c:pt>
                <c:pt idx="19">
                  <c:v>42551</c:v>
                </c:pt>
                <c:pt idx="20">
                  <c:v>42643</c:v>
                </c:pt>
                <c:pt idx="21">
                  <c:v>42735</c:v>
                </c:pt>
                <c:pt idx="22">
                  <c:v>42825</c:v>
                </c:pt>
                <c:pt idx="23">
                  <c:v>42916</c:v>
                </c:pt>
                <c:pt idx="24">
                  <c:v>43008</c:v>
                </c:pt>
                <c:pt idx="25">
                  <c:v>43100</c:v>
                </c:pt>
                <c:pt idx="26">
                  <c:v>43190</c:v>
                </c:pt>
                <c:pt idx="27">
                  <c:v>43281</c:v>
                </c:pt>
                <c:pt idx="28">
                  <c:v>43373</c:v>
                </c:pt>
                <c:pt idx="29">
                  <c:v>43465</c:v>
                </c:pt>
                <c:pt idx="30">
                  <c:v>43554</c:v>
                </c:pt>
              </c:numCache>
            </c:numRef>
          </c:cat>
          <c:val>
            <c:numRef>
              <c:f>Regression!$G$2:$G$32</c:f>
              <c:numCache>
                <c:formatCode>_(* #,##0.00_);_(* \(#,##0.00\);_(* "-"??_);_(@_)</c:formatCode>
                <c:ptCount val="31"/>
                <c:pt idx="0">
                  <c:v>4082.3977272727298</c:v>
                </c:pt>
                <c:pt idx="1">
                  <c:v>14731.522727272726</c:v>
                </c:pt>
                <c:pt idx="2">
                  <c:v>7401.3977272727316</c:v>
                </c:pt>
                <c:pt idx="3">
                  <c:v>7320.5194805194806</c:v>
                </c:pt>
                <c:pt idx="4">
                  <c:v>10799.748376623376</c:v>
                </c:pt>
                <c:pt idx="5">
                  <c:v>21448.873376623374</c:v>
                </c:pt>
                <c:pt idx="6">
                  <c:v>14118.748376623382</c:v>
                </c:pt>
                <c:pt idx="7">
                  <c:v>14037.870129870131</c:v>
                </c:pt>
                <c:pt idx="8">
                  <c:v>17517.099025974028</c:v>
                </c:pt>
                <c:pt idx="9">
                  <c:v>28166.224025974021</c:v>
                </c:pt>
                <c:pt idx="10">
                  <c:v>20836.099025974032</c:v>
                </c:pt>
                <c:pt idx="11">
                  <c:v>20755.220779220781</c:v>
                </c:pt>
                <c:pt idx="12">
                  <c:v>24234.449675324679</c:v>
                </c:pt>
                <c:pt idx="13">
                  <c:v>34883.574675324671</c:v>
                </c:pt>
                <c:pt idx="14">
                  <c:v>27553.449675324682</c:v>
                </c:pt>
                <c:pt idx="15">
                  <c:v>27472.571428571431</c:v>
                </c:pt>
                <c:pt idx="16">
                  <c:v>30951.800324675329</c:v>
                </c:pt>
                <c:pt idx="17">
                  <c:v>41600.925324675321</c:v>
                </c:pt>
                <c:pt idx="18">
                  <c:v>34270.800324675321</c:v>
                </c:pt>
                <c:pt idx="19">
                  <c:v>34189.922077922078</c:v>
                </c:pt>
                <c:pt idx="20">
                  <c:v>37669.150974025979</c:v>
                </c:pt>
                <c:pt idx="21">
                  <c:v>48318.275974025972</c:v>
                </c:pt>
                <c:pt idx="22">
                  <c:v>40988.150974025979</c:v>
                </c:pt>
                <c:pt idx="23">
                  <c:v>40907.272727272721</c:v>
                </c:pt>
                <c:pt idx="24">
                  <c:v>44386.501623376622</c:v>
                </c:pt>
                <c:pt idx="25">
                  <c:v>55035.626623376622</c:v>
                </c:pt>
                <c:pt idx="26">
                  <c:v>47705.501623376622</c:v>
                </c:pt>
                <c:pt idx="27">
                  <c:v>47624.623376623378</c:v>
                </c:pt>
                <c:pt idx="28">
                  <c:v>51103.852272727272</c:v>
                </c:pt>
                <c:pt idx="29">
                  <c:v>61752.977272727272</c:v>
                </c:pt>
                <c:pt idx="30">
                  <c:v>54422.852272727279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9-4CF9-8910-60E14872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72079"/>
        <c:axId val="851669583"/>
      </c:lineChart>
      <c:dateAx>
        <c:axId val="851672079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69583"/>
        <c:crosses val="autoZero"/>
        <c:auto val="1"/>
        <c:lblOffset val="100"/>
        <c:baseTimeUnit val="months"/>
      </c:dateAx>
      <c:valAx>
        <c:axId val="8516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9846F-59AF-7A99-8CDB-5EEB98721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34</xdr:row>
      <xdr:rowOff>0</xdr:rowOff>
    </xdr:from>
    <xdr:to>
      <xdr:col>12</xdr:col>
      <xdr:colOff>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C8728-2D26-57C6-D731-2379136BF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163830</xdr:rowOff>
    </xdr:from>
    <xdr:to>
      <xdr:col>11</xdr:col>
      <xdr:colOff>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33C02B-9C15-F7EC-610B-EBB2F49B9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37</xdr:row>
      <xdr:rowOff>1</xdr:rowOff>
    </xdr:from>
    <xdr:to>
      <xdr:col>11</xdr:col>
      <xdr:colOff>0</xdr:colOff>
      <xdr:row>49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787CE1-C0A0-3A9C-D459-E91BE4F60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FEE79-3031-425A-8758-E98754B24109}" name="Table1" displayName="Table1" ref="A1:E40" totalsRowShown="0">
  <autoFilter ref="A1:E40" xr:uid="{081FEE79-3031-425A-8758-E98754B24109}"/>
  <tableColumns count="5">
    <tableColumn id="1" xr3:uid="{08762170-C409-49D6-B2AA-594C998A2A14}" name="Date" dataDxfId="4"/>
    <tableColumn id="2" xr3:uid="{4EAF45F2-9915-4D04-ABCD-AEE22F44EC42}" name="Sales"/>
    <tableColumn id="3" xr3:uid="{104FD6D8-7AE4-444D-93D6-801F940CD347}" name="Forecast(Sales)" dataDxfId="3">
      <calculatedColumnFormula>_xlfn.FORECAST.ETS(A2,$B$2:$B$32,$A$2:$A$32,1,1)</calculatedColumnFormula>
    </tableColumn>
    <tableColumn id="4" xr3:uid="{AEED0C03-3142-4D80-9F9E-8CEE0D74100F}" name="Lower Confidence Bound(Sales)" dataDxfId="2">
      <calculatedColumnFormula>C2-_xlfn.FORECAST.ETS.CONFINT(A2,$B$2:$B$32,$A$2:$A$32,0.95,1,1)</calculatedColumnFormula>
    </tableColumn>
    <tableColumn id="5" xr3:uid="{2192B224-BFF9-4A59-B923-42A987A73E05}" name="Upper Confidence Bound(Sales)" dataDxfId="1">
      <calculatedColumnFormula>C2+_xlfn.FORECAST.ETS.CONFINT(A2,$B$2:$B$32,$A$2:$A$32,0.95,1,1)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7E813D-3E8B-42CC-869C-3FDCB338620F}" name="Table2" displayName="Table2" ref="G1:H8" totalsRowShown="0">
  <autoFilter ref="G1:H8" xr:uid="{8C7E813D-3E8B-42CC-869C-3FDCB338620F}"/>
  <tableColumns count="2">
    <tableColumn id="1" xr3:uid="{914F964A-DA45-45C7-BBDB-B6C5279E24D6}" name="Statistic"/>
    <tableColumn id="2" xr3:uid="{F32027D1-3D44-4E03-8C1E-0DDFA2E50749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1C36-04A3-4CE8-AD55-111722974BE2}">
  <dimension ref="A1:H40"/>
  <sheetViews>
    <sheetView workbookViewId="0">
      <selection activeCell="E33" sqref="E33"/>
    </sheetView>
  </sheetViews>
  <sheetFormatPr defaultRowHeight="13.8" x14ac:dyDescent="0.25"/>
  <cols>
    <col min="3" max="3" width="17" customWidth="1"/>
    <col min="4" max="4" width="32.21875" customWidth="1"/>
    <col min="5" max="5" width="32.109375" customWidth="1"/>
    <col min="7" max="7" width="10.109375" customWidth="1"/>
    <col min="8" max="8" width="8.109375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G1" t="s">
        <v>16</v>
      </c>
      <c r="H1" t="s">
        <v>17</v>
      </c>
    </row>
    <row r="2" spans="1:8" x14ac:dyDescent="0.25">
      <c r="A2" s="2">
        <v>40816</v>
      </c>
      <c r="B2" s="4">
        <v>10876</v>
      </c>
      <c r="G2" t="s">
        <v>18</v>
      </c>
      <c r="H2" s="8">
        <f>_xlfn.FORECAST.ETS.STAT($B$2:$B$32,$A$2:$A$32,1,1,1)</f>
        <v>0.9</v>
      </c>
    </row>
    <row r="3" spans="1:8" x14ac:dyDescent="0.25">
      <c r="A3" s="2">
        <v>40908</v>
      </c>
      <c r="B3" s="4">
        <v>17431</v>
      </c>
      <c r="G3" t="s">
        <v>19</v>
      </c>
      <c r="H3" s="8">
        <f>_xlfn.FORECAST.ETS.STAT($B$2:$B$32,$A$2:$A$32,2,1,1)</f>
        <v>1E-3</v>
      </c>
    </row>
    <row r="4" spans="1:8" x14ac:dyDescent="0.25">
      <c r="A4" s="2">
        <v>40999</v>
      </c>
      <c r="B4" s="4">
        <v>13185</v>
      </c>
      <c r="G4" t="s">
        <v>20</v>
      </c>
      <c r="H4" s="8">
        <f>_xlfn.FORECAST.ETS.STAT($B$2:$B$32,$A$2:$A$32,3,1,1)</f>
        <v>9.9000000000000005E-2</v>
      </c>
    </row>
    <row r="5" spans="1:8" x14ac:dyDescent="0.25">
      <c r="A5" s="2">
        <v>41090</v>
      </c>
      <c r="B5" s="4">
        <v>12834</v>
      </c>
      <c r="G5" t="s">
        <v>21</v>
      </c>
      <c r="H5" s="8">
        <f>_xlfn.FORECAST.ETS.STAT($B$2:$B$32,$A$2:$A$32,4,1,1)</f>
        <v>1.2762596910567596</v>
      </c>
    </row>
    <row r="6" spans="1:8" x14ac:dyDescent="0.25">
      <c r="A6" s="2">
        <v>41182</v>
      </c>
      <c r="B6" s="4">
        <v>13806</v>
      </c>
      <c r="G6" t="s">
        <v>22</v>
      </c>
      <c r="H6" s="8">
        <f>_xlfn.FORECAST.ETS.STAT($B$2:$B$32,$A$2:$A$32,5,1,1)</f>
        <v>9.7657992140697633E-2</v>
      </c>
    </row>
    <row r="7" spans="1:8" x14ac:dyDescent="0.25">
      <c r="A7" s="2">
        <v>41274</v>
      </c>
      <c r="B7" s="4">
        <v>21268</v>
      </c>
      <c r="G7" t="s">
        <v>23</v>
      </c>
      <c r="H7" s="8">
        <f>_xlfn.FORECAST.ETS.STAT($B$2:$B$32,$A$2:$A$32,6,1,1)</f>
        <v>5176.1264290189001</v>
      </c>
    </row>
    <row r="8" spans="1:8" x14ac:dyDescent="0.25">
      <c r="A8" s="2">
        <v>41364</v>
      </c>
      <c r="B8" s="4">
        <v>16070</v>
      </c>
      <c r="G8" t="s">
        <v>24</v>
      </c>
      <c r="H8" s="8">
        <f>_xlfn.FORECAST.ETS.STAT($B$2:$B$32,$A$2:$A$32,7,1,1)</f>
        <v>6260.7875810836213</v>
      </c>
    </row>
    <row r="9" spans="1:8" x14ac:dyDescent="0.25">
      <c r="A9" s="2">
        <v>41455</v>
      </c>
      <c r="B9" s="4">
        <v>15704</v>
      </c>
    </row>
    <row r="10" spans="1:8" x14ac:dyDescent="0.25">
      <c r="A10" s="2">
        <v>41547</v>
      </c>
      <c r="B10" s="4">
        <v>17092</v>
      </c>
    </row>
    <row r="11" spans="1:8" x14ac:dyDescent="0.25">
      <c r="A11" s="2">
        <v>41639</v>
      </c>
      <c r="B11" s="4">
        <v>25587</v>
      </c>
    </row>
    <row r="12" spans="1:8" x14ac:dyDescent="0.25">
      <c r="A12" s="2">
        <v>41729</v>
      </c>
      <c r="B12" s="4">
        <v>19741</v>
      </c>
    </row>
    <row r="13" spans="1:8" x14ac:dyDescent="0.25">
      <c r="A13" s="2">
        <v>41820</v>
      </c>
      <c r="B13" s="4">
        <v>19340</v>
      </c>
    </row>
    <row r="14" spans="1:8" x14ac:dyDescent="0.25">
      <c r="A14" s="2">
        <v>41912</v>
      </c>
      <c r="B14" s="4">
        <v>20579</v>
      </c>
    </row>
    <row r="15" spans="1:8" x14ac:dyDescent="0.25">
      <c r="A15" s="2">
        <v>42004</v>
      </c>
      <c r="B15" s="4">
        <v>29328</v>
      </c>
    </row>
    <row r="16" spans="1:8" x14ac:dyDescent="0.25">
      <c r="A16" s="2">
        <v>42094</v>
      </c>
      <c r="B16" s="4">
        <v>22717</v>
      </c>
    </row>
    <row r="17" spans="1:5" x14ac:dyDescent="0.25">
      <c r="A17" s="2">
        <v>42185</v>
      </c>
      <c r="B17" s="4">
        <v>23185</v>
      </c>
    </row>
    <row r="18" spans="1:5" x14ac:dyDescent="0.25">
      <c r="A18" s="2">
        <v>42277</v>
      </c>
      <c r="B18" s="4">
        <v>25358</v>
      </c>
    </row>
    <row r="19" spans="1:5" x14ac:dyDescent="0.25">
      <c r="A19" s="2">
        <v>42369</v>
      </c>
      <c r="B19" s="4">
        <v>35747</v>
      </c>
    </row>
    <row r="20" spans="1:5" x14ac:dyDescent="0.25">
      <c r="A20" s="2">
        <v>42460</v>
      </c>
      <c r="B20" s="4">
        <v>29128</v>
      </c>
    </row>
    <row r="21" spans="1:5" x14ac:dyDescent="0.25">
      <c r="A21" s="2">
        <v>42551</v>
      </c>
      <c r="B21" s="4">
        <v>30404</v>
      </c>
    </row>
    <row r="22" spans="1:5" x14ac:dyDescent="0.25">
      <c r="A22" s="2">
        <v>42643</v>
      </c>
      <c r="B22" s="4">
        <v>32714</v>
      </c>
    </row>
    <row r="23" spans="1:5" x14ac:dyDescent="0.25">
      <c r="A23" s="2">
        <v>42735</v>
      </c>
      <c r="B23" s="4">
        <v>43741</v>
      </c>
    </row>
    <row r="24" spans="1:5" x14ac:dyDescent="0.25">
      <c r="A24" s="2">
        <v>42825</v>
      </c>
      <c r="B24" s="4">
        <v>35714</v>
      </c>
    </row>
    <row r="25" spans="1:5" x14ac:dyDescent="0.25">
      <c r="A25" s="2">
        <v>42916</v>
      </c>
      <c r="B25" s="4">
        <v>37955</v>
      </c>
    </row>
    <row r="26" spans="1:5" x14ac:dyDescent="0.25">
      <c r="A26" s="2">
        <v>43008</v>
      </c>
      <c r="B26" s="4">
        <v>43744</v>
      </c>
    </row>
    <row r="27" spans="1:5" x14ac:dyDescent="0.25">
      <c r="A27" s="2">
        <v>43100</v>
      </c>
      <c r="B27" s="4">
        <v>60453</v>
      </c>
    </row>
    <row r="28" spans="1:5" x14ac:dyDescent="0.25">
      <c r="A28" s="2">
        <v>43190</v>
      </c>
      <c r="B28" s="4">
        <v>51042</v>
      </c>
    </row>
    <row r="29" spans="1:5" x14ac:dyDescent="0.25">
      <c r="A29" s="2">
        <v>43281</v>
      </c>
      <c r="B29" s="4">
        <v>52886</v>
      </c>
    </row>
    <row r="30" spans="1:5" x14ac:dyDescent="0.25">
      <c r="A30" s="2">
        <v>43373</v>
      </c>
      <c r="B30" s="4">
        <v>56576</v>
      </c>
    </row>
    <row r="31" spans="1:5" x14ac:dyDescent="0.25">
      <c r="A31" s="2">
        <v>43465</v>
      </c>
      <c r="B31" s="4">
        <v>72383</v>
      </c>
    </row>
    <row r="32" spans="1:5" x14ac:dyDescent="0.25">
      <c r="A32" s="2">
        <v>43554</v>
      </c>
      <c r="B32" s="4">
        <v>59700</v>
      </c>
      <c r="C32" s="4">
        <v>59700</v>
      </c>
      <c r="D32" s="4">
        <v>59700</v>
      </c>
      <c r="E32" s="4">
        <v>59700</v>
      </c>
    </row>
    <row r="33" spans="1:5" x14ac:dyDescent="0.25">
      <c r="A33" s="2">
        <v>43646</v>
      </c>
      <c r="C33" s="4">
        <f t="shared" ref="C33:C40" si="0">_xlfn.FORECAST.ETS(A33,$B$2:$B$32,$A$2:$A$32,1,1)</f>
        <v>64272.580217244977</v>
      </c>
      <c r="D33" s="4">
        <f t="shared" ref="D33:D40" si="1">C33-_xlfn.FORECAST.ETS.CONFINT(A33,$B$2:$B$32,$A$2:$A$32,0.95,1,1)</f>
        <v>56897.927742989399</v>
      </c>
      <c r="E33" s="4">
        <f t="shared" ref="E33:E40" si="2">C33+_xlfn.FORECAST.ETS.CONFINT(A33,$B$2:$B$32,$A$2:$A$32,0.95,1,1)</f>
        <v>71647.232691500554</v>
      </c>
    </row>
    <row r="34" spans="1:5" x14ac:dyDescent="0.25">
      <c r="A34" s="2">
        <v>43738</v>
      </c>
      <c r="C34" s="4">
        <f t="shared" si="0"/>
        <v>66268.408537057039</v>
      </c>
      <c r="D34" s="4">
        <f t="shared" si="1"/>
        <v>56341.893454514357</v>
      </c>
      <c r="E34" s="4">
        <f t="shared" si="2"/>
        <v>76194.923619599722</v>
      </c>
    </row>
    <row r="35" spans="1:5" x14ac:dyDescent="0.25">
      <c r="A35" s="2">
        <v>43829</v>
      </c>
      <c r="C35" s="4">
        <f t="shared" si="0"/>
        <v>75242.718343770568</v>
      </c>
      <c r="D35" s="4">
        <f t="shared" si="1"/>
        <v>63293.494046488457</v>
      </c>
      <c r="E35" s="4">
        <f t="shared" si="2"/>
        <v>87191.942641052679</v>
      </c>
    </row>
    <row r="36" spans="1:5" x14ac:dyDescent="0.25">
      <c r="A36" s="2">
        <v>43920</v>
      </c>
      <c r="C36" s="4">
        <f t="shared" si="0"/>
        <v>66401.183870967725</v>
      </c>
      <c r="D36" s="4">
        <f t="shared" si="1"/>
        <v>52721.622958589302</v>
      </c>
      <c r="E36" s="4">
        <f t="shared" si="2"/>
        <v>80080.744783346148</v>
      </c>
    </row>
    <row r="37" spans="1:5" x14ac:dyDescent="0.25">
      <c r="A37" s="2">
        <v>44012</v>
      </c>
      <c r="C37" s="4">
        <f t="shared" si="0"/>
        <v>70973.764088212716</v>
      </c>
      <c r="D37" s="4">
        <f t="shared" si="1"/>
        <v>55422.471912457557</v>
      </c>
      <c r="E37" s="4">
        <f t="shared" si="2"/>
        <v>86525.056263967883</v>
      </c>
    </row>
    <row r="38" spans="1:5" x14ac:dyDescent="0.25">
      <c r="A38" s="2">
        <v>44104</v>
      </c>
      <c r="C38" s="4">
        <f t="shared" si="0"/>
        <v>72969.592408024779</v>
      </c>
      <c r="D38" s="4">
        <f t="shared" si="1"/>
        <v>56046.656145389337</v>
      </c>
      <c r="E38" s="4">
        <f t="shared" si="2"/>
        <v>89892.52867066022</v>
      </c>
    </row>
    <row r="39" spans="1:5" x14ac:dyDescent="0.25">
      <c r="A39" s="2">
        <v>44195</v>
      </c>
      <c r="C39" s="4">
        <f t="shared" si="0"/>
        <v>81943.902214738308</v>
      </c>
      <c r="D39" s="4">
        <f t="shared" si="1"/>
        <v>63749.745259780524</v>
      </c>
      <c r="E39" s="4">
        <f t="shared" si="2"/>
        <v>100138.05916969609</v>
      </c>
    </row>
    <row r="40" spans="1:5" x14ac:dyDescent="0.25">
      <c r="A40" s="2">
        <v>44285</v>
      </c>
      <c r="C40" s="4">
        <f t="shared" si="0"/>
        <v>73102.367741935464</v>
      </c>
      <c r="D40" s="4">
        <f t="shared" si="1"/>
        <v>53717.643762369669</v>
      </c>
      <c r="E40" s="4">
        <f t="shared" si="2"/>
        <v>92487.09172150126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6E1-7F9B-4D49-924D-05777528D121}">
  <dimension ref="A1:L38"/>
  <sheetViews>
    <sheetView tabSelected="1" zoomScaleNormal="100" workbookViewId="0">
      <selection activeCell="L2" sqref="L2"/>
    </sheetView>
  </sheetViews>
  <sheetFormatPr defaultRowHeight="13.8" x14ac:dyDescent="0.25"/>
  <cols>
    <col min="1" max="1" width="8" customWidth="1"/>
    <col min="2" max="2" width="22.21875" bestFit="1" customWidth="1"/>
    <col min="3" max="3" width="7.88671875" bestFit="1" customWidth="1"/>
    <col min="4" max="4" width="26" bestFit="1" customWidth="1"/>
    <col min="5" max="5" width="13.5546875" bestFit="1" customWidth="1"/>
    <col min="6" max="6" width="14.88671875" bestFit="1" customWidth="1"/>
    <col min="7" max="7" width="9.109375" bestFit="1" customWidth="1"/>
    <col min="8" max="8" width="15" bestFit="1" customWidth="1"/>
    <col min="10" max="10" width="8.21875" bestFit="1" customWidth="1"/>
    <col min="11" max="11" width="12" bestFit="1" customWidth="1"/>
    <col min="12" max="12" width="18.88671875" bestFit="1" customWidth="1"/>
  </cols>
  <sheetData>
    <row r="1" spans="1:12" x14ac:dyDescent="0.25">
      <c r="A1" s="1" t="s">
        <v>0</v>
      </c>
      <c r="B1" s="1" t="s">
        <v>6</v>
      </c>
      <c r="C1" s="1" t="s">
        <v>1</v>
      </c>
      <c r="D1" s="1" t="s">
        <v>5</v>
      </c>
      <c r="E1" t="s">
        <v>4</v>
      </c>
      <c r="F1" s="1" t="s">
        <v>7</v>
      </c>
      <c r="G1" s="1" t="s">
        <v>11</v>
      </c>
      <c r="H1" s="1" t="s">
        <v>12</v>
      </c>
      <c r="J1" s="1" t="s">
        <v>8</v>
      </c>
      <c r="K1" t="s">
        <v>9</v>
      </c>
      <c r="L1" s="1" t="s">
        <v>10</v>
      </c>
    </row>
    <row r="2" spans="1:12" x14ac:dyDescent="0.25">
      <c r="A2" s="2">
        <v>40816</v>
      </c>
      <c r="B2">
        <f>ROUNDUP(MONTH(A2)/3,0)</f>
        <v>3</v>
      </c>
      <c r="C2" s="3">
        <v>10876</v>
      </c>
      <c r="J2">
        <v>1</v>
      </c>
      <c r="K2">
        <f>AVERAGEIF($B$4:$B$30,J2,$E$4:$E$30)</f>
        <v>0.93736690727753835</v>
      </c>
      <c r="L2">
        <f>K2/AVERAGE($K$2:$K$5)</f>
        <v>0.93838296859374026</v>
      </c>
    </row>
    <row r="3" spans="1:12" x14ac:dyDescent="0.25">
      <c r="A3" s="2">
        <v>40908</v>
      </c>
      <c r="B3">
        <f t="shared" ref="B3:B32" si="0">ROUNDUP(MONTH(A3)/3,0)</f>
        <v>4</v>
      </c>
      <c r="C3" s="3">
        <v>17431</v>
      </c>
      <c r="J3">
        <v>2</v>
      </c>
      <c r="K3">
        <f>AVERAGEIF($B$4:$B$30,J3,$E$4:$EG31)</f>
        <v>0.8953115137962071</v>
      </c>
      <c r="L3">
        <f t="shared" ref="L3:L5" si="1">K3/AVERAGE($K$2:$K$5)</f>
        <v>0.89628198905840795</v>
      </c>
    </row>
    <row r="4" spans="1:12" x14ac:dyDescent="0.25">
      <c r="A4" s="2">
        <v>40999</v>
      </c>
      <c r="B4">
        <f t="shared" si="0"/>
        <v>1</v>
      </c>
      <c r="C4" s="3">
        <v>13185</v>
      </c>
      <c r="D4" s="4">
        <f>AVERAGE(AVERAGE(C2:C5),AVERAGE(C3:C6))</f>
        <v>13947.75</v>
      </c>
      <c r="E4" s="5">
        <f>C4/D4</f>
        <v>0.94531376028391678</v>
      </c>
      <c r="F4" s="5">
        <f t="shared" ref="F4:F30" si="2">VLOOKUP(B4,$J$2:$L$5,3)</f>
        <v>0.93838296859374026</v>
      </c>
      <c r="G4" s="5">
        <f>C4/(D4*F4)</f>
        <v>1.0073858881950544</v>
      </c>
      <c r="H4" s="7">
        <f>D4*G4*F4</f>
        <v>13185.000000000002</v>
      </c>
      <c r="J4">
        <v>3</v>
      </c>
      <c r="K4">
        <f>AVERAGEIF($B$4:$B$30,J4,$E$4:$EG32)</f>
        <v>0.9208617866153691</v>
      </c>
      <c r="L4">
        <f t="shared" si="1"/>
        <v>0.92185995716276548</v>
      </c>
    </row>
    <row r="5" spans="1:12" x14ac:dyDescent="0.25">
      <c r="A5" s="2">
        <v>41090</v>
      </c>
      <c r="B5">
        <f t="shared" si="0"/>
        <v>2</v>
      </c>
      <c r="C5" s="3">
        <v>12834</v>
      </c>
      <c r="D5" s="4">
        <f t="shared" ref="D5:D29" si="3">AVERAGE(AVERAGE(C3:C6),AVERAGE(C4:C7))</f>
        <v>14793.625</v>
      </c>
      <c r="E5" s="5">
        <f t="shared" ref="E5:E29" si="4">C5/D5</f>
        <v>0.86753584736668665</v>
      </c>
      <c r="F5" s="5">
        <f t="shared" si="2"/>
        <v>0.89628198905840795</v>
      </c>
      <c r="G5" s="5">
        <f t="shared" ref="G5:G29" si="5">C5/(D5*F5)</f>
        <v>0.96792734647951517</v>
      </c>
      <c r="H5" s="7">
        <f t="shared" ref="H5:H30" si="6">D5*G5*F5</f>
        <v>12834</v>
      </c>
      <c r="J5">
        <v>4</v>
      </c>
      <c r="K5">
        <f>AVERAGEIF($B$4:$B$30,J5,$E$4:$EG33)</f>
        <v>1.2421286765502293</v>
      </c>
      <c r="L5">
        <f t="shared" si="1"/>
        <v>1.2434750851850864</v>
      </c>
    </row>
    <row r="6" spans="1:12" x14ac:dyDescent="0.25">
      <c r="A6" s="2">
        <v>41182</v>
      </c>
      <c r="B6">
        <f t="shared" si="0"/>
        <v>3</v>
      </c>
      <c r="C6" s="3">
        <v>13806</v>
      </c>
      <c r="D6" s="4">
        <f t="shared" si="3"/>
        <v>15633.875</v>
      </c>
      <c r="E6" s="5">
        <f t="shared" si="4"/>
        <v>0.88308240919157921</v>
      </c>
      <c r="F6" s="5">
        <f t="shared" si="2"/>
        <v>0.92185995716276548</v>
      </c>
      <c r="G6" s="5">
        <f t="shared" si="5"/>
        <v>0.95793553275647958</v>
      </c>
      <c r="H6" s="7">
        <f t="shared" si="6"/>
        <v>13806</v>
      </c>
      <c r="L6">
        <f>SUM(L2:L5)</f>
        <v>4</v>
      </c>
    </row>
    <row r="7" spans="1:12" x14ac:dyDescent="0.25">
      <c r="A7" s="2">
        <v>41274</v>
      </c>
      <c r="B7">
        <f t="shared" si="0"/>
        <v>4</v>
      </c>
      <c r="C7" s="3">
        <v>21268</v>
      </c>
      <c r="D7" s="4">
        <f t="shared" si="3"/>
        <v>16353.25</v>
      </c>
      <c r="E7" s="5">
        <f t="shared" si="4"/>
        <v>1.3005365905859692</v>
      </c>
      <c r="F7" s="5">
        <f t="shared" si="2"/>
        <v>1.2434750851850864</v>
      </c>
      <c r="G7" s="5">
        <f t="shared" si="5"/>
        <v>1.0458887404184614</v>
      </c>
      <c r="H7" s="7">
        <f t="shared" si="6"/>
        <v>21267.999999999996</v>
      </c>
    </row>
    <row r="8" spans="1:12" x14ac:dyDescent="0.25">
      <c r="A8" s="2">
        <v>41364</v>
      </c>
      <c r="B8">
        <f t="shared" si="0"/>
        <v>1</v>
      </c>
      <c r="C8" s="3">
        <v>16070</v>
      </c>
      <c r="D8" s="4">
        <f t="shared" si="3"/>
        <v>17122.75</v>
      </c>
      <c r="E8" s="5">
        <f t="shared" si="4"/>
        <v>0.93851746944854064</v>
      </c>
      <c r="F8" s="5">
        <f t="shared" si="2"/>
        <v>0.93838296859374026</v>
      </c>
      <c r="G8" s="5">
        <f t="shared" si="5"/>
        <v>1.0001433325830731</v>
      </c>
      <c r="H8" s="7">
        <f t="shared" si="6"/>
        <v>16069.999999999998</v>
      </c>
    </row>
    <row r="9" spans="1:12" x14ac:dyDescent="0.25">
      <c r="A9" s="2">
        <v>41455</v>
      </c>
      <c r="B9">
        <f t="shared" si="0"/>
        <v>2</v>
      </c>
      <c r="C9" s="3">
        <v>15704</v>
      </c>
      <c r="D9" s="4">
        <f t="shared" si="3"/>
        <v>18073.375</v>
      </c>
      <c r="E9" s="5">
        <f t="shared" si="4"/>
        <v>0.86890246011052175</v>
      </c>
      <c r="F9" s="5">
        <f t="shared" si="2"/>
        <v>0.89628198905840795</v>
      </c>
      <c r="G9" s="5">
        <f t="shared" si="5"/>
        <v>0.96945210404523485</v>
      </c>
      <c r="H9" s="7">
        <f t="shared" si="6"/>
        <v>15704</v>
      </c>
    </row>
    <row r="10" spans="1:12" x14ac:dyDescent="0.25">
      <c r="A10" s="2">
        <v>41547</v>
      </c>
      <c r="B10">
        <f t="shared" si="0"/>
        <v>3</v>
      </c>
      <c r="C10" s="3">
        <v>17092</v>
      </c>
      <c r="D10" s="4">
        <f t="shared" si="3"/>
        <v>19072.125</v>
      </c>
      <c r="E10" s="5">
        <f t="shared" si="4"/>
        <v>0.89617701226266078</v>
      </c>
      <c r="F10" s="5">
        <f t="shared" si="2"/>
        <v>0.92185995716276548</v>
      </c>
      <c r="G10" s="5">
        <f t="shared" si="5"/>
        <v>0.97214007973711125</v>
      </c>
      <c r="H10" s="7">
        <f t="shared" si="6"/>
        <v>17092</v>
      </c>
    </row>
    <row r="11" spans="1:12" x14ac:dyDescent="0.25">
      <c r="A11" s="2">
        <v>41639</v>
      </c>
      <c r="B11">
        <f t="shared" si="0"/>
        <v>4</v>
      </c>
      <c r="C11" s="3">
        <v>25587</v>
      </c>
      <c r="D11" s="4">
        <f t="shared" si="3"/>
        <v>19985.5</v>
      </c>
      <c r="E11" s="5">
        <f t="shared" si="4"/>
        <v>1.2802782016962297</v>
      </c>
      <c r="F11" s="5">
        <f t="shared" si="2"/>
        <v>1.2434750851850864</v>
      </c>
      <c r="G11" s="5">
        <f t="shared" si="5"/>
        <v>1.0295969874665123</v>
      </c>
      <c r="H11" s="7">
        <f t="shared" si="6"/>
        <v>25587</v>
      </c>
    </row>
    <row r="12" spans="1:12" x14ac:dyDescent="0.25">
      <c r="A12" s="2">
        <v>41729</v>
      </c>
      <c r="B12">
        <f t="shared" si="0"/>
        <v>1</v>
      </c>
      <c r="C12" s="3">
        <v>19741</v>
      </c>
      <c r="D12" s="4">
        <f t="shared" si="3"/>
        <v>20875.875</v>
      </c>
      <c r="E12" s="5">
        <f t="shared" si="4"/>
        <v>0.9456370092271581</v>
      </c>
      <c r="F12" s="5">
        <f t="shared" si="2"/>
        <v>0.93838296859374026</v>
      </c>
      <c r="G12" s="5">
        <f t="shared" si="5"/>
        <v>1.0077303626303968</v>
      </c>
      <c r="H12" s="7">
        <f t="shared" si="6"/>
        <v>19741</v>
      </c>
    </row>
    <row r="13" spans="1:12" x14ac:dyDescent="0.25">
      <c r="A13" s="2">
        <v>41820</v>
      </c>
      <c r="B13">
        <f t="shared" si="0"/>
        <v>2</v>
      </c>
      <c r="C13" s="3">
        <v>19340</v>
      </c>
      <c r="D13" s="4">
        <f t="shared" si="3"/>
        <v>21779.375</v>
      </c>
      <c r="E13" s="5">
        <f t="shared" si="4"/>
        <v>0.88799609722501216</v>
      </c>
      <c r="F13" s="5">
        <f t="shared" si="2"/>
        <v>0.89628198905840795</v>
      </c>
      <c r="G13" s="5">
        <f t="shared" si="5"/>
        <v>0.99075526236770572</v>
      </c>
      <c r="H13" s="7">
        <f t="shared" si="6"/>
        <v>19340</v>
      </c>
    </row>
    <row r="14" spans="1:12" x14ac:dyDescent="0.25">
      <c r="A14" s="2">
        <v>41912</v>
      </c>
      <c r="B14">
        <f t="shared" si="0"/>
        <v>3</v>
      </c>
      <c r="C14" s="3">
        <v>20579</v>
      </c>
      <c r="D14" s="4">
        <f t="shared" si="3"/>
        <v>22619</v>
      </c>
      <c r="E14" s="5">
        <f t="shared" si="4"/>
        <v>0.90981033644281362</v>
      </c>
      <c r="F14" s="5">
        <f t="shared" si="2"/>
        <v>0.92185995716276548</v>
      </c>
      <c r="G14" s="5">
        <f t="shared" si="5"/>
        <v>0.98692901169388303</v>
      </c>
      <c r="H14" s="7">
        <f t="shared" si="6"/>
        <v>20578.999999999996</v>
      </c>
    </row>
    <row r="15" spans="1:12" x14ac:dyDescent="0.25">
      <c r="A15" s="2">
        <v>42004</v>
      </c>
      <c r="B15">
        <f t="shared" si="0"/>
        <v>4</v>
      </c>
      <c r="C15" s="3">
        <v>29328</v>
      </c>
      <c r="D15" s="4">
        <f t="shared" si="3"/>
        <v>23471.625</v>
      </c>
      <c r="E15" s="5">
        <f t="shared" si="4"/>
        <v>1.249508715310508</v>
      </c>
      <c r="F15" s="5">
        <f t="shared" si="2"/>
        <v>1.2434750851850864</v>
      </c>
      <c r="G15" s="5">
        <f t="shared" si="5"/>
        <v>1.0048522324229145</v>
      </c>
      <c r="H15" s="7">
        <f t="shared" si="6"/>
        <v>29328</v>
      </c>
    </row>
    <row r="16" spans="1:12" x14ac:dyDescent="0.25">
      <c r="A16" s="2">
        <v>42094</v>
      </c>
      <c r="B16">
        <f t="shared" si="0"/>
        <v>1</v>
      </c>
      <c r="C16" s="3">
        <v>22717</v>
      </c>
      <c r="D16" s="4">
        <f t="shared" si="3"/>
        <v>24549.625</v>
      </c>
      <c r="E16" s="5">
        <f t="shared" si="4"/>
        <v>0.92535018355677534</v>
      </c>
      <c r="F16" s="5">
        <f t="shared" si="2"/>
        <v>0.93838296859374026</v>
      </c>
      <c r="G16" s="5">
        <f t="shared" si="5"/>
        <v>0.98611144333054557</v>
      </c>
      <c r="H16" s="7">
        <f t="shared" si="6"/>
        <v>22716.999999999996</v>
      </c>
    </row>
    <row r="17" spans="1:8" x14ac:dyDescent="0.25">
      <c r="A17" s="2">
        <v>42185</v>
      </c>
      <c r="B17">
        <f t="shared" si="0"/>
        <v>2</v>
      </c>
      <c r="C17" s="3">
        <v>23185</v>
      </c>
      <c r="D17" s="4">
        <f t="shared" si="3"/>
        <v>25949.375</v>
      </c>
      <c r="E17" s="5">
        <f t="shared" si="4"/>
        <v>0.89347045930778679</v>
      </c>
      <c r="F17" s="5">
        <f t="shared" si="2"/>
        <v>0.89628198905840795</v>
      </c>
      <c r="G17" s="5">
        <f t="shared" si="5"/>
        <v>0.99686311921365867</v>
      </c>
      <c r="H17" s="7">
        <f t="shared" si="6"/>
        <v>23185</v>
      </c>
    </row>
    <row r="18" spans="1:8" x14ac:dyDescent="0.25">
      <c r="A18" s="2">
        <v>42277</v>
      </c>
      <c r="B18">
        <f t="shared" si="0"/>
        <v>3</v>
      </c>
      <c r="C18" s="3">
        <v>25358</v>
      </c>
      <c r="D18" s="4">
        <f t="shared" si="3"/>
        <v>27553.125</v>
      </c>
      <c r="E18" s="5">
        <f t="shared" si="4"/>
        <v>0.92033117840535328</v>
      </c>
      <c r="F18" s="5">
        <f t="shared" si="2"/>
        <v>0.92185995716276548</v>
      </c>
      <c r="G18" s="5">
        <f t="shared" si="5"/>
        <v>0.99834163666017406</v>
      </c>
      <c r="H18" s="7">
        <f t="shared" si="6"/>
        <v>25357.999999999996</v>
      </c>
    </row>
    <row r="19" spans="1:8" x14ac:dyDescent="0.25">
      <c r="A19" s="2">
        <v>42369</v>
      </c>
      <c r="B19">
        <f t="shared" si="0"/>
        <v>4</v>
      </c>
      <c r="C19" s="3">
        <v>35747</v>
      </c>
      <c r="D19" s="4">
        <f t="shared" si="3"/>
        <v>29256.875</v>
      </c>
      <c r="E19" s="5">
        <f t="shared" si="4"/>
        <v>1.2218324752729059</v>
      </c>
      <c r="F19" s="5">
        <f t="shared" si="2"/>
        <v>1.2434750851850864</v>
      </c>
      <c r="G19" s="5">
        <f t="shared" si="5"/>
        <v>0.98259505946678527</v>
      </c>
      <c r="H19" s="7">
        <f t="shared" si="6"/>
        <v>35747</v>
      </c>
    </row>
    <row r="20" spans="1:8" x14ac:dyDescent="0.25">
      <c r="A20" s="2">
        <v>42460</v>
      </c>
      <c r="B20">
        <f t="shared" si="0"/>
        <v>1</v>
      </c>
      <c r="C20" s="3">
        <v>29128</v>
      </c>
      <c r="D20" s="4">
        <f t="shared" si="3"/>
        <v>31078.75</v>
      </c>
      <c r="E20" s="5">
        <f t="shared" si="4"/>
        <v>0.93723203153279977</v>
      </c>
      <c r="F20" s="5">
        <f t="shared" si="2"/>
        <v>0.93838296859374026</v>
      </c>
      <c r="G20" s="5">
        <f t="shared" si="5"/>
        <v>0.99877348897043039</v>
      </c>
      <c r="H20" s="7">
        <f t="shared" si="6"/>
        <v>29128</v>
      </c>
    </row>
    <row r="21" spans="1:8" x14ac:dyDescent="0.25">
      <c r="A21" s="2">
        <v>42551</v>
      </c>
      <c r="B21">
        <f t="shared" si="0"/>
        <v>2</v>
      </c>
      <c r="C21" s="3">
        <v>30404</v>
      </c>
      <c r="D21" s="4">
        <f t="shared" si="3"/>
        <v>32997.5</v>
      </c>
      <c r="E21" s="5">
        <f t="shared" si="4"/>
        <v>0.92140313660125772</v>
      </c>
      <c r="F21" s="5">
        <f t="shared" si="2"/>
        <v>0.89628198905840795</v>
      </c>
      <c r="G21" s="5">
        <f t="shared" si="5"/>
        <v>1.0280281740005073</v>
      </c>
      <c r="H21" s="7">
        <f t="shared" si="6"/>
        <v>30404.000000000004</v>
      </c>
    </row>
    <row r="22" spans="1:8" x14ac:dyDescent="0.25">
      <c r="A22" s="2">
        <v>42643</v>
      </c>
      <c r="B22">
        <f t="shared" si="0"/>
        <v>3</v>
      </c>
      <c r="C22" s="3">
        <v>32714</v>
      </c>
      <c r="D22" s="4">
        <f t="shared" si="3"/>
        <v>34820</v>
      </c>
      <c r="E22" s="5">
        <f t="shared" si="4"/>
        <v>0.93951751866743249</v>
      </c>
      <c r="F22" s="5">
        <f t="shared" si="2"/>
        <v>0.92185995716276548</v>
      </c>
      <c r="G22" s="5">
        <f t="shared" si="5"/>
        <v>1.0191542775748847</v>
      </c>
      <c r="H22" s="7">
        <f t="shared" si="6"/>
        <v>32714</v>
      </c>
    </row>
    <row r="23" spans="1:8" x14ac:dyDescent="0.25">
      <c r="A23" s="2">
        <v>42735</v>
      </c>
      <c r="B23">
        <f t="shared" si="0"/>
        <v>4</v>
      </c>
      <c r="C23" s="3">
        <v>43741</v>
      </c>
      <c r="D23" s="4">
        <f t="shared" si="3"/>
        <v>36587.125</v>
      </c>
      <c r="E23" s="5">
        <f t="shared" si="4"/>
        <v>1.1955298482731289</v>
      </c>
      <c r="F23" s="5">
        <f t="shared" si="2"/>
        <v>1.2434750851850864</v>
      </c>
      <c r="G23" s="5">
        <f t="shared" si="5"/>
        <v>0.96144254317341538</v>
      </c>
      <c r="H23" s="7">
        <f t="shared" si="6"/>
        <v>43740.999999999993</v>
      </c>
    </row>
    <row r="24" spans="1:8" x14ac:dyDescent="0.25">
      <c r="A24" s="2">
        <v>42825</v>
      </c>
      <c r="B24">
        <f t="shared" si="0"/>
        <v>1</v>
      </c>
      <c r="C24" s="3">
        <v>35714</v>
      </c>
      <c r="D24" s="4">
        <f t="shared" si="3"/>
        <v>38909.75</v>
      </c>
      <c r="E24" s="5">
        <f t="shared" si="4"/>
        <v>0.9178676295787046</v>
      </c>
      <c r="F24" s="5">
        <f t="shared" si="2"/>
        <v>0.93838296859374026</v>
      </c>
      <c r="G24" s="5">
        <f t="shared" si="5"/>
        <v>0.97813756248604977</v>
      </c>
      <c r="H24" s="7">
        <f t="shared" si="6"/>
        <v>35714</v>
      </c>
    </row>
    <row r="25" spans="1:8" x14ac:dyDescent="0.25">
      <c r="A25" s="2">
        <v>42916</v>
      </c>
      <c r="B25">
        <f t="shared" si="0"/>
        <v>2</v>
      </c>
      <c r="C25" s="3">
        <v>37955</v>
      </c>
      <c r="D25" s="4">
        <f t="shared" si="3"/>
        <v>42377.5</v>
      </c>
      <c r="E25" s="5">
        <f t="shared" si="4"/>
        <v>0.89564037519910333</v>
      </c>
      <c r="F25" s="5">
        <f t="shared" si="2"/>
        <v>0.89628198905840795</v>
      </c>
      <c r="G25" s="5">
        <f t="shared" si="5"/>
        <v>0.99928413839936847</v>
      </c>
      <c r="H25" s="7">
        <f t="shared" si="6"/>
        <v>37955</v>
      </c>
    </row>
    <row r="26" spans="1:8" x14ac:dyDescent="0.25">
      <c r="A26" s="2">
        <v>43008</v>
      </c>
      <c r="B26">
        <f t="shared" si="0"/>
        <v>3</v>
      </c>
      <c r="C26" s="3">
        <v>43744</v>
      </c>
      <c r="D26" s="4">
        <f t="shared" si="3"/>
        <v>46382.5</v>
      </c>
      <c r="E26" s="5">
        <f t="shared" si="4"/>
        <v>0.94311432113404836</v>
      </c>
      <c r="F26" s="5">
        <f t="shared" si="2"/>
        <v>0.92185995716276548</v>
      </c>
      <c r="G26" s="5">
        <f t="shared" si="5"/>
        <v>1.0230559574761204</v>
      </c>
      <c r="H26" s="7">
        <f t="shared" si="6"/>
        <v>43744</v>
      </c>
    </row>
    <row r="27" spans="1:8" x14ac:dyDescent="0.25">
      <c r="A27" s="2">
        <v>43100</v>
      </c>
      <c r="B27">
        <f t="shared" si="0"/>
        <v>4</v>
      </c>
      <c r="C27" s="3">
        <v>60453</v>
      </c>
      <c r="D27" s="4">
        <f t="shared" si="3"/>
        <v>50164.875</v>
      </c>
      <c r="E27" s="5">
        <f t="shared" si="4"/>
        <v>1.2050862281626338</v>
      </c>
      <c r="F27" s="5">
        <f t="shared" si="2"/>
        <v>1.2434750851850864</v>
      </c>
      <c r="G27" s="5">
        <f t="shared" si="5"/>
        <v>0.96912776341092621</v>
      </c>
      <c r="H27" s="7">
        <f t="shared" si="6"/>
        <v>60453</v>
      </c>
    </row>
    <row r="28" spans="1:8" x14ac:dyDescent="0.25">
      <c r="A28" s="2">
        <v>43190</v>
      </c>
      <c r="B28">
        <f t="shared" si="0"/>
        <v>1</v>
      </c>
      <c r="C28" s="3">
        <v>51042</v>
      </c>
      <c r="D28" s="4">
        <f t="shared" si="3"/>
        <v>53635.25</v>
      </c>
      <c r="E28" s="5">
        <f t="shared" si="4"/>
        <v>0.95165026731487223</v>
      </c>
      <c r="F28" s="5">
        <f t="shared" si="2"/>
        <v>0.93838296859374026</v>
      </c>
      <c r="G28" s="5">
        <f t="shared" si="5"/>
        <v>1.0141384692233004</v>
      </c>
      <c r="H28" s="7">
        <f t="shared" si="6"/>
        <v>51041.999999999993</v>
      </c>
    </row>
    <row r="29" spans="1:8" x14ac:dyDescent="0.25">
      <c r="A29" s="2">
        <v>43281</v>
      </c>
      <c r="B29">
        <f t="shared" si="0"/>
        <v>2</v>
      </c>
      <c r="C29" s="3">
        <v>52886</v>
      </c>
      <c r="D29" s="4">
        <f t="shared" si="3"/>
        <v>56730.5</v>
      </c>
      <c r="E29" s="5">
        <f t="shared" si="4"/>
        <v>0.93223222076308154</v>
      </c>
      <c r="F29" s="5">
        <f t="shared" si="2"/>
        <v>0.89628198905840795</v>
      </c>
      <c r="G29" s="5">
        <f t="shared" si="5"/>
        <v>1.0401104029128614</v>
      </c>
      <c r="H29" s="7">
        <f t="shared" si="6"/>
        <v>52885.999999999993</v>
      </c>
    </row>
    <row r="30" spans="1:8" x14ac:dyDescent="0.25">
      <c r="A30" s="2">
        <v>43373</v>
      </c>
      <c r="B30">
        <f t="shared" si="0"/>
        <v>3</v>
      </c>
      <c r="C30" s="3">
        <v>56576</v>
      </c>
      <c r="D30" s="4">
        <f>AVERAGE(AVERAGE(C28:C31),AVERAGE(C29:C32))</f>
        <v>59304</v>
      </c>
      <c r="E30" s="5">
        <f>C30/D30</f>
        <v>0.95399973020369622</v>
      </c>
      <c r="F30" s="5">
        <f t="shared" si="2"/>
        <v>0.92185995716276548</v>
      </c>
      <c r="G30" s="5">
        <f>C30/(D30*F30)</f>
        <v>1.0348640515201986</v>
      </c>
      <c r="H30" s="7">
        <f t="shared" si="6"/>
        <v>56576</v>
      </c>
    </row>
    <row r="31" spans="1:8" x14ac:dyDescent="0.25">
      <c r="A31" s="2">
        <v>43465</v>
      </c>
      <c r="B31">
        <f t="shared" si="0"/>
        <v>4</v>
      </c>
      <c r="C31" s="3">
        <v>72383</v>
      </c>
    </row>
    <row r="32" spans="1:8" x14ac:dyDescent="0.25">
      <c r="A32" s="2">
        <v>43554</v>
      </c>
      <c r="B32">
        <f t="shared" si="0"/>
        <v>1</v>
      </c>
      <c r="C32" s="3">
        <v>59700</v>
      </c>
    </row>
    <row r="37" spans="1:1" x14ac:dyDescent="0.25">
      <c r="A37" t="s">
        <v>2</v>
      </c>
    </row>
    <row r="38" spans="1:1" x14ac:dyDescent="0.25">
      <c r="A38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EB22-E354-439A-9714-2A55356B36C3}">
  <dimension ref="A1:Q38"/>
  <sheetViews>
    <sheetView zoomScaleNormal="100" workbookViewId="0">
      <selection activeCell="G2" sqref="G2"/>
    </sheetView>
  </sheetViews>
  <sheetFormatPr defaultRowHeight="13.8" x14ac:dyDescent="0.25"/>
  <cols>
    <col min="1" max="1" width="8" customWidth="1"/>
    <col min="2" max="2" width="6.88671875" bestFit="1" customWidth="1"/>
    <col min="3" max="5" width="6.88671875" customWidth="1"/>
    <col min="6" max="6" width="7.88671875" bestFit="1" customWidth="1"/>
    <col min="7" max="7" width="14.109375" bestFit="1" customWidth="1"/>
    <col min="9" max="9" width="21" bestFit="1" customWidth="1"/>
    <col min="10" max="10" width="15.21875" bestFit="1" customWidth="1"/>
    <col min="11" max="12" width="20.77734375" bestFit="1" customWidth="1"/>
    <col min="13" max="13" width="12.88671875" bestFit="1" customWidth="1"/>
    <col min="14" max="14" width="15.21875" bestFit="1" customWidth="1"/>
    <col min="15" max="15" width="14.5546875" bestFit="1" customWidth="1"/>
    <col min="16" max="16" width="15.21875" bestFit="1" customWidth="1"/>
    <col min="17" max="17" width="14.5546875" bestFit="1" customWidth="1"/>
  </cols>
  <sheetData>
    <row r="1" spans="1:17" x14ac:dyDescent="0.25">
      <c r="A1" s="1" t="s">
        <v>0</v>
      </c>
      <c r="B1" s="1" t="s">
        <v>25</v>
      </c>
      <c r="C1" s="1" t="s">
        <v>51</v>
      </c>
      <c r="D1" s="1" t="s">
        <v>52</v>
      </c>
      <c r="E1" s="1" t="s">
        <v>53</v>
      </c>
      <c r="F1" s="1" t="s">
        <v>1</v>
      </c>
      <c r="G1" s="1" t="s">
        <v>50</v>
      </c>
      <c r="I1" s="13" t="s">
        <v>26</v>
      </c>
      <c r="J1" s="13"/>
      <c r="K1" s="13"/>
      <c r="L1" s="13"/>
      <c r="M1" s="13"/>
      <c r="N1" s="13"/>
      <c r="O1" s="13"/>
      <c r="P1" s="13"/>
      <c r="Q1" s="13"/>
    </row>
    <row r="2" spans="1:17" ht="14.4" thickBot="1" x14ac:dyDescent="0.3">
      <c r="A2" s="2">
        <v>40816</v>
      </c>
      <c r="B2" s="6">
        <v>1</v>
      </c>
      <c r="C2" s="6">
        <f>IF(MONTH($A2)=3,1,0)</f>
        <v>0</v>
      </c>
      <c r="D2" s="6">
        <f>IF(MONTH($A2)=6,1,0)</f>
        <v>0</v>
      </c>
      <c r="E2" s="6">
        <f>IF(MONTH($A2)=9,1,0)</f>
        <v>1</v>
      </c>
      <c r="F2" s="3">
        <v>10876</v>
      </c>
      <c r="G2" s="9">
        <f>$J$17+B2*$J$18+$J$19*C2+$J$20*D2+$J$21*E2</f>
        <v>4082.3977272727298</v>
      </c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2">
        <v>40908</v>
      </c>
      <c r="B3" s="6">
        <v>2</v>
      </c>
      <c r="C3" s="6">
        <f t="shared" ref="C3:C36" si="0">IF(MONTH($A3)=3,1,0)</f>
        <v>0</v>
      </c>
      <c r="D3" s="6">
        <f t="shared" ref="D3:D36" si="1">IF(MONTH($A3)=6,1,0)</f>
        <v>0</v>
      </c>
      <c r="E3" s="6">
        <f t="shared" ref="E3:E36" si="2">IF(MONTH($A3)=9,1,0)</f>
        <v>0</v>
      </c>
      <c r="F3" s="3">
        <v>17431</v>
      </c>
      <c r="G3" s="9">
        <f t="shared" ref="G3:G36" si="3">$J$17+B3*$J$18+$J$19*C3+$J$20*D3+$J$21*E3</f>
        <v>14731.522727272726</v>
      </c>
      <c r="I3" s="14" t="s">
        <v>27</v>
      </c>
      <c r="J3" s="14"/>
      <c r="K3" s="13"/>
      <c r="L3" s="13"/>
      <c r="M3" s="13"/>
      <c r="N3" s="13"/>
      <c r="O3" s="13"/>
      <c r="P3" s="13"/>
      <c r="Q3" s="13"/>
    </row>
    <row r="4" spans="1:17" x14ac:dyDescent="0.25">
      <c r="A4" s="2">
        <v>40999</v>
      </c>
      <c r="B4" s="6">
        <v>3</v>
      </c>
      <c r="C4" s="6">
        <f t="shared" si="0"/>
        <v>1</v>
      </c>
      <c r="D4" s="6">
        <f t="shared" si="1"/>
        <v>0</v>
      </c>
      <c r="E4" s="6">
        <f t="shared" si="2"/>
        <v>0</v>
      </c>
      <c r="F4" s="3">
        <v>13185</v>
      </c>
      <c r="G4" s="9">
        <f t="shared" si="3"/>
        <v>7401.3977272727316</v>
      </c>
      <c r="I4" s="15" t="s">
        <v>28</v>
      </c>
      <c r="J4" s="15">
        <v>0.95914252386669485</v>
      </c>
      <c r="K4" s="13"/>
      <c r="L4" s="13"/>
      <c r="M4" s="13"/>
      <c r="N4" s="13"/>
      <c r="O4" s="13"/>
      <c r="P4" s="13"/>
      <c r="Q4" s="13"/>
    </row>
    <row r="5" spans="1:17" x14ac:dyDescent="0.25">
      <c r="A5" s="2">
        <v>41090</v>
      </c>
      <c r="B5" s="6">
        <v>4</v>
      </c>
      <c r="C5" s="6">
        <f t="shared" si="0"/>
        <v>0</v>
      </c>
      <c r="D5" s="6">
        <f t="shared" si="1"/>
        <v>1</v>
      </c>
      <c r="E5" s="6">
        <f t="shared" si="2"/>
        <v>0</v>
      </c>
      <c r="F5" s="3">
        <v>12834</v>
      </c>
      <c r="G5" s="9">
        <f t="shared" si="3"/>
        <v>7320.5194805194806</v>
      </c>
      <c r="I5" s="15" t="s">
        <v>29</v>
      </c>
      <c r="J5" s="15">
        <v>0.91995438108937333</v>
      </c>
      <c r="K5" s="13"/>
      <c r="L5" s="13"/>
      <c r="M5" s="13"/>
      <c r="N5" s="13"/>
      <c r="O5" s="13"/>
      <c r="P5" s="13"/>
      <c r="Q5" s="13"/>
    </row>
    <row r="6" spans="1:17" x14ac:dyDescent="0.25">
      <c r="A6" s="2">
        <v>41182</v>
      </c>
      <c r="B6" s="6">
        <v>5</v>
      </c>
      <c r="C6" s="6">
        <f t="shared" si="0"/>
        <v>0</v>
      </c>
      <c r="D6" s="6">
        <f t="shared" si="1"/>
        <v>0</v>
      </c>
      <c r="E6" s="6">
        <f t="shared" si="2"/>
        <v>1</v>
      </c>
      <c r="F6" s="3">
        <v>13806</v>
      </c>
      <c r="G6" s="9">
        <f t="shared" si="3"/>
        <v>10799.748376623376</v>
      </c>
      <c r="I6" s="15" t="s">
        <v>30</v>
      </c>
      <c r="J6" s="15">
        <v>0.90763967048773841</v>
      </c>
      <c r="K6" s="13"/>
      <c r="L6" s="13"/>
      <c r="M6" s="13"/>
      <c r="N6" s="13"/>
      <c r="O6" s="13"/>
      <c r="P6" s="13"/>
      <c r="Q6" s="13"/>
    </row>
    <row r="7" spans="1:17" x14ac:dyDescent="0.25">
      <c r="A7" s="2">
        <v>41274</v>
      </c>
      <c r="B7" s="6">
        <v>6</v>
      </c>
      <c r="C7" s="6">
        <f t="shared" si="0"/>
        <v>0</v>
      </c>
      <c r="D7" s="6">
        <f t="shared" si="1"/>
        <v>0</v>
      </c>
      <c r="E7" s="6">
        <f t="shared" si="2"/>
        <v>0</v>
      </c>
      <c r="F7" s="3">
        <v>21268</v>
      </c>
      <c r="G7" s="9">
        <f t="shared" si="3"/>
        <v>21448.873376623374</v>
      </c>
      <c r="I7" s="15" t="s">
        <v>31</v>
      </c>
      <c r="J7" s="15">
        <v>5025.7878296657327</v>
      </c>
      <c r="K7" s="13"/>
      <c r="L7" s="13"/>
      <c r="M7" s="13"/>
      <c r="N7" s="13"/>
      <c r="O7" s="13"/>
      <c r="P7" s="13"/>
      <c r="Q7" s="13"/>
    </row>
    <row r="8" spans="1:17" ht="14.4" thickBot="1" x14ac:dyDescent="0.3">
      <c r="A8" s="2">
        <v>41364</v>
      </c>
      <c r="B8" s="6">
        <v>7</v>
      </c>
      <c r="C8" s="6">
        <f t="shared" si="0"/>
        <v>1</v>
      </c>
      <c r="D8" s="6">
        <f t="shared" si="1"/>
        <v>0</v>
      </c>
      <c r="E8" s="6">
        <f t="shared" si="2"/>
        <v>0</v>
      </c>
      <c r="F8" s="3">
        <v>16070</v>
      </c>
      <c r="G8" s="9">
        <f t="shared" si="3"/>
        <v>14118.748376623382</v>
      </c>
      <c r="I8" s="16" t="s">
        <v>32</v>
      </c>
      <c r="J8" s="16">
        <v>31</v>
      </c>
      <c r="K8" s="13"/>
      <c r="L8" s="13"/>
      <c r="M8" s="13"/>
      <c r="N8" s="13"/>
      <c r="O8" s="13"/>
      <c r="P8" s="13"/>
      <c r="Q8" s="13"/>
    </row>
    <row r="9" spans="1:17" x14ac:dyDescent="0.25">
      <c r="A9" s="2">
        <v>41455</v>
      </c>
      <c r="B9" s="6">
        <v>8</v>
      </c>
      <c r="C9" s="6">
        <f t="shared" si="0"/>
        <v>0</v>
      </c>
      <c r="D9" s="6">
        <f t="shared" si="1"/>
        <v>1</v>
      </c>
      <c r="E9" s="6">
        <f t="shared" si="2"/>
        <v>0</v>
      </c>
      <c r="F9" s="3">
        <v>15704</v>
      </c>
      <c r="G9" s="9">
        <f t="shared" si="3"/>
        <v>14037.870129870131</v>
      </c>
      <c r="I9" s="13"/>
      <c r="J9" s="13"/>
      <c r="K9" s="13"/>
      <c r="L9" s="13"/>
      <c r="M9" s="13"/>
      <c r="N9" s="13"/>
      <c r="O9" s="13"/>
      <c r="P9" s="13"/>
      <c r="Q9" s="13"/>
    </row>
    <row r="10" spans="1:17" ht="14.4" thickBot="1" x14ac:dyDescent="0.3">
      <c r="A10" s="2">
        <v>41547</v>
      </c>
      <c r="B10" s="6">
        <v>9</v>
      </c>
      <c r="C10" s="6">
        <f t="shared" si="0"/>
        <v>0</v>
      </c>
      <c r="D10" s="6">
        <f t="shared" si="1"/>
        <v>0</v>
      </c>
      <c r="E10" s="6">
        <f t="shared" si="2"/>
        <v>1</v>
      </c>
      <c r="F10" s="3">
        <v>17092</v>
      </c>
      <c r="G10" s="9">
        <f t="shared" si="3"/>
        <v>17517.099025974028</v>
      </c>
      <c r="I10" s="13" t="s">
        <v>33</v>
      </c>
      <c r="J10" s="13"/>
      <c r="K10" s="13"/>
      <c r="L10" s="13"/>
      <c r="M10" s="13"/>
      <c r="N10" s="13"/>
      <c r="O10" s="13"/>
      <c r="P10" s="13"/>
      <c r="Q10" s="13"/>
    </row>
    <row r="11" spans="1:17" x14ac:dyDescent="0.25">
      <c r="A11" s="2">
        <v>41639</v>
      </c>
      <c r="B11" s="6">
        <v>10</v>
      </c>
      <c r="C11" s="6">
        <f t="shared" si="0"/>
        <v>0</v>
      </c>
      <c r="D11" s="6">
        <f t="shared" si="1"/>
        <v>0</v>
      </c>
      <c r="E11" s="6">
        <f t="shared" si="2"/>
        <v>0</v>
      </c>
      <c r="F11" s="3">
        <v>25587</v>
      </c>
      <c r="G11" s="9">
        <f t="shared" si="3"/>
        <v>28166.224025974021</v>
      </c>
      <c r="I11" s="17"/>
      <c r="J11" s="17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13"/>
      <c r="P11" s="13"/>
      <c r="Q11" s="13"/>
    </row>
    <row r="12" spans="1:17" x14ac:dyDescent="0.25">
      <c r="A12" s="2">
        <v>41729</v>
      </c>
      <c r="B12" s="6">
        <v>11</v>
      </c>
      <c r="C12" s="6">
        <f t="shared" si="0"/>
        <v>1</v>
      </c>
      <c r="D12" s="6">
        <f t="shared" si="1"/>
        <v>0</v>
      </c>
      <c r="E12" s="6">
        <f t="shared" si="2"/>
        <v>0</v>
      </c>
      <c r="F12" s="3">
        <v>19741</v>
      </c>
      <c r="G12" s="9">
        <f t="shared" si="3"/>
        <v>20836.099025974032</v>
      </c>
      <c r="I12" s="15" t="s">
        <v>34</v>
      </c>
      <c r="J12" s="15">
        <v>4</v>
      </c>
      <c r="K12" s="15">
        <v>7547626031.519165</v>
      </c>
      <c r="L12" s="15">
        <v>1886906507.8797913</v>
      </c>
      <c r="M12" s="15">
        <v>74.703694698862108</v>
      </c>
      <c r="N12" s="15">
        <v>7.177504903968797E-14</v>
      </c>
      <c r="O12" s="13"/>
      <c r="P12" s="13"/>
      <c r="Q12" s="13"/>
    </row>
    <row r="13" spans="1:17" x14ac:dyDescent="0.25">
      <c r="A13" s="2">
        <v>41820</v>
      </c>
      <c r="B13" s="6">
        <v>12</v>
      </c>
      <c r="C13" s="6">
        <f t="shared" si="0"/>
        <v>0</v>
      </c>
      <c r="D13" s="6">
        <f t="shared" si="1"/>
        <v>1</v>
      </c>
      <c r="E13" s="6">
        <f t="shared" si="2"/>
        <v>0</v>
      </c>
      <c r="F13" s="3">
        <v>19340</v>
      </c>
      <c r="G13" s="9">
        <f t="shared" si="3"/>
        <v>20755.220779220781</v>
      </c>
      <c r="I13" s="15" t="s">
        <v>35</v>
      </c>
      <c r="J13" s="15">
        <v>26</v>
      </c>
      <c r="K13" s="15">
        <v>656722126.02922106</v>
      </c>
      <c r="L13" s="15">
        <v>25258543.308816195</v>
      </c>
      <c r="M13" s="15"/>
      <c r="N13" s="15"/>
      <c r="O13" s="13"/>
      <c r="P13" s="13"/>
      <c r="Q13" s="13"/>
    </row>
    <row r="14" spans="1:17" ht="14.4" thickBot="1" x14ac:dyDescent="0.3">
      <c r="A14" s="2">
        <v>41912</v>
      </c>
      <c r="B14" s="6">
        <v>13</v>
      </c>
      <c r="C14" s="6">
        <f t="shared" si="0"/>
        <v>0</v>
      </c>
      <c r="D14" s="6">
        <f t="shared" si="1"/>
        <v>0</v>
      </c>
      <c r="E14" s="6">
        <f t="shared" si="2"/>
        <v>1</v>
      </c>
      <c r="F14" s="3">
        <v>20579</v>
      </c>
      <c r="G14" s="9">
        <f t="shared" si="3"/>
        <v>24234.449675324679</v>
      </c>
      <c r="I14" s="16" t="s">
        <v>36</v>
      </c>
      <c r="J14" s="16">
        <v>30</v>
      </c>
      <c r="K14" s="16">
        <v>8204348157.5483856</v>
      </c>
      <c r="L14" s="16"/>
      <c r="M14" s="16"/>
      <c r="N14" s="16"/>
      <c r="O14" s="13"/>
      <c r="P14" s="13"/>
      <c r="Q14" s="13"/>
    </row>
    <row r="15" spans="1:17" ht="14.4" thickBot="1" x14ac:dyDescent="0.3">
      <c r="A15" s="2">
        <v>42004</v>
      </c>
      <c r="B15" s="6">
        <v>14</v>
      </c>
      <c r="C15" s="6">
        <f t="shared" si="0"/>
        <v>0</v>
      </c>
      <c r="D15" s="6">
        <f t="shared" si="1"/>
        <v>0</v>
      </c>
      <c r="E15" s="6">
        <f t="shared" si="2"/>
        <v>0</v>
      </c>
      <c r="F15" s="3">
        <v>29328</v>
      </c>
      <c r="G15" s="9">
        <f t="shared" si="3"/>
        <v>34883.574675324671</v>
      </c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5">
      <c r="A16" s="2">
        <v>42094</v>
      </c>
      <c r="B16" s="6">
        <v>15</v>
      </c>
      <c r="C16" s="6">
        <f t="shared" si="0"/>
        <v>1</v>
      </c>
      <c r="D16" s="6">
        <f t="shared" si="1"/>
        <v>0</v>
      </c>
      <c r="E16" s="6">
        <f t="shared" si="2"/>
        <v>0</v>
      </c>
      <c r="F16" s="3">
        <v>22717</v>
      </c>
      <c r="G16" s="9">
        <f t="shared" si="3"/>
        <v>27553.449675324682</v>
      </c>
      <c r="I16" s="17"/>
      <c r="J16" s="17" t="s">
        <v>43</v>
      </c>
      <c r="K16" s="17" t="s">
        <v>31</v>
      </c>
      <c r="L16" s="17" t="s">
        <v>44</v>
      </c>
      <c r="M16" s="17" t="s">
        <v>45</v>
      </c>
      <c r="N16" s="17" t="s">
        <v>46</v>
      </c>
      <c r="O16" s="17" t="s">
        <v>47</v>
      </c>
      <c r="P16" s="17" t="s">
        <v>48</v>
      </c>
      <c r="Q16" s="17" t="s">
        <v>49</v>
      </c>
    </row>
    <row r="17" spans="1:17" x14ac:dyDescent="0.25">
      <c r="A17" s="2">
        <v>42185</v>
      </c>
      <c r="B17" s="6">
        <v>16</v>
      </c>
      <c r="C17" s="6">
        <f t="shared" si="0"/>
        <v>0</v>
      </c>
      <c r="D17" s="6">
        <f t="shared" si="1"/>
        <v>1</v>
      </c>
      <c r="E17" s="6">
        <f t="shared" si="2"/>
        <v>0</v>
      </c>
      <c r="F17" s="3">
        <v>23185</v>
      </c>
      <c r="G17" s="9">
        <f t="shared" si="3"/>
        <v>27472.571428571431</v>
      </c>
      <c r="I17" s="15" t="s">
        <v>37</v>
      </c>
      <c r="J17" s="15">
        <v>11372.847402597401</v>
      </c>
      <c r="K17" s="15">
        <v>2404.4920780653515</v>
      </c>
      <c r="L17" s="15">
        <v>4.7298335920274548</v>
      </c>
      <c r="M17" s="15">
        <v>6.8577893756038082E-5</v>
      </c>
      <c r="N17" s="15">
        <v>6430.3431511504941</v>
      </c>
      <c r="O17" s="15">
        <v>16315.351654044309</v>
      </c>
      <c r="P17" s="15">
        <v>6430.3431511504941</v>
      </c>
      <c r="Q17" s="15">
        <v>16315.351654044309</v>
      </c>
    </row>
    <row r="18" spans="1:17" x14ac:dyDescent="0.25">
      <c r="A18" s="2">
        <v>42277</v>
      </c>
      <c r="B18" s="6">
        <v>17</v>
      </c>
      <c r="C18" s="6">
        <f t="shared" si="0"/>
        <v>0</v>
      </c>
      <c r="D18" s="6">
        <f t="shared" si="1"/>
        <v>0</v>
      </c>
      <c r="E18" s="6">
        <f t="shared" si="2"/>
        <v>1</v>
      </c>
      <c r="F18" s="3">
        <v>25358</v>
      </c>
      <c r="G18" s="9">
        <f t="shared" si="3"/>
        <v>30951.800324675329</v>
      </c>
      <c r="I18" s="15" t="s">
        <v>25</v>
      </c>
      <c r="J18" s="15">
        <v>1679.3376623376623</v>
      </c>
      <c r="K18" s="15">
        <v>101.24738113659809</v>
      </c>
      <c r="L18" s="15">
        <v>16.586480000623233</v>
      </c>
      <c r="M18" s="15">
        <v>2.3968157632221203E-15</v>
      </c>
      <c r="N18" s="15">
        <v>1471.2206898258898</v>
      </c>
      <c r="O18" s="15">
        <v>1887.4546348494348</v>
      </c>
      <c r="P18" s="15">
        <v>1471.2206898258898</v>
      </c>
      <c r="Q18" s="15">
        <v>1887.4546348494348</v>
      </c>
    </row>
    <row r="19" spans="1:17" x14ac:dyDescent="0.25">
      <c r="A19" s="2">
        <v>42369</v>
      </c>
      <c r="B19" s="6">
        <v>18</v>
      </c>
      <c r="C19" s="6">
        <f t="shared" si="0"/>
        <v>0</v>
      </c>
      <c r="D19" s="6">
        <f t="shared" si="1"/>
        <v>0</v>
      </c>
      <c r="E19" s="6">
        <f t="shared" si="2"/>
        <v>0</v>
      </c>
      <c r="F19" s="3">
        <v>35747</v>
      </c>
      <c r="G19" s="9">
        <f t="shared" si="3"/>
        <v>41600.925324675321</v>
      </c>
      <c r="I19" s="15" t="s">
        <v>51</v>
      </c>
      <c r="J19" s="15">
        <v>-9009.4626623376571</v>
      </c>
      <c r="K19" s="15">
        <v>2514.9327743283848</v>
      </c>
      <c r="L19" s="15">
        <v>-3.5823870738428161</v>
      </c>
      <c r="M19" s="15">
        <v>1.375087009415284E-3</v>
      </c>
      <c r="N19" s="15">
        <v>-14178.981016177444</v>
      </c>
      <c r="O19" s="15">
        <v>-3839.9443084978693</v>
      </c>
      <c r="P19" s="15">
        <v>-14178.981016177444</v>
      </c>
      <c r="Q19" s="15">
        <v>-3839.9443084978693</v>
      </c>
    </row>
    <row r="20" spans="1:17" x14ac:dyDescent="0.25">
      <c r="A20" s="2">
        <v>42460</v>
      </c>
      <c r="B20" s="6">
        <v>19</v>
      </c>
      <c r="C20" s="6">
        <f t="shared" si="0"/>
        <v>1</v>
      </c>
      <c r="D20" s="6">
        <f t="shared" si="1"/>
        <v>0</v>
      </c>
      <c r="E20" s="6">
        <f t="shared" si="2"/>
        <v>0</v>
      </c>
      <c r="F20" s="3">
        <v>29128</v>
      </c>
      <c r="G20" s="9">
        <f t="shared" si="3"/>
        <v>34270.800324675321</v>
      </c>
      <c r="I20" s="15" t="s">
        <v>52</v>
      </c>
      <c r="J20" s="15">
        <v>-10769.678571428569</v>
      </c>
      <c r="K20" s="15">
        <v>2601.0923173607102</v>
      </c>
      <c r="L20" s="15">
        <v>-4.1404445738228937</v>
      </c>
      <c r="M20" s="15">
        <v>3.2386021563306607E-4</v>
      </c>
      <c r="N20" s="15">
        <v>-16116.30040239132</v>
      </c>
      <c r="O20" s="15">
        <v>-5423.0567404658186</v>
      </c>
      <c r="P20" s="15">
        <v>-16116.30040239132</v>
      </c>
      <c r="Q20" s="15">
        <v>-5423.0567404658186</v>
      </c>
    </row>
    <row r="21" spans="1:17" ht="14.4" thickBot="1" x14ac:dyDescent="0.3">
      <c r="A21" s="2">
        <v>42551</v>
      </c>
      <c r="B21" s="6">
        <v>20</v>
      </c>
      <c r="C21" s="6">
        <f t="shared" si="0"/>
        <v>0</v>
      </c>
      <c r="D21" s="6">
        <f t="shared" si="1"/>
        <v>1</v>
      </c>
      <c r="E21" s="6">
        <f t="shared" si="2"/>
        <v>0</v>
      </c>
      <c r="F21" s="3">
        <v>30404</v>
      </c>
      <c r="G21" s="9">
        <f t="shared" si="3"/>
        <v>34189.922077922078</v>
      </c>
      <c r="I21" s="16" t="s">
        <v>53</v>
      </c>
      <c r="J21" s="16">
        <v>-8969.7873376623338</v>
      </c>
      <c r="K21" s="16">
        <v>2514.9327743283848</v>
      </c>
      <c r="L21" s="16">
        <v>-3.5666111751467091</v>
      </c>
      <c r="M21" s="16">
        <v>1.4316025484328919E-3</v>
      </c>
      <c r="N21" s="16">
        <v>-14139.305691502122</v>
      </c>
      <c r="O21" s="16">
        <v>-3800.268983822546</v>
      </c>
      <c r="P21" s="16">
        <v>-14139.305691502122</v>
      </c>
      <c r="Q21" s="16">
        <v>-3800.268983822546</v>
      </c>
    </row>
    <row r="22" spans="1:17" x14ac:dyDescent="0.25">
      <c r="A22" s="2">
        <v>42643</v>
      </c>
      <c r="B22" s="6">
        <v>21</v>
      </c>
      <c r="C22" s="6">
        <f t="shared" si="0"/>
        <v>0</v>
      </c>
      <c r="D22" s="6">
        <f t="shared" si="1"/>
        <v>0</v>
      </c>
      <c r="E22" s="6">
        <f t="shared" si="2"/>
        <v>1</v>
      </c>
      <c r="F22" s="3">
        <v>32714</v>
      </c>
      <c r="G22" s="9">
        <f t="shared" si="3"/>
        <v>37669.150974025979</v>
      </c>
    </row>
    <row r="23" spans="1:17" x14ac:dyDescent="0.25">
      <c r="A23" s="2">
        <v>42735</v>
      </c>
      <c r="B23" s="6">
        <v>22</v>
      </c>
      <c r="C23" s="6">
        <f t="shared" si="0"/>
        <v>0</v>
      </c>
      <c r="D23" s="6">
        <f t="shared" si="1"/>
        <v>0</v>
      </c>
      <c r="E23" s="6">
        <f t="shared" si="2"/>
        <v>0</v>
      </c>
      <c r="F23" s="3">
        <v>43741</v>
      </c>
      <c r="G23" s="9">
        <f t="shared" si="3"/>
        <v>48318.275974025972</v>
      </c>
    </row>
    <row r="24" spans="1:17" x14ac:dyDescent="0.25">
      <c r="A24" s="2">
        <v>42825</v>
      </c>
      <c r="B24" s="6">
        <v>23</v>
      </c>
      <c r="C24" s="6">
        <f t="shared" si="0"/>
        <v>1</v>
      </c>
      <c r="D24" s="6">
        <f t="shared" si="1"/>
        <v>0</v>
      </c>
      <c r="E24" s="6">
        <f t="shared" si="2"/>
        <v>0</v>
      </c>
      <c r="F24" s="3">
        <v>35714</v>
      </c>
      <c r="G24" s="9">
        <f t="shared" si="3"/>
        <v>40988.150974025979</v>
      </c>
    </row>
    <row r="25" spans="1:17" x14ac:dyDescent="0.25">
      <c r="A25" s="2">
        <v>42916</v>
      </c>
      <c r="B25" s="6">
        <v>24</v>
      </c>
      <c r="C25" s="6">
        <f t="shared" si="0"/>
        <v>0</v>
      </c>
      <c r="D25" s="6">
        <f t="shared" si="1"/>
        <v>1</v>
      </c>
      <c r="E25" s="6">
        <f t="shared" si="2"/>
        <v>0</v>
      </c>
      <c r="F25" s="3">
        <v>37955</v>
      </c>
      <c r="G25" s="9">
        <f t="shared" si="3"/>
        <v>40907.272727272721</v>
      </c>
    </row>
    <row r="26" spans="1:17" x14ac:dyDescent="0.25">
      <c r="A26" s="2">
        <v>43008</v>
      </c>
      <c r="B26" s="6">
        <v>25</v>
      </c>
      <c r="C26" s="6">
        <f t="shared" si="0"/>
        <v>0</v>
      </c>
      <c r="D26" s="6">
        <f t="shared" si="1"/>
        <v>0</v>
      </c>
      <c r="E26" s="6">
        <f t="shared" si="2"/>
        <v>1</v>
      </c>
      <c r="F26" s="3">
        <v>43744</v>
      </c>
      <c r="G26" s="9">
        <f t="shared" si="3"/>
        <v>44386.501623376622</v>
      </c>
    </row>
    <row r="27" spans="1:17" x14ac:dyDescent="0.25">
      <c r="A27" s="2">
        <v>43100</v>
      </c>
      <c r="B27" s="6">
        <v>26</v>
      </c>
      <c r="C27" s="6">
        <f t="shared" si="0"/>
        <v>0</v>
      </c>
      <c r="D27" s="6">
        <f t="shared" si="1"/>
        <v>0</v>
      </c>
      <c r="E27" s="6">
        <f t="shared" si="2"/>
        <v>0</v>
      </c>
      <c r="F27" s="3">
        <v>60453</v>
      </c>
      <c r="G27" s="9">
        <f t="shared" si="3"/>
        <v>55035.626623376622</v>
      </c>
    </row>
    <row r="28" spans="1:17" x14ac:dyDescent="0.25">
      <c r="A28" s="2">
        <v>43190</v>
      </c>
      <c r="B28" s="6">
        <v>27</v>
      </c>
      <c r="C28" s="6">
        <f t="shared" si="0"/>
        <v>1</v>
      </c>
      <c r="D28" s="6">
        <f t="shared" si="1"/>
        <v>0</v>
      </c>
      <c r="E28" s="6">
        <f t="shared" si="2"/>
        <v>0</v>
      </c>
      <c r="F28" s="3">
        <v>51042</v>
      </c>
      <c r="G28" s="9">
        <f t="shared" si="3"/>
        <v>47705.501623376622</v>
      </c>
    </row>
    <row r="29" spans="1:17" x14ac:dyDescent="0.25">
      <c r="A29" s="2">
        <v>43281</v>
      </c>
      <c r="B29" s="6">
        <v>28</v>
      </c>
      <c r="C29" s="6">
        <f t="shared" si="0"/>
        <v>0</v>
      </c>
      <c r="D29" s="6">
        <f t="shared" si="1"/>
        <v>1</v>
      </c>
      <c r="E29" s="6">
        <f t="shared" si="2"/>
        <v>0</v>
      </c>
      <c r="F29" s="3">
        <v>52886</v>
      </c>
      <c r="G29" s="9">
        <f t="shared" si="3"/>
        <v>47624.623376623378</v>
      </c>
    </row>
    <row r="30" spans="1:17" x14ac:dyDescent="0.25">
      <c r="A30" s="2">
        <v>43373</v>
      </c>
      <c r="B30" s="6">
        <v>29</v>
      </c>
      <c r="C30" s="6">
        <f t="shared" si="0"/>
        <v>0</v>
      </c>
      <c r="D30" s="6">
        <f t="shared" si="1"/>
        <v>0</v>
      </c>
      <c r="E30" s="6">
        <f t="shared" si="2"/>
        <v>1</v>
      </c>
      <c r="F30" s="3">
        <v>56576</v>
      </c>
      <c r="G30" s="9">
        <f t="shared" si="3"/>
        <v>51103.852272727272</v>
      </c>
    </row>
    <row r="31" spans="1:17" x14ac:dyDescent="0.25">
      <c r="A31" s="2">
        <v>43465</v>
      </c>
      <c r="B31" s="6">
        <v>30</v>
      </c>
      <c r="C31" s="6">
        <f t="shared" si="0"/>
        <v>0</v>
      </c>
      <c r="D31" s="6">
        <f t="shared" si="1"/>
        <v>0</v>
      </c>
      <c r="E31" s="6">
        <f t="shared" si="2"/>
        <v>0</v>
      </c>
      <c r="F31" s="3">
        <v>72383</v>
      </c>
      <c r="G31" s="9">
        <f t="shared" si="3"/>
        <v>61752.977272727272</v>
      </c>
    </row>
    <row r="32" spans="1:17" x14ac:dyDescent="0.25">
      <c r="A32" s="2">
        <v>43554</v>
      </c>
      <c r="B32" s="6">
        <v>31</v>
      </c>
      <c r="C32" s="6">
        <f t="shared" si="0"/>
        <v>1</v>
      </c>
      <c r="D32" s="6">
        <f t="shared" si="1"/>
        <v>0</v>
      </c>
      <c r="E32" s="6">
        <f t="shared" si="2"/>
        <v>0</v>
      </c>
      <c r="F32" s="3">
        <v>59700</v>
      </c>
      <c r="G32" s="9">
        <f t="shared" si="3"/>
        <v>54422.852272727279</v>
      </c>
    </row>
    <row r="33" spans="1:7" x14ac:dyDescent="0.25">
      <c r="A33" s="11">
        <v>43643</v>
      </c>
      <c r="B33" s="12">
        <v>32</v>
      </c>
      <c r="C33" s="12">
        <f t="shared" si="0"/>
        <v>0</v>
      </c>
      <c r="D33" s="12">
        <f t="shared" si="1"/>
        <v>1</v>
      </c>
      <c r="E33" s="12">
        <f t="shared" si="2"/>
        <v>0</v>
      </c>
      <c r="F33" s="10">
        <f>Table1[[#This Row],[Forecast(Sales)]]</f>
        <v>64272.580217244977</v>
      </c>
      <c r="G33" s="9">
        <f>$J$17+B33*$J$18+$J$19*C33+$J$20*D33+$J$21*E33</f>
        <v>54341.974025974021</v>
      </c>
    </row>
    <row r="34" spans="1:7" x14ac:dyDescent="0.25">
      <c r="A34" s="11">
        <v>43732</v>
      </c>
      <c r="B34" s="12">
        <v>33</v>
      </c>
      <c r="C34" s="12">
        <f t="shared" si="0"/>
        <v>0</v>
      </c>
      <c r="D34" s="12">
        <f t="shared" si="1"/>
        <v>0</v>
      </c>
      <c r="E34" s="12">
        <f t="shared" si="2"/>
        <v>1</v>
      </c>
      <c r="F34" s="10">
        <f>Table1[[#This Row],[Forecast(Sales)]]</f>
        <v>66268.408537057039</v>
      </c>
      <c r="G34" s="9">
        <f t="shared" si="3"/>
        <v>57821.202922077922</v>
      </c>
    </row>
    <row r="35" spans="1:7" x14ac:dyDescent="0.25">
      <c r="A35" s="11">
        <v>43821</v>
      </c>
      <c r="B35" s="12">
        <v>34</v>
      </c>
      <c r="C35" s="12">
        <f t="shared" si="0"/>
        <v>0</v>
      </c>
      <c r="D35" s="12">
        <f t="shared" si="1"/>
        <v>0</v>
      </c>
      <c r="E35" s="12">
        <f t="shared" si="2"/>
        <v>0</v>
      </c>
      <c r="F35" s="10">
        <f>Table1[[#This Row],[Forecast(Sales)]]</f>
        <v>75242.718343770568</v>
      </c>
      <c r="G35" s="9">
        <f t="shared" si="3"/>
        <v>68470.327922077922</v>
      </c>
    </row>
    <row r="36" spans="1:7" x14ac:dyDescent="0.25">
      <c r="A36" s="11">
        <v>43910</v>
      </c>
      <c r="B36" s="12">
        <v>35</v>
      </c>
      <c r="C36" s="12">
        <f t="shared" si="0"/>
        <v>1</v>
      </c>
      <c r="D36" s="12">
        <f t="shared" si="1"/>
        <v>0</v>
      </c>
      <c r="E36" s="12">
        <f t="shared" si="2"/>
        <v>0</v>
      </c>
      <c r="F36" s="10">
        <f>Table1[[#This Row],[Forecast(Sales)]]</f>
        <v>66401.183870967725</v>
      </c>
      <c r="G36" s="9">
        <f t="shared" si="3"/>
        <v>61140.202922077937</v>
      </c>
    </row>
    <row r="37" spans="1:7" x14ac:dyDescent="0.25">
      <c r="A37" t="s">
        <v>2</v>
      </c>
    </row>
    <row r="38" spans="1:7" x14ac:dyDescent="0.25">
      <c r="A3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AMZN Quarterly Revenue</vt:lpstr>
      <vt:lpstr>Regression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Adkins,Joni</dc:creator>
  <cp:lastModifiedBy>Brady Monks</cp:lastModifiedBy>
  <dcterms:created xsi:type="dcterms:W3CDTF">2021-11-22T19:36:24Z</dcterms:created>
  <dcterms:modified xsi:type="dcterms:W3CDTF">2022-11-19T19:48:00Z</dcterms:modified>
</cp:coreProperties>
</file>