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fac229929b3e5de9/Desktop/NWMSU/Financial Modeling for Decision Making in IT/Module4/"/>
    </mc:Choice>
  </mc:AlternateContent>
  <xr:revisionPtr revIDLastSave="156" documentId="8_{B36BB2A4-5577-4FD5-94E4-C53BBBA670DE}" xr6:coauthVersionLast="47" xr6:coauthVersionMax="47" xr10:uidLastSave="{88521F89-4379-4DAB-B637-463561FAECA2}"/>
  <bookViews>
    <workbookView xWindow="732" yWindow="732" windowWidth="17244" windowHeight="11208" xr2:uid="{CE32C3F6-554B-475C-B3AF-10221C120142}"/>
  </bookViews>
  <sheets>
    <sheet name="Problem 1" sheetId="2" r:id="rId1"/>
    <sheet name="Problem 3"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2" l="1"/>
  <c r="B11" i="2"/>
  <c r="B25" i="2"/>
  <c r="E5" i="4"/>
  <c r="C5" i="4"/>
  <c r="C6" i="4" s="1"/>
  <c r="D5" i="4"/>
  <c r="D6" i="4" s="1"/>
  <c r="B5" i="4"/>
  <c r="B6" i="4" s="1"/>
  <c r="B6" i="2"/>
  <c r="B21" i="2"/>
  <c r="B22" i="2" s="1"/>
  <c r="B5" i="2"/>
  <c r="B27" i="2" l="1"/>
  <c r="E6" i="4"/>
  <c r="C26" i="4"/>
  <c r="C27" i="4" s="1"/>
  <c r="C28" i="4"/>
  <c r="D26" i="4"/>
  <c r="D27" i="4" s="1"/>
  <c r="D28" i="4"/>
  <c r="D8" i="4"/>
  <c r="D30" i="4" s="1"/>
  <c r="C8" i="4"/>
  <c r="C30" i="4" s="1"/>
  <c r="B26" i="4"/>
  <c r="B27" i="4" s="1"/>
  <c r="B8" i="4"/>
  <c r="B10" i="4" s="1"/>
  <c r="B30" i="4"/>
  <c r="B28" i="4"/>
  <c r="B8" i="2"/>
  <c r="B10" i="2" s="1"/>
  <c r="B12" i="2" s="1"/>
  <c r="B23" i="2"/>
  <c r="E28" i="4" l="1"/>
  <c r="E26" i="4"/>
  <c r="E27" i="4" s="1"/>
  <c r="E8" i="4"/>
  <c r="C10" i="4"/>
  <c r="D10" i="4"/>
  <c r="D31" i="4" s="1"/>
  <c r="D32" i="4" s="1"/>
  <c r="B11" i="4"/>
  <c r="B12" i="4"/>
  <c r="B15" i="4" s="1"/>
  <c r="B17" i="4" s="1"/>
  <c r="B31" i="4"/>
  <c r="E10" i="4" l="1"/>
  <c r="E31" i="4" s="1"/>
  <c r="E30" i="4"/>
  <c r="C11" i="4"/>
  <c r="C12" i="4" s="1"/>
  <c r="C15" i="4" s="1"/>
  <c r="C17" i="4" s="1"/>
  <c r="D11" i="4"/>
  <c r="D12" i="4" s="1"/>
  <c r="D15" i="4" s="1"/>
  <c r="D17" i="4" s="1"/>
  <c r="C31" i="4"/>
  <c r="C32" i="4" s="1"/>
  <c r="B32" i="4"/>
  <c r="E32" i="4" l="1"/>
  <c r="E11" i="4"/>
  <c r="E12" i="4" s="1"/>
  <c r="E15" i="4" s="1"/>
  <c r="E17" i="4" s="1"/>
</calcChain>
</file>

<file path=xl/sharedStrings.xml><?xml version="1.0" encoding="utf-8"?>
<sst xmlns="http://schemas.openxmlformats.org/spreadsheetml/2006/main" count="56" uniqueCount="38">
  <si>
    <t>Income Statement</t>
  </si>
  <si>
    <t>For the Year Ended Dec. 31, 2020</t>
  </si>
  <si>
    <t>Sales</t>
  </si>
  <si>
    <t>Less: Variable Costs</t>
  </si>
  <si>
    <t>Less: Fixed Costs</t>
  </si>
  <si>
    <t>Earnings Before Interest and Taxes</t>
  </si>
  <si>
    <t>Less: Interest Expense</t>
  </si>
  <si>
    <t>Earnings Before Taxes</t>
  </si>
  <si>
    <t>Taxes</t>
  </si>
  <si>
    <t>Net Income</t>
  </si>
  <si>
    <t>Less: Preferred Dividends</t>
  </si>
  <si>
    <t>Net Income Available to Common</t>
  </si>
  <si>
    <t>Common Shares Outstanding</t>
  </si>
  <si>
    <t>Earnings Per Share</t>
  </si>
  <si>
    <t>Assumptions</t>
  </si>
  <si>
    <t>Price Per Unit</t>
  </si>
  <si>
    <t>Unit Sales</t>
  </si>
  <si>
    <t>Target EBIT</t>
  </si>
  <si>
    <t>Variable Costs as a Percent of Sales</t>
  </si>
  <si>
    <t>Projected Sales Growth</t>
  </si>
  <si>
    <t>Tax Rate</t>
  </si>
  <si>
    <t>Operating Break-Even Point (Units)</t>
  </si>
  <si>
    <t>Operating Break-Even Point (Dollars)</t>
  </si>
  <si>
    <t>Miss Ellaneous Bakery</t>
  </si>
  <si>
    <t>For the Year Ended Dec. 31,2020</t>
  </si>
  <si>
    <t>Variable Costs Per Pie</t>
  </si>
  <si>
    <t>Units to Meet EBIT Target</t>
  </si>
  <si>
    <t xml:space="preserve"> </t>
  </si>
  <si>
    <t>Degree of Operating Leverage</t>
  </si>
  <si>
    <t>Degree of Financial Leverage</t>
  </si>
  <si>
    <t>Degree of Combined Leverage</t>
  </si>
  <si>
    <t>Bell's Domestics</t>
  </si>
  <si>
    <t>Total Break Even Point (Units)</t>
  </si>
  <si>
    <t>Auto Dealers</t>
  </si>
  <si>
    <t>Europe's Best</t>
  </si>
  <si>
    <t>Industry Average</t>
  </si>
  <si>
    <t>Junior's Used</t>
  </si>
  <si>
    <t>BONUS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</si>
</sst>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b/>
      <i/>
      <sz val="12"/>
      <color theme="1"/>
      <name val="Times New Roman"/>
      <family val="1"/>
    </font>
    <font>
      <b/>
      <i/>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right/>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medium">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3" fillId="0" borderId="0" xfId="0" applyFont="1" applyAlignment="1">
      <alignment horizontal="centerContinuous"/>
    </xf>
    <xf numFmtId="0" fontId="4" fillId="0" borderId="0" xfId="0" applyFont="1" applyAlignment="1">
      <alignment horizontal="centerContinuous"/>
    </xf>
    <xf numFmtId="0" fontId="3" fillId="0" borderId="1" xfId="0" applyFont="1" applyBorder="1" applyAlignment="1">
      <alignment horizontal="centerContinuous"/>
    </xf>
    <xf numFmtId="0" fontId="4" fillId="0" borderId="1" xfId="0" applyFont="1" applyBorder="1" applyAlignment="1">
      <alignment horizontal="centerContinuous"/>
    </xf>
    <xf numFmtId="0" fontId="4" fillId="0" borderId="0" xfId="0" applyFont="1"/>
    <xf numFmtId="164" fontId="4" fillId="0" borderId="0" xfId="1" applyNumberFormat="1" applyFont="1"/>
    <xf numFmtId="0" fontId="4" fillId="0" borderId="0" xfId="0" applyFont="1" applyAlignment="1">
      <alignment horizontal="left" indent="1"/>
    </xf>
    <xf numFmtId="0" fontId="5" fillId="0" borderId="0" xfId="0" applyFont="1"/>
    <xf numFmtId="164" fontId="5" fillId="0" borderId="3" xfId="1" applyNumberFormat="1" applyFont="1" applyBorder="1"/>
    <xf numFmtId="164" fontId="5" fillId="0" borderId="4" xfId="1" applyNumberFormat="1" applyFont="1" applyBorder="1"/>
    <xf numFmtId="44" fontId="5" fillId="0" borderId="4" xfId="2" applyFont="1" applyBorder="1"/>
    <xf numFmtId="0" fontId="4" fillId="0" borderId="1" xfId="0" applyFont="1" applyBorder="1"/>
    <xf numFmtId="164" fontId="4" fillId="0" borderId="1" xfId="1" applyNumberFormat="1" applyFont="1" applyBorder="1"/>
    <xf numFmtId="0" fontId="3" fillId="2" borderId="5" xfId="0" applyFont="1" applyFill="1" applyBorder="1" applyAlignment="1">
      <alignment horizontal="centerContinuous"/>
    </xf>
    <xf numFmtId="164" fontId="3" fillId="2" borderId="5" xfId="1" applyNumberFormat="1" applyFont="1" applyFill="1" applyBorder="1" applyAlignment="1">
      <alignment horizontal="centerContinuous"/>
    </xf>
    <xf numFmtId="44" fontId="4" fillId="0" borderId="0" xfId="2" applyFont="1"/>
    <xf numFmtId="9" fontId="4" fillId="0" borderId="0" xfId="0" applyNumberFormat="1" applyFont="1"/>
    <xf numFmtId="9" fontId="4" fillId="0" borderId="0" xfId="3" applyFont="1"/>
    <xf numFmtId="165" fontId="4" fillId="0" borderId="0" xfId="2" applyNumberFormat="1" applyFont="1"/>
    <xf numFmtId="0" fontId="0" fillId="0" borderId="0" xfId="0" applyAlignment="1">
      <alignment horizontal="centerContinuous"/>
    </xf>
    <xf numFmtId="43" fontId="4" fillId="0" borderId="0" xfId="1" applyFont="1"/>
    <xf numFmtId="0" fontId="4" fillId="2" borderId="5" xfId="0" applyFont="1" applyFill="1" applyBorder="1"/>
    <xf numFmtId="0" fontId="3" fillId="2" borderId="5" xfId="0" applyFont="1" applyFill="1" applyBorder="1"/>
    <xf numFmtId="44" fontId="4" fillId="0" borderId="0" xfId="0" applyNumberFormat="1" applyFont="1"/>
    <xf numFmtId="2" fontId="4" fillId="0" borderId="0" xfId="0" applyNumberFormat="1" applyFont="1"/>
    <xf numFmtId="0" fontId="2" fillId="2" borderId="2" xfId="0" applyFont="1" applyFill="1" applyBorder="1" applyAlignment="1">
      <alignment horizontal="centerContinuous"/>
    </xf>
    <xf numFmtId="0" fontId="0" fillId="0" borderId="1" xfId="0" applyBorder="1" applyAlignment="1">
      <alignment horizontal="centerContinuous"/>
    </xf>
    <xf numFmtId="0" fontId="6" fillId="0" borderId="0" xfId="0"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DOL,</a:t>
            </a:r>
            <a:r>
              <a:rPr lang="en-US" baseline="0"/>
              <a:t> DFL, and DCL of Auto Dealers in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3'!$A$30</c:f>
              <c:strCache>
                <c:ptCount val="1"/>
                <c:pt idx="0">
                  <c:v>Degree of Operating Leverage</c:v>
                </c:pt>
              </c:strCache>
            </c:strRef>
          </c:tx>
          <c:spPr>
            <a:solidFill>
              <a:schemeClr val="accent1"/>
            </a:solidFill>
            <a:ln>
              <a:noFill/>
            </a:ln>
            <a:effectLst/>
          </c:spPr>
          <c:invertIfNegative val="0"/>
          <c:cat>
            <c:strRef>
              <c:f>'Problem 3'!$B$4:$E$4</c:f>
              <c:strCache>
                <c:ptCount val="4"/>
                <c:pt idx="0">
                  <c:v>Bell's Domestics</c:v>
                </c:pt>
                <c:pt idx="1">
                  <c:v>Junior's Used</c:v>
                </c:pt>
                <c:pt idx="2">
                  <c:v>Europe's Best</c:v>
                </c:pt>
                <c:pt idx="3">
                  <c:v>Industry Average</c:v>
                </c:pt>
              </c:strCache>
            </c:strRef>
          </c:cat>
          <c:val>
            <c:numRef>
              <c:f>'Problem 3'!$B$30:$E$30</c:f>
              <c:numCache>
                <c:formatCode>0.00</c:formatCode>
                <c:ptCount val="4"/>
                <c:pt idx="0">
                  <c:v>1.6926952141057934</c:v>
                </c:pt>
                <c:pt idx="1">
                  <c:v>1.286604644814958</c:v>
                </c:pt>
                <c:pt idx="2">
                  <c:v>2.750744862359622</c:v>
                </c:pt>
                <c:pt idx="3">
                  <c:v>1.7904191616766467</c:v>
                </c:pt>
              </c:numCache>
            </c:numRef>
          </c:val>
          <c:extLst>
            <c:ext xmlns:c16="http://schemas.microsoft.com/office/drawing/2014/chart" uri="{C3380CC4-5D6E-409C-BE32-E72D297353CC}">
              <c16:uniqueId val="{00000000-C6AA-4E2B-9666-AF97CC9AD4C3}"/>
            </c:ext>
          </c:extLst>
        </c:ser>
        <c:ser>
          <c:idx val="1"/>
          <c:order val="1"/>
          <c:tx>
            <c:strRef>
              <c:f>'Problem 3'!$A$31</c:f>
              <c:strCache>
                <c:ptCount val="1"/>
                <c:pt idx="0">
                  <c:v>Degree of Financial Leverage</c:v>
                </c:pt>
              </c:strCache>
            </c:strRef>
          </c:tx>
          <c:spPr>
            <a:solidFill>
              <a:schemeClr val="accent2"/>
            </a:solidFill>
            <a:ln>
              <a:noFill/>
            </a:ln>
            <a:effectLst/>
          </c:spPr>
          <c:invertIfNegative val="0"/>
          <c:cat>
            <c:strRef>
              <c:f>'Problem 3'!$B$4:$E$4</c:f>
              <c:strCache>
                <c:ptCount val="4"/>
                <c:pt idx="0">
                  <c:v>Bell's Domestics</c:v>
                </c:pt>
                <c:pt idx="1">
                  <c:v>Junior's Used</c:v>
                </c:pt>
                <c:pt idx="2">
                  <c:v>Europe's Best</c:v>
                </c:pt>
                <c:pt idx="3">
                  <c:v>Industry Average</c:v>
                </c:pt>
              </c:strCache>
            </c:strRef>
          </c:cat>
          <c:val>
            <c:numRef>
              <c:f>'Problem 3'!$B$31:$E$31</c:f>
              <c:numCache>
                <c:formatCode>0.00</c:formatCode>
                <c:ptCount val="4"/>
                <c:pt idx="0">
                  <c:v>1.1536428028493975</c:v>
                </c:pt>
                <c:pt idx="1">
                  <c:v>1.0471619465021555</c:v>
                </c:pt>
                <c:pt idx="2">
                  <c:v>1.5201300965939253</c:v>
                </c:pt>
                <c:pt idx="3">
                  <c:v>1.1751535312180144</c:v>
                </c:pt>
              </c:numCache>
            </c:numRef>
          </c:val>
          <c:extLst>
            <c:ext xmlns:c16="http://schemas.microsoft.com/office/drawing/2014/chart" uri="{C3380CC4-5D6E-409C-BE32-E72D297353CC}">
              <c16:uniqueId val="{00000001-C6AA-4E2B-9666-AF97CC9AD4C3}"/>
            </c:ext>
          </c:extLst>
        </c:ser>
        <c:ser>
          <c:idx val="2"/>
          <c:order val="2"/>
          <c:tx>
            <c:strRef>
              <c:f>'Problem 3'!$A$32</c:f>
              <c:strCache>
                <c:ptCount val="1"/>
                <c:pt idx="0">
                  <c:v>Degree of Combined Leverage</c:v>
                </c:pt>
              </c:strCache>
            </c:strRef>
          </c:tx>
          <c:spPr>
            <a:solidFill>
              <a:schemeClr val="accent3"/>
            </a:solidFill>
            <a:ln>
              <a:noFill/>
            </a:ln>
            <a:effectLst/>
          </c:spPr>
          <c:invertIfNegative val="0"/>
          <c:cat>
            <c:strRef>
              <c:f>'Problem 3'!$B$4:$E$4</c:f>
              <c:strCache>
                <c:ptCount val="4"/>
                <c:pt idx="0">
                  <c:v>Bell's Domestics</c:v>
                </c:pt>
                <c:pt idx="1">
                  <c:v>Junior's Used</c:v>
                </c:pt>
                <c:pt idx="2">
                  <c:v>Europe's Best</c:v>
                </c:pt>
                <c:pt idx="3">
                  <c:v>Industry Average</c:v>
                </c:pt>
              </c:strCache>
            </c:strRef>
          </c:cat>
          <c:val>
            <c:numRef>
              <c:f>'Problem 3'!$B$32:$E$32</c:f>
              <c:numCache>
                <c:formatCode>0.00</c:formatCode>
                <c:ptCount val="4"/>
                <c:pt idx="0">
                  <c:v>1.9527656511707685</c:v>
                </c:pt>
                <c:pt idx="1">
                  <c:v>1.3472834242431457</c:v>
                </c:pt>
                <c:pt idx="2">
                  <c:v>4.1814900533239756</c:v>
                </c:pt>
                <c:pt idx="3">
                  <c:v>2.1040174002047083</c:v>
                </c:pt>
              </c:numCache>
            </c:numRef>
          </c:val>
          <c:extLst>
            <c:ext xmlns:c16="http://schemas.microsoft.com/office/drawing/2014/chart" uri="{C3380CC4-5D6E-409C-BE32-E72D297353CC}">
              <c16:uniqueId val="{00000002-C6AA-4E2B-9666-AF97CC9AD4C3}"/>
            </c:ext>
          </c:extLst>
        </c:ser>
        <c:dLbls>
          <c:showLegendKey val="0"/>
          <c:showVal val="0"/>
          <c:showCatName val="0"/>
          <c:showSerName val="0"/>
          <c:showPercent val="0"/>
          <c:showBubbleSize val="0"/>
        </c:dLbls>
        <c:gapWidth val="219"/>
        <c:overlap val="-27"/>
        <c:axId val="812858976"/>
        <c:axId val="364017088"/>
      </c:barChart>
      <c:catAx>
        <c:axId val="8128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17088"/>
        <c:crosses val="autoZero"/>
        <c:auto val="1"/>
        <c:lblAlgn val="ctr"/>
        <c:lblOffset val="100"/>
        <c:noMultiLvlLbl val="0"/>
      </c:catAx>
      <c:valAx>
        <c:axId val="364017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1</xdr:rowOff>
    </xdr:from>
    <xdr:to>
      <xdr:col>2</xdr:col>
      <xdr:colOff>0</xdr:colOff>
      <xdr:row>34</xdr:row>
      <xdr:rowOff>1</xdr:rowOff>
    </xdr:to>
    <xdr:sp macro="" textlink="">
      <xdr:nvSpPr>
        <xdr:cNvPr id="2" name="TextBox 1">
          <a:extLst>
            <a:ext uri="{FF2B5EF4-FFF2-40B4-BE49-F238E27FC236}">
              <a16:creationId xmlns:a16="http://schemas.microsoft.com/office/drawing/2014/main" id="{63BA7A0C-B631-0903-C9E6-C89FF0D9B406}"/>
            </a:ext>
          </a:extLst>
        </xdr:cNvPr>
        <xdr:cNvSpPr txBox="1"/>
      </xdr:nvSpPr>
      <xdr:spPr>
        <a:xfrm>
          <a:off x="0" y="5238751"/>
          <a:ext cx="32956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a:t>
          </a:r>
          <a:r>
            <a:rPr lang="en-US" sz="1100" baseline="0"/>
            <a:t> Income Statement - Complete</a:t>
          </a:r>
        </a:p>
        <a:p>
          <a:r>
            <a:rPr lang="en-US" sz="1100" baseline="0"/>
            <a:t>1b) Break-Even Points -  Complete</a:t>
          </a:r>
        </a:p>
        <a:p>
          <a:r>
            <a:rPr lang="en-US" sz="1100" baseline="0"/>
            <a:t>1c) Would need to sell 7,500 pies</a:t>
          </a:r>
        </a:p>
        <a:p>
          <a:r>
            <a:rPr lang="en-US" sz="1100" baseline="0"/>
            <a:t>1d) Price Per Unit necessary to break even: $17.33</a:t>
          </a:r>
        </a:p>
        <a:p>
          <a:r>
            <a:rPr lang="en-US" sz="1100" baseline="0"/>
            <a:t>1e) DOL, DFL, DCL - Not</a:t>
          </a:r>
        </a:p>
        <a:p>
          <a:r>
            <a:rPr lang="en-US" sz="1100" baseline="0"/>
            <a:t> Complete</a:t>
          </a:r>
        </a:p>
        <a:p>
          <a:endParaRPr lang="en-US" sz="1100" baseline="0"/>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0</xdr:colOff>
      <xdr:row>15</xdr:row>
      <xdr:rowOff>0</xdr:rowOff>
    </xdr:to>
    <xdr:graphicFrame macro="">
      <xdr:nvGraphicFramePr>
        <xdr:cNvPr id="2" name="Chart 1">
          <a:extLst>
            <a:ext uri="{FF2B5EF4-FFF2-40B4-BE49-F238E27FC236}">
              <a16:creationId xmlns:a16="http://schemas.microsoft.com/office/drawing/2014/main" id="{F89379F2-08C1-0412-6BA3-9E2689DA1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11</xdr:col>
      <xdr:colOff>0</xdr:colOff>
      <xdr:row>24</xdr:row>
      <xdr:rowOff>0</xdr:rowOff>
    </xdr:to>
    <xdr:sp macro="" textlink="">
      <xdr:nvSpPr>
        <xdr:cNvPr id="3" name="TextBox 2">
          <a:extLst>
            <a:ext uri="{FF2B5EF4-FFF2-40B4-BE49-F238E27FC236}">
              <a16:creationId xmlns:a16="http://schemas.microsoft.com/office/drawing/2014/main" id="{C95C6E6F-0CB5-FA82-1370-CE30D78829AA}"/>
            </a:ext>
          </a:extLst>
        </xdr:cNvPr>
        <xdr:cNvSpPr txBox="1"/>
      </xdr:nvSpPr>
      <xdr:spPr>
        <a:xfrm>
          <a:off x="6438900" y="3038475"/>
          <a:ext cx="3657600" cy="181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3a) Income Statements - Complete</a:t>
          </a:r>
        </a:p>
        <a:p>
          <a:r>
            <a:rPr lang="en-US" sz="1100"/>
            <a:t>3b)</a:t>
          </a:r>
          <a:r>
            <a:rPr lang="en-US" sz="1100" baseline="0"/>
            <a:t> Break-Even points and DOL, DFL, and DCL - Complete</a:t>
          </a:r>
        </a:p>
        <a:p>
          <a:r>
            <a:rPr lang="en-US" sz="1100" baseline="0"/>
            <a:t>3c) Bell's Domestics is closest to the industry average while Europe's is much more sensitive than the industry average and Junior's is  not far below the industry average, resulting in less sensitive sales and income. Obviously the one that sticks out the most is Europe's Best, due to it being so much higher, this results in the EBIT being sensitive to change in sales, thus causing the net income to be more sensitive to the EBIT.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40342-8159-4F2F-A30C-FB9628E42EB7}">
  <dimension ref="A1:C27"/>
  <sheetViews>
    <sheetView tabSelected="1" topLeftCell="A2" workbookViewId="0">
      <selection activeCell="B27" sqref="B27"/>
    </sheetView>
  </sheetViews>
  <sheetFormatPr defaultRowHeight="15.6" x14ac:dyDescent="0.3"/>
  <cols>
    <col min="1" max="1" width="35.5546875" style="5" bestFit="1" customWidth="1"/>
    <col min="2" max="2" width="12.5546875" style="5" bestFit="1" customWidth="1"/>
    <col min="3" max="16384" width="8.88671875" style="5"/>
  </cols>
  <sheetData>
    <row r="1" spans="1:2" x14ac:dyDescent="0.3">
      <c r="A1" s="2" t="s">
        <v>23</v>
      </c>
      <c r="B1" s="2"/>
    </row>
    <row r="2" spans="1:2" x14ac:dyDescent="0.3">
      <c r="A2" s="2" t="s">
        <v>0</v>
      </c>
      <c r="B2" s="2"/>
    </row>
    <row r="3" spans="1:2" ht="16.2" thickBot="1" x14ac:dyDescent="0.35">
      <c r="A3" s="4" t="s">
        <v>24</v>
      </c>
      <c r="B3" s="4"/>
    </row>
    <row r="4" spans="1:2" x14ac:dyDescent="0.3">
      <c r="A4" s="22"/>
      <c r="B4" s="23">
        <v>2020</v>
      </c>
    </row>
    <row r="5" spans="1:2" x14ac:dyDescent="0.3">
      <c r="A5" s="5" t="s">
        <v>2</v>
      </c>
      <c r="B5" s="6">
        <f>B16*B15</f>
        <v>76500</v>
      </c>
    </row>
    <row r="6" spans="1:2" x14ac:dyDescent="0.3">
      <c r="A6" s="7" t="s">
        <v>3</v>
      </c>
      <c r="B6" s="6">
        <f>B18*B16</f>
        <v>49500</v>
      </c>
    </row>
    <row r="7" spans="1:2" x14ac:dyDescent="0.3">
      <c r="A7" s="7" t="s">
        <v>4</v>
      </c>
      <c r="B7" s="6">
        <v>25000</v>
      </c>
    </row>
    <row r="8" spans="1:2" ht="16.2" x14ac:dyDescent="0.35">
      <c r="A8" s="8" t="s">
        <v>5</v>
      </c>
      <c r="B8" s="9">
        <f>B5-B6-B7</f>
        <v>2000</v>
      </c>
    </row>
    <row r="9" spans="1:2" x14ac:dyDescent="0.3">
      <c r="A9" s="7" t="s">
        <v>6</v>
      </c>
      <c r="B9" s="6">
        <v>3500</v>
      </c>
    </row>
    <row r="10" spans="1:2" ht="16.2" x14ac:dyDescent="0.35">
      <c r="A10" s="8" t="s">
        <v>7</v>
      </c>
      <c r="B10" s="6">
        <f>B8-B9</f>
        <v>-1500</v>
      </c>
    </row>
    <row r="11" spans="1:2" x14ac:dyDescent="0.3">
      <c r="A11" s="5" t="s">
        <v>8</v>
      </c>
      <c r="B11" s="6">
        <f>IF(B10&lt;=0,0,B10*B19)</f>
        <v>0</v>
      </c>
    </row>
    <row r="12" spans="1:2" x14ac:dyDescent="0.3">
      <c r="A12" s="5" t="s">
        <v>9</v>
      </c>
      <c r="B12" s="6">
        <f>B10-B11</f>
        <v>-1500</v>
      </c>
    </row>
    <row r="13" spans="1:2" ht="16.2" thickBot="1" x14ac:dyDescent="0.35">
      <c r="A13" s="12"/>
      <c r="B13" s="13"/>
    </row>
    <row r="14" spans="1:2" x14ac:dyDescent="0.3">
      <c r="A14" s="14" t="s">
        <v>14</v>
      </c>
      <c r="B14" s="15"/>
    </row>
    <row r="15" spans="1:2" x14ac:dyDescent="0.3">
      <c r="A15" s="5" t="s">
        <v>15</v>
      </c>
      <c r="B15" s="16">
        <v>17</v>
      </c>
    </row>
    <row r="16" spans="1:2" x14ac:dyDescent="0.3">
      <c r="A16" s="5" t="s">
        <v>16</v>
      </c>
      <c r="B16" s="6">
        <v>4500</v>
      </c>
    </row>
    <row r="17" spans="1:3" x14ac:dyDescent="0.3">
      <c r="A17" s="5" t="s">
        <v>17</v>
      </c>
      <c r="B17" s="6">
        <v>20000</v>
      </c>
    </row>
    <row r="18" spans="1:3" x14ac:dyDescent="0.3">
      <c r="A18" s="5" t="s">
        <v>25</v>
      </c>
      <c r="B18" s="16">
        <v>11</v>
      </c>
      <c r="C18" s="5" t="s">
        <v>27</v>
      </c>
    </row>
    <row r="19" spans="1:3" x14ac:dyDescent="0.3">
      <c r="A19" s="5" t="s">
        <v>20</v>
      </c>
      <c r="B19" s="18">
        <v>0.25</v>
      </c>
    </row>
    <row r="21" spans="1:3" x14ac:dyDescent="0.3">
      <c r="A21" s="5" t="s">
        <v>21</v>
      </c>
      <c r="B21" s="25">
        <f>B7/(B15-B6/B16)</f>
        <v>4166.666666666667</v>
      </c>
    </row>
    <row r="22" spans="1:3" x14ac:dyDescent="0.3">
      <c r="A22" s="5" t="s">
        <v>22</v>
      </c>
      <c r="B22" s="24">
        <f>B21*B15</f>
        <v>70833.333333333343</v>
      </c>
    </row>
    <row r="23" spans="1:3" x14ac:dyDescent="0.3">
      <c r="A23" s="5" t="s">
        <v>26</v>
      </c>
      <c r="B23" s="5">
        <f>(B7+B17)/(B15-B6/B16)</f>
        <v>7500</v>
      </c>
    </row>
    <row r="25" spans="1:3" x14ac:dyDescent="0.3">
      <c r="A25" s="5" t="s">
        <v>28</v>
      </c>
      <c r="B25" s="5">
        <f>IFERROR((B5-B6)/B8,NA())</f>
        <v>13.5</v>
      </c>
    </row>
    <row r="26" spans="1:3" x14ac:dyDescent="0.3">
      <c r="A26" s="5" t="s">
        <v>29</v>
      </c>
      <c r="B26" s="5">
        <f>B8/B10</f>
        <v>-1.3333333333333333</v>
      </c>
    </row>
    <row r="27" spans="1:3" x14ac:dyDescent="0.3">
      <c r="A27" s="5" t="s">
        <v>30</v>
      </c>
      <c r="B27" s="5">
        <f>B25*B26</f>
        <v>-18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9F54-522A-4C97-AA13-11993928AE19}">
  <dimension ref="A1:F32"/>
  <sheetViews>
    <sheetView workbookViewId="0">
      <selection activeCell="L28" sqref="L28"/>
    </sheetView>
  </sheetViews>
  <sheetFormatPr defaultRowHeight="14.4" x14ac:dyDescent="0.3"/>
  <cols>
    <col min="1" max="1" width="35.5546875" bestFit="1" customWidth="1"/>
    <col min="2" max="2" width="15.109375" bestFit="1" customWidth="1"/>
    <col min="3" max="4" width="13.77734375" bestFit="1" customWidth="1"/>
    <col min="5" max="5" width="15.6640625" bestFit="1" customWidth="1"/>
  </cols>
  <sheetData>
    <row r="1" spans="1:6" ht="15.6" x14ac:dyDescent="0.3">
      <c r="A1" s="1" t="s">
        <v>33</v>
      </c>
      <c r="B1" s="20"/>
      <c r="C1" s="20"/>
      <c r="D1" s="20"/>
      <c r="E1" s="20"/>
      <c r="F1" s="28" t="s">
        <v>37</v>
      </c>
    </row>
    <row r="2" spans="1:6" ht="15.6" x14ac:dyDescent="0.3">
      <c r="A2" s="1" t="s">
        <v>0</v>
      </c>
      <c r="B2" s="20"/>
      <c r="C2" s="20"/>
      <c r="D2" s="20"/>
      <c r="E2" s="20"/>
    </row>
    <row r="3" spans="1:6" ht="16.2" thickBot="1" x14ac:dyDescent="0.35">
      <c r="A3" s="3" t="s">
        <v>1</v>
      </c>
      <c r="B3" s="27"/>
      <c r="C3" s="27"/>
      <c r="D3" s="27"/>
      <c r="E3" s="27"/>
    </row>
    <row r="4" spans="1:6" x14ac:dyDescent="0.3">
      <c r="A4" s="26"/>
      <c r="B4" s="26" t="s">
        <v>31</v>
      </c>
      <c r="C4" s="26" t="s">
        <v>36</v>
      </c>
      <c r="D4" s="26" t="s">
        <v>34</v>
      </c>
      <c r="E4" s="26" t="s">
        <v>35</v>
      </c>
    </row>
    <row r="5" spans="1:6" ht="15.6" x14ac:dyDescent="0.3">
      <c r="A5" s="5" t="s">
        <v>2</v>
      </c>
      <c r="B5" s="6">
        <f>B20*B21</f>
        <v>60480000</v>
      </c>
      <c r="C5" s="6">
        <f t="shared" ref="C5:D5" si="0">C20*C21</f>
        <v>56563000</v>
      </c>
      <c r="D5" s="6">
        <f t="shared" si="0"/>
        <v>51849120</v>
      </c>
      <c r="E5" s="6">
        <f t="shared" ref="E5" si="1">E20*E21</f>
        <v>47437500</v>
      </c>
    </row>
    <row r="6" spans="1:6" ht="15.6" x14ac:dyDescent="0.3">
      <c r="A6" s="7" t="s">
        <v>3</v>
      </c>
      <c r="B6" s="6">
        <f>B22*B5</f>
        <v>36288000</v>
      </c>
      <c r="C6" s="6">
        <f t="shared" ref="C6:E6" si="2">C22*C5</f>
        <v>25453350</v>
      </c>
      <c r="D6" s="6">
        <f t="shared" si="2"/>
        <v>20739648</v>
      </c>
      <c r="E6" s="6">
        <f t="shared" si="2"/>
        <v>22770000</v>
      </c>
    </row>
    <row r="7" spans="1:6" ht="15.6" x14ac:dyDescent="0.3">
      <c r="A7" s="7" t="s">
        <v>4</v>
      </c>
      <c r="B7" s="6">
        <v>9900000</v>
      </c>
      <c r="C7" s="6">
        <v>6930000</v>
      </c>
      <c r="D7" s="6">
        <v>19800000</v>
      </c>
      <c r="E7" s="6">
        <v>10890000</v>
      </c>
    </row>
    <row r="8" spans="1:6" ht="16.2" x14ac:dyDescent="0.35">
      <c r="A8" s="8" t="s">
        <v>5</v>
      </c>
      <c r="B8" s="9">
        <f>B5-B6-B7</f>
        <v>14292000</v>
      </c>
      <c r="C8" s="9">
        <f t="shared" ref="C8:E8" si="3">C5-C6-C7</f>
        <v>24179650</v>
      </c>
      <c r="D8" s="9">
        <f t="shared" si="3"/>
        <v>11309472</v>
      </c>
      <c r="E8" s="9">
        <f t="shared" si="3"/>
        <v>13777500</v>
      </c>
    </row>
    <row r="9" spans="1:6" ht="15.6" x14ac:dyDescent="0.3">
      <c r="A9" s="7" t="s">
        <v>6</v>
      </c>
      <c r="B9" s="6">
        <v>816750</v>
      </c>
      <c r="C9" s="6">
        <v>1089000</v>
      </c>
      <c r="D9" s="6">
        <v>3267000</v>
      </c>
      <c r="E9" s="6">
        <v>1633500</v>
      </c>
    </row>
    <row r="10" spans="1:6" ht="16.2" x14ac:dyDescent="0.35">
      <c r="A10" s="8" t="s">
        <v>7</v>
      </c>
      <c r="B10" s="9">
        <f>B8-B9</f>
        <v>13475250</v>
      </c>
      <c r="C10" s="9">
        <f t="shared" ref="C10:E10" si="4">C8-C9</f>
        <v>23090650</v>
      </c>
      <c r="D10" s="9">
        <f t="shared" si="4"/>
        <v>8042472</v>
      </c>
      <c r="E10" s="9">
        <f t="shared" si="4"/>
        <v>12144000</v>
      </c>
    </row>
    <row r="11" spans="1:6" ht="15.6" x14ac:dyDescent="0.3">
      <c r="A11" s="7" t="s">
        <v>8</v>
      </c>
      <c r="B11" s="6">
        <f>B10*B24</f>
        <v>3368812.5</v>
      </c>
      <c r="C11" s="6">
        <f t="shared" ref="C11:E11" si="5">C10*C24</f>
        <v>5772662.5</v>
      </c>
      <c r="D11" s="6">
        <f t="shared" si="5"/>
        <v>2010618</v>
      </c>
      <c r="E11" s="6">
        <f t="shared" si="5"/>
        <v>3036000</v>
      </c>
    </row>
    <row r="12" spans="1:6" ht="16.8" thickBot="1" x14ac:dyDescent="0.4">
      <c r="A12" s="8" t="s">
        <v>9</v>
      </c>
      <c r="B12" s="10">
        <f>B10-B11</f>
        <v>10106437.5</v>
      </c>
      <c r="C12" s="10">
        <f t="shared" ref="C12:E12" si="6">C10-C11</f>
        <v>17317987.5</v>
      </c>
      <c r="D12" s="10">
        <f t="shared" si="6"/>
        <v>6031854</v>
      </c>
      <c r="E12" s="10">
        <f t="shared" si="6"/>
        <v>9108000</v>
      </c>
    </row>
    <row r="13" spans="1:6" ht="16.2" thickTop="1" x14ac:dyDescent="0.3">
      <c r="A13" s="5"/>
      <c r="B13" s="6"/>
      <c r="C13" s="6"/>
      <c r="D13" s="6"/>
      <c r="E13" s="6"/>
    </row>
    <row r="14" spans="1:6" ht="15.6" x14ac:dyDescent="0.3">
      <c r="A14" s="7" t="s">
        <v>10</v>
      </c>
      <c r="B14" s="6">
        <v>815000</v>
      </c>
      <c r="C14" s="6">
        <v>0</v>
      </c>
      <c r="D14" s="6">
        <v>452000</v>
      </c>
      <c r="E14" s="6">
        <v>315000</v>
      </c>
    </row>
    <row r="15" spans="1:6" ht="16.2" x14ac:dyDescent="0.35">
      <c r="A15" s="8" t="s">
        <v>11</v>
      </c>
      <c r="B15" s="9">
        <f>B12-B14</f>
        <v>9291437.5</v>
      </c>
      <c r="C15" s="9">
        <f t="shared" ref="C15:E15" si="7">C12-C14</f>
        <v>17317987.5</v>
      </c>
      <c r="D15" s="9">
        <f t="shared" si="7"/>
        <v>5579854</v>
      </c>
      <c r="E15" s="9">
        <f t="shared" si="7"/>
        <v>8793000</v>
      </c>
    </row>
    <row r="16" spans="1:6" ht="15.6" x14ac:dyDescent="0.3">
      <c r="A16" s="7" t="s">
        <v>12</v>
      </c>
      <c r="B16" s="6">
        <v>4500000</v>
      </c>
      <c r="C16" s="6">
        <v>7200000</v>
      </c>
      <c r="D16" s="6">
        <v>2700000</v>
      </c>
      <c r="E16" s="6">
        <v>6300000</v>
      </c>
    </row>
    <row r="17" spans="1:5" ht="16.8" thickBot="1" x14ac:dyDescent="0.4">
      <c r="A17" s="8" t="s">
        <v>13</v>
      </c>
      <c r="B17" s="11">
        <f>B15/B16</f>
        <v>2.0647638888888888</v>
      </c>
      <c r="C17" s="11">
        <f t="shared" ref="C17:E17" si="8">C15/C16</f>
        <v>2.4052760416666668</v>
      </c>
      <c r="D17" s="11">
        <f t="shared" si="8"/>
        <v>2.0666125925925924</v>
      </c>
      <c r="E17" s="11">
        <f t="shared" si="8"/>
        <v>1.3957142857142857</v>
      </c>
    </row>
    <row r="18" spans="1:5" ht="16.8" thickTop="1" thickBot="1" x14ac:dyDescent="0.35">
      <c r="A18" s="12"/>
      <c r="B18" s="13"/>
      <c r="C18" s="13"/>
      <c r="D18" s="13"/>
      <c r="E18" s="13"/>
    </row>
    <row r="19" spans="1:5" ht="15.6" x14ac:dyDescent="0.3">
      <c r="A19" s="14" t="s">
        <v>14</v>
      </c>
      <c r="B19" s="15"/>
      <c r="C19" s="15"/>
      <c r="D19" s="15"/>
      <c r="E19" s="15"/>
    </row>
    <row r="20" spans="1:5" ht="15.6" x14ac:dyDescent="0.3">
      <c r="A20" s="5" t="s">
        <v>15</v>
      </c>
      <c r="B20" s="16">
        <v>40000</v>
      </c>
      <c r="C20" s="16">
        <v>30875</v>
      </c>
      <c r="D20" s="16">
        <v>59460</v>
      </c>
      <c r="E20" s="16">
        <v>37500</v>
      </c>
    </row>
    <row r="21" spans="1:5" ht="15.6" x14ac:dyDescent="0.3">
      <c r="A21" s="5" t="s">
        <v>16</v>
      </c>
      <c r="B21" s="6">
        <v>1512</v>
      </c>
      <c r="C21" s="6">
        <v>1832</v>
      </c>
      <c r="D21" s="6">
        <v>872</v>
      </c>
      <c r="E21" s="6">
        <v>1265</v>
      </c>
    </row>
    <row r="22" spans="1:5" ht="15.6" x14ac:dyDescent="0.3">
      <c r="A22" s="5" t="s">
        <v>18</v>
      </c>
      <c r="B22" s="17">
        <v>0.6</v>
      </c>
      <c r="C22" s="17">
        <v>0.45</v>
      </c>
      <c r="D22" s="17">
        <v>0.4</v>
      </c>
      <c r="E22" s="17">
        <v>0.48</v>
      </c>
    </row>
    <row r="23" spans="1:5" ht="15.6" x14ac:dyDescent="0.3">
      <c r="A23" s="5" t="s">
        <v>19</v>
      </c>
      <c r="B23" s="17"/>
      <c r="C23" s="17"/>
      <c r="D23" s="17"/>
      <c r="E23" s="17"/>
    </row>
    <row r="24" spans="1:5" ht="15.6" x14ac:dyDescent="0.3">
      <c r="A24" s="5" t="s">
        <v>20</v>
      </c>
      <c r="B24" s="18">
        <v>0.25</v>
      </c>
      <c r="C24" s="18">
        <v>0.25</v>
      </c>
      <c r="D24" s="18">
        <v>0.25</v>
      </c>
      <c r="E24" s="18">
        <v>0.25</v>
      </c>
    </row>
    <row r="25" spans="1:5" ht="15.6" x14ac:dyDescent="0.3">
      <c r="A25" s="5"/>
      <c r="B25" s="6"/>
      <c r="C25" s="6"/>
      <c r="D25" s="6"/>
      <c r="E25" s="6"/>
    </row>
    <row r="26" spans="1:5" ht="15.6" x14ac:dyDescent="0.3">
      <c r="A26" s="5" t="s">
        <v>21</v>
      </c>
      <c r="B26" s="6">
        <f>B7/(B20-B6/B21)</f>
        <v>618.75</v>
      </c>
      <c r="C26" s="6">
        <f t="shared" ref="C26:D26" si="9">C7/(C20-C6/C21)</f>
        <v>408.09716599190284</v>
      </c>
      <c r="D26" s="6">
        <f t="shared" si="9"/>
        <v>554.99495459132186</v>
      </c>
      <c r="E26" s="6">
        <f t="shared" ref="E26" si="10">E7/(E20-E6/E21)</f>
        <v>558.46153846153845</v>
      </c>
    </row>
    <row r="27" spans="1:5" ht="15.6" x14ac:dyDescent="0.3">
      <c r="A27" s="5" t="s">
        <v>22</v>
      </c>
      <c r="B27" s="19">
        <f>B26*B20</f>
        <v>24750000</v>
      </c>
      <c r="C27" s="19">
        <f t="shared" ref="C27:E27" si="11">C26*C20</f>
        <v>12600000</v>
      </c>
      <c r="D27" s="19">
        <f t="shared" si="11"/>
        <v>32999999.999999996</v>
      </c>
      <c r="E27" s="19">
        <f t="shared" si="11"/>
        <v>20942307.692307692</v>
      </c>
    </row>
    <row r="28" spans="1:5" ht="15.6" x14ac:dyDescent="0.3">
      <c r="A28" s="5" t="s">
        <v>32</v>
      </c>
      <c r="B28" s="21">
        <f>(B7 + B9 + B14/(1-B24))/(B20-B6/B21)</f>
        <v>737.71354166666663</v>
      </c>
      <c r="C28" s="21">
        <f t="shared" ref="C28:D28" si="12">(C7 + C9 + C14/(1-C24))/(C20-C6/C21)</f>
        <v>472.22672064777328</v>
      </c>
      <c r="D28" s="21">
        <f t="shared" si="12"/>
        <v>663.46189782113095</v>
      </c>
      <c r="E28" s="21">
        <f t="shared" ref="E28" si="13">(E7 + E9 + E14/(1-E24))/(E20-E6/E21)</f>
        <v>663.76923076923072</v>
      </c>
    </row>
    <row r="29" spans="1:5" ht="15.6" x14ac:dyDescent="0.3">
      <c r="A29" s="5"/>
      <c r="B29" s="5"/>
      <c r="C29" s="5"/>
      <c r="D29" s="5"/>
      <c r="E29" s="5"/>
    </row>
    <row r="30" spans="1:5" ht="15.6" x14ac:dyDescent="0.3">
      <c r="A30" s="5" t="s">
        <v>28</v>
      </c>
      <c r="B30" s="25">
        <f>IFERROR((B5-B6)/B8,NA())</f>
        <v>1.6926952141057934</v>
      </c>
      <c r="C30" s="25">
        <f t="shared" ref="C30:D30" si="14">IFERROR((C5-C6)/C8,NA())</f>
        <v>1.286604644814958</v>
      </c>
      <c r="D30" s="25">
        <f t="shared" si="14"/>
        <v>2.750744862359622</v>
      </c>
      <c r="E30" s="25">
        <f t="shared" ref="E30" si="15">IFERROR((E5-E6)/E8,NA())</f>
        <v>1.7904191616766467</v>
      </c>
    </row>
    <row r="31" spans="1:5" ht="15.6" x14ac:dyDescent="0.3">
      <c r="A31" s="5" t="s">
        <v>29</v>
      </c>
      <c r="B31" s="25">
        <f>IFERROR(B8/(B10-B14/(1-B24)),NA())</f>
        <v>1.1536428028493975</v>
      </c>
      <c r="C31" s="25">
        <f t="shared" ref="C31:D31" si="16">IFERROR(C8/(C10-C14/(1-C24)),NA())</f>
        <v>1.0471619465021555</v>
      </c>
      <c r="D31" s="25">
        <f t="shared" si="16"/>
        <v>1.5201300965939253</v>
      </c>
      <c r="E31" s="25">
        <f t="shared" ref="E31" si="17">IFERROR(E8/(E10-E14/(1-E24)),NA())</f>
        <v>1.1751535312180144</v>
      </c>
    </row>
    <row r="32" spans="1:5" ht="15.6" x14ac:dyDescent="0.3">
      <c r="A32" s="5" t="s">
        <v>30</v>
      </c>
      <c r="B32" s="25">
        <f>B30*B31</f>
        <v>1.9527656511707685</v>
      </c>
      <c r="C32" s="25">
        <f t="shared" ref="C32:E32" si="18">C30*C31</f>
        <v>1.3472834242431457</v>
      </c>
      <c r="D32" s="25">
        <f t="shared" si="18"/>
        <v>4.1814900533239756</v>
      </c>
      <c r="E32" s="25">
        <f t="shared" si="18"/>
        <v>2.1040174002047083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1</vt:lpstr>
      <vt:lpstr>Problem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Brady Monks</dc:creator>
  <cp:lastModifiedBy>Brady Monks</cp:lastModifiedBy>
  <dcterms:created xsi:type="dcterms:W3CDTF">2022-11-11T00:23:10Z</dcterms:created>
  <dcterms:modified xsi:type="dcterms:W3CDTF">2022-11-12T18:32:11Z</dcterms:modified>
</cp:coreProperties>
</file>