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HP\"/>
    </mc:Choice>
  </mc:AlternateContent>
  <xr:revisionPtr revIDLastSave="0" documentId="13_ncr:1_{3BECD699-C49C-49C4-80F5-3C9D5A4B5E69}" xr6:coauthVersionLast="47" xr6:coauthVersionMax="47" xr10:uidLastSave="{00000000-0000-0000-0000-000000000000}"/>
  <bookViews>
    <workbookView xWindow="-108" yWindow="-108" windowWidth="23256" windowHeight="12696" tabRatio="812" activeTab="1" xr2:uid="{00000000-000D-0000-FFFF-FFFF00000000}"/>
  </bookViews>
  <sheets>
    <sheet name="Version" sheetId="14" r:id="rId1"/>
    <sheet name="Summary" sheetId="8" r:id="rId2"/>
    <sheet name="In1" sheetId="23" r:id="rId3"/>
    <sheet name="In2" sheetId="26" r:id="rId4"/>
    <sheet name="In3" sheetId="27" r:id="rId5"/>
    <sheet name="In4" sheetId="28" r:id="rId6"/>
    <sheet name="In5" sheetId="29" r:id="rId7"/>
    <sheet name="In6" sheetId="30" r:id="rId8"/>
    <sheet name="In7" sheetId="31" r:id="rId9"/>
    <sheet name="In8" sheetId="32" r:id="rId10"/>
    <sheet name="In9" sheetId="33" r:id="rId11"/>
    <sheet name="In10" sheetId="34" r:id="rId12"/>
    <sheet name="In11" sheetId="35" r:id="rId13"/>
    <sheet name="In12" sheetId="36" r:id="rId14"/>
    <sheet name="In13" sheetId="37" r:id="rId15"/>
    <sheet name="In14" sheetId="38" r:id="rId16"/>
    <sheet name="In15" sheetId="39" r:id="rId17"/>
    <sheet name="In16" sheetId="40" r:id="rId18"/>
    <sheet name="In17" sheetId="41" r:id="rId19"/>
    <sheet name="In18" sheetId="42" r:id="rId20"/>
    <sheet name="In19" sheetId="43" r:id="rId21"/>
    <sheet name="In20" sheetId="44" r:id="rId22"/>
    <sheet name="multInp" sheetId="11" r:id="rId23"/>
    <sheet name="10x10" sheetId="22" r:id="rId24"/>
  </sheets>
  <definedNames>
    <definedName name="check">'10x10'!$B$39</definedName>
    <definedName name="consMat">Summary!$C$38:$L$47</definedName>
    <definedName name="EV_20">'10x10'!$AG$28:$AG$37</definedName>
    <definedName name="m_p0">multInp!$B$9:$K$18</definedName>
    <definedName name="m_p1">multInp!$M$9:$V$18</definedName>
    <definedName name="m_p10">multInp!$B$74:$K$83</definedName>
    <definedName name="m_p11">multInp!$M$74:$V$83</definedName>
    <definedName name="m_p12">multInp!$B$87:$K$96</definedName>
    <definedName name="m_p13">multInp!$M$87:$V$96</definedName>
    <definedName name="m_p14">multInp!$B$100:$K$109</definedName>
    <definedName name="m_p15">multInp!$M$100:$V$109</definedName>
    <definedName name="m_p16">multInp!$B$113:$K$122</definedName>
    <definedName name="m_p17">multInp!$M$113:$V$122</definedName>
    <definedName name="m_p18">multInp!$B$126:$K$135</definedName>
    <definedName name="m_p19">multInp!$M$126:$V$135</definedName>
    <definedName name="m_p2">multInp!$B$22:$K$31</definedName>
    <definedName name="m_p20">multInp!$B$139:$K$148</definedName>
    <definedName name="m_p3">multInp!$M$22:$V$31</definedName>
    <definedName name="m_p4">multInp!$B$35:$K$44</definedName>
    <definedName name="m_p5">multInp!$M$35:$V$44</definedName>
    <definedName name="m_p6">multInp!$B$48:$K$57</definedName>
    <definedName name="m_p7">multInp!$M$48:$V$57</definedName>
    <definedName name="m_p8">multInp!$B$61:$K$70</definedName>
    <definedName name="m_p9">multInp!$M$61:$V$70</definedName>
    <definedName name="m_summary">Summary!$C$38:$J$45</definedName>
    <definedName name="Matrix1">'In1'!$C$79:$L$88</definedName>
    <definedName name="Matrix10">'In10'!$C$79:$L$88</definedName>
    <definedName name="Matrix11">'In11'!$C$79:$L$88</definedName>
    <definedName name="Matrix12">'In12'!$C$79:$L$88</definedName>
    <definedName name="Matrix13">'In13'!$C$79:$L$88</definedName>
    <definedName name="Matrix14">'In14'!$C$79:$L$88</definedName>
    <definedName name="Matrix15">'In15'!$C$79:$L$88</definedName>
    <definedName name="Matrix16">'In16'!$C$79:$L$88</definedName>
    <definedName name="Matrix17">'In17'!$C$79:$L$88</definedName>
    <definedName name="Matrix18">'In18'!$C$79:$L$88</definedName>
    <definedName name="Matrix19">'In19'!$C$79:$L$88</definedName>
    <definedName name="Matrix2">'In2'!$C$79:$L$88</definedName>
    <definedName name="Matrix20">'In20'!$C$79:$L$88</definedName>
    <definedName name="Matrix3">'In3'!$C$79:$L$88</definedName>
    <definedName name="Matrix4">'In4'!$C$79:$L$88</definedName>
    <definedName name="Matrix5">'In5'!$C$79:$L$88</definedName>
    <definedName name="Matrix6">'In6'!$C$79:$L$88</definedName>
    <definedName name="Matrix7">'In7'!$C$79:$L$88</definedName>
    <definedName name="Matrix8">'In8'!$C$79:$L$88</definedName>
    <definedName name="Matrix9">'In9'!$C$79:$L$88</definedName>
    <definedName name="p_sel">Summary!$B$9</definedName>
    <definedName name="_xlnm.Print_Area" localSheetId="2">'In1'!$A$1:$P$73</definedName>
    <definedName name="_xlnm.Print_Area" localSheetId="11">'In10'!$A$1:$O$73</definedName>
    <definedName name="_xlnm.Print_Area" localSheetId="12">'In11'!$A$1:$O$73</definedName>
    <definedName name="_xlnm.Print_Area" localSheetId="13">'In12'!$A$1:$O$73</definedName>
    <definedName name="_xlnm.Print_Area" localSheetId="14">'In13'!$A$1:$O$73</definedName>
    <definedName name="_xlnm.Print_Area" localSheetId="15">'In14'!$A$1:$O$73</definedName>
    <definedName name="_xlnm.Print_Area" localSheetId="16">'In15'!$A$1:$O$73</definedName>
    <definedName name="_xlnm.Print_Area" localSheetId="17">'In16'!$A$1:$O$73</definedName>
    <definedName name="_xlnm.Print_Area" localSheetId="18">'In17'!$A$1:$O$73</definedName>
    <definedName name="_xlnm.Print_Area" localSheetId="19">'In18'!$A$1:$O$73</definedName>
    <definedName name="_xlnm.Print_Area" localSheetId="20">'In19'!$A$1:$O$73</definedName>
    <definedName name="_xlnm.Print_Area" localSheetId="3">'In2'!$A$1:$O$73</definedName>
    <definedName name="_xlnm.Print_Area" localSheetId="21">'In20'!$A$1:$O$73</definedName>
    <definedName name="_xlnm.Print_Area" localSheetId="4">'In3'!$A$1:$O$73</definedName>
    <definedName name="_xlnm.Print_Area" localSheetId="5">'In4'!$A$1:$O$73</definedName>
    <definedName name="_xlnm.Print_Area" localSheetId="6">'In5'!$A$1:$O$73</definedName>
    <definedName name="_xlnm.Print_Area" localSheetId="7">'In6'!$A$1:$O$73</definedName>
    <definedName name="_xlnm.Print_Area" localSheetId="8">'In7'!$A$1:$O$73</definedName>
    <definedName name="_xlnm.Print_Area" localSheetId="9">'In8'!$A$1:$O$73</definedName>
    <definedName name="_xlnm.Print_Area" localSheetId="10">'In9'!$A$1:$O$73</definedName>
    <definedName name="_xlnm.Print_Area" localSheetId="22">multInp!$A$1:$V$83</definedName>
    <definedName name="_xlnm.Print_Area" localSheetId="1">Summary!$A$1:$P$47</definedName>
    <definedName name="RGGM1">'In1'!$N$91:$N$100</definedName>
    <definedName name="RGGM10">'In10'!$N$91:$N$100</definedName>
    <definedName name="RGGM11">'In11'!$N$91:$N$100</definedName>
    <definedName name="RGGM12">'In12'!$N$91:$N$100</definedName>
    <definedName name="RGGM13">'In13'!$N$91:$N$100</definedName>
    <definedName name="RGGM14">'In14'!$N$91:$N$100</definedName>
    <definedName name="RGGM15">'In15'!$N$91:$N$100</definedName>
    <definedName name="RGGM16">'In16'!$N$91:$N$100</definedName>
    <definedName name="RGGM17">'In17'!$N$91:$N$100</definedName>
    <definedName name="RGGM18">'In18'!$N$91:$N$100</definedName>
    <definedName name="RGGM19">'In19'!$N$91:$N$100</definedName>
    <definedName name="RGGM2">'In2'!$N$91:$N$100</definedName>
    <definedName name="RGGM20">'In20'!$N$91:$N$100</definedName>
    <definedName name="RGGM3">'In3'!$N$91:$N$100</definedName>
    <definedName name="RGGM4">'In4'!$N$91:$N$100</definedName>
    <definedName name="RGGM5">'In5'!$N$91:$N$100</definedName>
    <definedName name="RGGM6">'In6'!$N$91:$N$100</definedName>
    <definedName name="RGGM7">'In7'!$N$91:$N$100</definedName>
    <definedName name="RGGM8">'In8'!$N$91:$N$100</definedName>
    <definedName name="RGGM9">'In9'!$N$91:$N$100</definedName>
    <definedName name="RGMM11">'In11'!$N$91:$N$100</definedName>
    <definedName name="RGMM12">'In12'!$N$91:$N$100</definedName>
    <definedName name="RGMM13">'In13'!$N$91:$N$100</definedName>
    <definedName name="RGMM14">'In14'!$N$91:$N$100</definedName>
    <definedName name="RGMM15">'In15'!$N$91:$N$100</definedName>
    <definedName name="RGMM16">'In16'!$N$91:$N$100</definedName>
    <definedName name="RGMM17">'In17'!$N$91:$N$100</definedName>
    <definedName name="RGMM18">'In18'!$N$91:$N$100</definedName>
    <definedName name="RGMM19">'In19'!$N$91:$N$100</definedName>
    <definedName name="RGMM20">'In20'!$N$91:$N$100</definedName>
    <definedName name="w_p1" localSheetId="22">multInp!$AO$7</definedName>
    <definedName name="w_p10" localSheetId="22">multInp!$AD$72</definedName>
    <definedName name="w_p11" localSheetId="22">multInp!$AO$72</definedName>
    <definedName name="w_p12" localSheetId="22">multInp!$AD$85</definedName>
    <definedName name="w_p13" localSheetId="22">multInp!$AO$85</definedName>
    <definedName name="w_p14" localSheetId="22">multInp!$AD$98</definedName>
    <definedName name="w_p15" localSheetId="22">multInp!$AO$98</definedName>
    <definedName name="w_p16" localSheetId="22">multInp!$AD$111</definedName>
    <definedName name="w_p17" localSheetId="22">multInp!$AO$111</definedName>
    <definedName name="w_p18" localSheetId="22">multInp!$AD$124</definedName>
    <definedName name="w_p19" localSheetId="22">multInp!$AO$124</definedName>
    <definedName name="w_p2" localSheetId="22">multInp!$AD$20</definedName>
    <definedName name="w_p20" localSheetId="22">multInp!$AD$137</definedName>
    <definedName name="w_p3" localSheetId="22">multInp!$AO$20</definedName>
    <definedName name="w_p4" localSheetId="22">multInp!$AD$33</definedName>
    <definedName name="w_p5" localSheetId="22">multInp!$AO$33</definedName>
    <definedName name="w_p6" localSheetId="22">multInp!$AD$46</definedName>
    <definedName name="w_p7" localSheetId="22">multInp!$AO$46</definedName>
    <definedName name="w_p8" localSheetId="22">multInp!$AD$59</definedName>
    <definedName name="w_p9" localSheetId="22">multInp!$AO$59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23" l="1"/>
  <c r="G15" i="44"/>
  <c r="B15" i="44"/>
  <c r="G14" i="44"/>
  <c r="B14" i="44"/>
  <c r="G13" i="44"/>
  <c r="B13" i="44"/>
  <c r="G12" i="44"/>
  <c r="B12" i="44"/>
  <c r="G11" i="44"/>
  <c r="B11" i="44"/>
  <c r="G10" i="44"/>
  <c r="B10" i="44"/>
  <c r="G9" i="44"/>
  <c r="B9" i="44"/>
  <c r="G8" i="44"/>
  <c r="B8" i="44"/>
  <c r="G7" i="44"/>
  <c r="B7" i="44"/>
  <c r="G6" i="44"/>
  <c r="B6" i="44"/>
  <c r="G15" i="43"/>
  <c r="B15" i="43"/>
  <c r="G14" i="43"/>
  <c r="B14" i="43"/>
  <c r="G13" i="43"/>
  <c r="B13" i="43"/>
  <c r="G12" i="43"/>
  <c r="B12" i="43"/>
  <c r="G11" i="43"/>
  <c r="B11" i="43"/>
  <c r="G10" i="43"/>
  <c r="B10" i="43"/>
  <c r="G9" i="43"/>
  <c r="B9" i="43"/>
  <c r="G8" i="43"/>
  <c r="B8" i="43"/>
  <c r="G7" i="43"/>
  <c r="B7" i="43"/>
  <c r="G6" i="43"/>
  <c r="B6" i="43"/>
  <c r="G15" i="42"/>
  <c r="B15" i="42"/>
  <c r="G14" i="42"/>
  <c r="B14" i="42"/>
  <c r="G13" i="42"/>
  <c r="B13" i="42"/>
  <c r="G12" i="42"/>
  <c r="B12" i="42"/>
  <c r="G11" i="42"/>
  <c r="B11" i="42"/>
  <c r="G10" i="42"/>
  <c r="B10" i="42"/>
  <c r="G9" i="42"/>
  <c r="B9" i="42"/>
  <c r="G8" i="42"/>
  <c r="B8" i="42"/>
  <c r="G7" i="42"/>
  <c r="B7" i="42"/>
  <c r="G6" i="42"/>
  <c r="B6" i="42"/>
  <c r="G15" i="41"/>
  <c r="B15" i="41"/>
  <c r="G14" i="41"/>
  <c r="B14" i="41"/>
  <c r="G13" i="41"/>
  <c r="B13" i="41"/>
  <c r="G12" i="41"/>
  <c r="B12" i="41"/>
  <c r="G11" i="41"/>
  <c r="B11" i="41"/>
  <c r="G10" i="41"/>
  <c r="B10" i="41"/>
  <c r="G9" i="41"/>
  <c r="B9" i="41"/>
  <c r="G8" i="41"/>
  <c r="B8" i="41"/>
  <c r="G7" i="41"/>
  <c r="B7" i="41"/>
  <c r="G6" i="41"/>
  <c r="B6" i="41"/>
  <c r="G15" i="40"/>
  <c r="B15" i="40"/>
  <c r="G14" i="40"/>
  <c r="B14" i="40"/>
  <c r="G13" i="40"/>
  <c r="B13" i="40"/>
  <c r="G12" i="40"/>
  <c r="B12" i="40"/>
  <c r="G11" i="40"/>
  <c r="B11" i="40"/>
  <c r="G10" i="40"/>
  <c r="B10" i="40"/>
  <c r="G9" i="40"/>
  <c r="B9" i="40"/>
  <c r="G8" i="40"/>
  <c r="B8" i="40"/>
  <c r="G7" i="40"/>
  <c r="B7" i="40"/>
  <c r="G6" i="40"/>
  <c r="B6" i="40"/>
  <c r="G15" i="39"/>
  <c r="B15" i="39"/>
  <c r="G14" i="39"/>
  <c r="B14" i="39"/>
  <c r="G13" i="39"/>
  <c r="B13" i="39"/>
  <c r="G12" i="39"/>
  <c r="B12" i="39"/>
  <c r="G11" i="39"/>
  <c r="B11" i="39"/>
  <c r="G10" i="39"/>
  <c r="B10" i="39"/>
  <c r="G9" i="39"/>
  <c r="B9" i="39"/>
  <c r="G8" i="39"/>
  <c r="B8" i="39"/>
  <c r="G7" i="39"/>
  <c r="B7" i="39"/>
  <c r="G6" i="39"/>
  <c r="B6" i="39"/>
  <c r="G15" i="38"/>
  <c r="B15" i="38"/>
  <c r="G14" i="38"/>
  <c r="B14" i="38"/>
  <c r="G13" i="38"/>
  <c r="B13" i="38"/>
  <c r="G12" i="38"/>
  <c r="B12" i="38"/>
  <c r="G11" i="38"/>
  <c r="B11" i="38"/>
  <c r="G10" i="38"/>
  <c r="B10" i="38"/>
  <c r="G9" i="38"/>
  <c r="B9" i="38"/>
  <c r="G8" i="38"/>
  <c r="B8" i="38"/>
  <c r="G7" i="38"/>
  <c r="B7" i="38"/>
  <c r="G6" i="38"/>
  <c r="B6" i="38"/>
  <c r="G15" i="37"/>
  <c r="B15" i="37"/>
  <c r="G14" i="37"/>
  <c r="B14" i="37"/>
  <c r="G13" i="37"/>
  <c r="B13" i="37"/>
  <c r="G12" i="37"/>
  <c r="B12" i="37"/>
  <c r="G11" i="37"/>
  <c r="B11" i="37"/>
  <c r="G10" i="37"/>
  <c r="B10" i="37"/>
  <c r="G9" i="37"/>
  <c r="B9" i="37"/>
  <c r="G8" i="37"/>
  <c r="B8" i="37"/>
  <c r="G7" i="37"/>
  <c r="B7" i="37"/>
  <c r="G6" i="37"/>
  <c r="B6" i="37"/>
  <c r="G15" i="36"/>
  <c r="B15" i="36"/>
  <c r="G14" i="36"/>
  <c r="B14" i="36"/>
  <c r="G13" i="36"/>
  <c r="B13" i="36"/>
  <c r="G12" i="36"/>
  <c r="B12" i="36"/>
  <c r="G11" i="36"/>
  <c r="B11" i="36"/>
  <c r="G10" i="36"/>
  <c r="B10" i="36"/>
  <c r="G9" i="36"/>
  <c r="B9" i="36"/>
  <c r="G8" i="36"/>
  <c r="B8" i="36"/>
  <c r="G7" i="36"/>
  <c r="B7" i="36"/>
  <c r="G6" i="36"/>
  <c r="B6" i="36"/>
  <c r="G15" i="35"/>
  <c r="B15" i="35"/>
  <c r="G14" i="35"/>
  <c r="B14" i="35"/>
  <c r="G13" i="35"/>
  <c r="B13" i="35"/>
  <c r="G12" i="35"/>
  <c r="B12" i="35"/>
  <c r="G11" i="35"/>
  <c r="B11" i="35"/>
  <c r="G10" i="35"/>
  <c r="B10" i="35"/>
  <c r="G9" i="35"/>
  <c r="B9" i="35"/>
  <c r="G8" i="35"/>
  <c r="B8" i="35"/>
  <c r="G7" i="35"/>
  <c r="B7" i="35"/>
  <c r="G6" i="35"/>
  <c r="B6" i="35"/>
  <c r="G15" i="34"/>
  <c r="B15" i="34"/>
  <c r="G14" i="34"/>
  <c r="B14" i="34"/>
  <c r="G13" i="34"/>
  <c r="B13" i="34"/>
  <c r="G12" i="34"/>
  <c r="B12" i="34"/>
  <c r="G11" i="34"/>
  <c r="B11" i="34"/>
  <c r="G10" i="34"/>
  <c r="B10" i="34"/>
  <c r="G9" i="34"/>
  <c r="B9" i="34"/>
  <c r="G8" i="34"/>
  <c r="B8" i="34"/>
  <c r="G7" i="34"/>
  <c r="B7" i="34"/>
  <c r="G6" i="34"/>
  <c r="B6" i="34"/>
  <c r="G15" i="33"/>
  <c r="B15" i="33"/>
  <c r="G14" i="33"/>
  <c r="B14" i="33"/>
  <c r="G13" i="33"/>
  <c r="B13" i="33"/>
  <c r="G12" i="33"/>
  <c r="B12" i="33"/>
  <c r="G11" i="33"/>
  <c r="B11" i="33"/>
  <c r="G10" i="33"/>
  <c r="B10" i="33"/>
  <c r="G9" i="33"/>
  <c r="B9" i="33"/>
  <c r="G8" i="33"/>
  <c r="B8" i="33"/>
  <c r="G7" i="33"/>
  <c r="B7" i="33"/>
  <c r="G6" i="33"/>
  <c r="B6" i="33"/>
  <c r="G15" i="32"/>
  <c r="B15" i="32"/>
  <c r="G14" i="32"/>
  <c r="B14" i="32"/>
  <c r="G13" i="32"/>
  <c r="B13" i="32"/>
  <c r="G12" i="32"/>
  <c r="B12" i="32"/>
  <c r="G11" i="32"/>
  <c r="B11" i="32"/>
  <c r="G10" i="32"/>
  <c r="B10" i="32"/>
  <c r="G9" i="32"/>
  <c r="B9" i="32"/>
  <c r="G8" i="32"/>
  <c r="B8" i="32"/>
  <c r="G7" i="32"/>
  <c r="B7" i="32"/>
  <c r="G6" i="32"/>
  <c r="B6" i="32"/>
  <c r="G15" i="31"/>
  <c r="B15" i="31"/>
  <c r="G14" i="31"/>
  <c r="B14" i="31"/>
  <c r="G13" i="31"/>
  <c r="B13" i="31"/>
  <c r="G12" i="31"/>
  <c r="B12" i="31"/>
  <c r="G11" i="31"/>
  <c r="B11" i="31"/>
  <c r="G10" i="31"/>
  <c r="B10" i="31"/>
  <c r="G9" i="31"/>
  <c r="B9" i="31"/>
  <c r="G8" i="31"/>
  <c r="B8" i="31"/>
  <c r="G7" i="31"/>
  <c r="B7" i="31"/>
  <c r="G6" i="31"/>
  <c r="B6" i="31"/>
  <c r="G15" i="30"/>
  <c r="B15" i="30"/>
  <c r="G14" i="30"/>
  <c r="B14" i="30"/>
  <c r="G13" i="30"/>
  <c r="B13" i="30"/>
  <c r="G12" i="30"/>
  <c r="B12" i="30"/>
  <c r="G11" i="30"/>
  <c r="B11" i="30"/>
  <c r="G10" i="30"/>
  <c r="B10" i="30"/>
  <c r="G9" i="30"/>
  <c r="B9" i="30"/>
  <c r="G8" i="30"/>
  <c r="B8" i="30"/>
  <c r="G7" i="30"/>
  <c r="B7" i="30"/>
  <c r="G6" i="30"/>
  <c r="B6" i="30"/>
  <c r="G15" i="29"/>
  <c r="B15" i="29"/>
  <c r="G14" i="29"/>
  <c r="B14" i="29"/>
  <c r="G13" i="29"/>
  <c r="B13" i="29"/>
  <c r="G12" i="29"/>
  <c r="B12" i="29"/>
  <c r="G11" i="29"/>
  <c r="B11" i="29"/>
  <c r="G10" i="29"/>
  <c r="B10" i="29"/>
  <c r="G9" i="29"/>
  <c r="B9" i="29"/>
  <c r="G8" i="29"/>
  <c r="B8" i="29"/>
  <c r="G7" i="29"/>
  <c r="B7" i="29"/>
  <c r="G6" i="29"/>
  <c r="B6" i="29"/>
  <c r="G15" i="28" l="1"/>
  <c r="B15" i="28"/>
  <c r="G14" i="28"/>
  <c r="B14" i="28"/>
  <c r="G13" i="28"/>
  <c r="B13" i="28"/>
  <c r="G12" i="28"/>
  <c r="B12" i="28"/>
  <c r="G11" i="28"/>
  <c r="B11" i="28"/>
  <c r="G10" i="28"/>
  <c r="B10" i="28"/>
  <c r="G9" i="28"/>
  <c r="B9" i="28"/>
  <c r="G8" i="28"/>
  <c r="B8" i="28"/>
  <c r="G7" i="28"/>
  <c r="B7" i="28"/>
  <c r="G6" i="28"/>
  <c r="B6" i="28"/>
  <c r="G15" i="27"/>
  <c r="B15" i="27"/>
  <c r="G14" i="27"/>
  <c r="B14" i="27"/>
  <c r="G13" i="27"/>
  <c r="B13" i="27"/>
  <c r="G12" i="27"/>
  <c r="B12" i="27"/>
  <c r="G11" i="27"/>
  <c r="B11" i="27"/>
  <c r="G10" i="27"/>
  <c r="B10" i="27"/>
  <c r="G9" i="27"/>
  <c r="B9" i="27"/>
  <c r="G8" i="27"/>
  <c r="B8" i="27"/>
  <c r="G7" i="27"/>
  <c r="B7" i="27"/>
  <c r="G6" i="27"/>
  <c r="B6" i="27"/>
  <c r="O17" i="23" l="1"/>
  <c r="P5" i="8" l="1"/>
  <c r="O48" i="23" l="1"/>
  <c r="K17" i="23"/>
  <c r="M39" i="22" l="1"/>
  <c r="O22" i="23" l="1"/>
  <c r="O23" i="23"/>
  <c r="O24" i="23"/>
  <c r="O25" i="23"/>
  <c r="O26" i="23"/>
  <c r="O27" i="23"/>
  <c r="O28" i="23"/>
  <c r="O29" i="23"/>
  <c r="O30" i="23"/>
  <c r="O31" i="23"/>
  <c r="O32" i="23"/>
  <c r="O33" i="23"/>
  <c r="O34" i="23"/>
  <c r="O35" i="23"/>
  <c r="O36" i="23"/>
  <c r="O37" i="23"/>
  <c r="O38" i="23"/>
  <c r="O39" i="23"/>
  <c r="O40" i="23"/>
  <c r="O41" i="23"/>
  <c r="O42" i="23"/>
  <c r="O43" i="23"/>
  <c r="O44" i="23"/>
  <c r="O45" i="23"/>
  <c r="O46" i="23"/>
  <c r="O47" i="23"/>
  <c r="O49" i="23"/>
  <c r="O50" i="23"/>
  <c r="O51" i="23"/>
  <c r="O52" i="23"/>
  <c r="O53" i="23"/>
  <c r="O54" i="23"/>
  <c r="O55" i="23"/>
  <c r="O56" i="23"/>
  <c r="O57" i="23"/>
  <c r="O58" i="23"/>
  <c r="O59" i="23"/>
  <c r="O60" i="23"/>
  <c r="O61" i="23"/>
  <c r="O62" i="23"/>
  <c r="O63" i="23"/>
  <c r="O64" i="23"/>
  <c r="O65" i="23"/>
  <c r="O22" i="26"/>
  <c r="O23" i="26"/>
  <c r="O24" i="26"/>
  <c r="O25" i="26"/>
  <c r="O26" i="26"/>
  <c r="O27" i="26"/>
  <c r="O28" i="26"/>
  <c r="O29" i="26"/>
  <c r="O30" i="26"/>
  <c r="O31" i="26"/>
  <c r="O32" i="26"/>
  <c r="O33" i="26"/>
  <c r="O34" i="26"/>
  <c r="O35" i="26"/>
  <c r="O36" i="26"/>
  <c r="O37" i="26"/>
  <c r="O38" i="26"/>
  <c r="O39" i="26"/>
  <c r="O40" i="26"/>
  <c r="O41" i="26"/>
  <c r="O42" i="26"/>
  <c r="O43" i="26"/>
  <c r="O44" i="26"/>
  <c r="O45" i="26"/>
  <c r="O46" i="26"/>
  <c r="O47" i="26"/>
  <c r="O48" i="26"/>
  <c r="O49" i="26"/>
  <c r="O50" i="26"/>
  <c r="O51" i="26"/>
  <c r="O52" i="26"/>
  <c r="O53" i="26"/>
  <c r="O54" i="26"/>
  <c r="O55" i="26"/>
  <c r="O56" i="26"/>
  <c r="O57" i="26"/>
  <c r="O58" i="26"/>
  <c r="O59" i="26"/>
  <c r="O60" i="26"/>
  <c r="O61" i="26"/>
  <c r="O62" i="26"/>
  <c r="O63" i="26"/>
  <c r="O64" i="26"/>
  <c r="O65" i="26"/>
  <c r="O22" i="27"/>
  <c r="O23" i="27"/>
  <c r="O24" i="27"/>
  <c r="O25" i="27"/>
  <c r="O26" i="27"/>
  <c r="O27" i="27"/>
  <c r="O28" i="27"/>
  <c r="O29" i="27"/>
  <c r="O30" i="27"/>
  <c r="O31" i="27"/>
  <c r="O32" i="27"/>
  <c r="O33" i="27"/>
  <c r="O34" i="27"/>
  <c r="O35" i="27"/>
  <c r="O36" i="27"/>
  <c r="O37" i="27"/>
  <c r="O38" i="27"/>
  <c r="O39" i="27"/>
  <c r="O40" i="27"/>
  <c r="O41" i="27"/>
  <c r="O42" i="27"/>
  <c r="O43" i="27"/>
  <c r="O44" i="27"/>
  <c r="O45" i="27"/>
  <c r="O46" i="27"/>
  <c r="O47" i="27"/>
  <c r="O48" i="27"/>
  <c r="O49" i="27"/>
  <c r="O50" i="27"/>
  <c r="O51" i="27"/>
  <c r="O52" i="27"/>
  <c r="O53" i="27"/>
  <c r="O54" i="27"/>
  <c r="O55" i="27"/>
  <c r="O56" i="27"/>
  <c r="O57" i="27"/>
  <c r="O58" i="27"/>
  <c r="O59" i="27"/>
  <c r="O60" i="27"/>
  <c r="O61" i="27"/>
  <c r="O62" i="27"/>
  <c r="O63" i="27"/>
  <c r="O64" i="27"/>
  <c r="O65" i="27"/>
  <c r="O22" i="28"/>
  <c r="O23" i="28"/>
  <c r="O24" i="28"/>
  <c r="O25" i="28"/>
  <c r="O26" i="28"/>
  <c r="O27" i="28"/>
  <c r="O28" i="28"/>
  <c r="O29" i="28"/>
  <c r="O30" i="28"/>
  <c r="O31" i="28"/>
  <c r="O32" i="28"/>
  <c r="O33" i="28"/>
  <c r="O34" i="28"/>
  <c r="O35" i="28"/>
  <c r="O36" i="28"/>
  <c r="O37" i="28"/>
  <c r="O38" i="28"/>
  <c r="O39" i="28"/>
  <c r="O40" i="28"/>
  <c r="O41" i="28"/>
  <c r="O42" i="28"/>
  <c r="O43" i="28"/>
  <c r="O44" i="28"/>
  <c r="O45" i="28"/>
  <c r="O46" i="28"/>
  <c r="O47" i="28"/>
  <c r="O48" i="28"/>
  <c r="O49" i="28"/>
  <c r="O50" i="28"/>
  <c r="O51" i="28"/>
  <c r="O52" i="28"/>
  <c r="O53" i="28"/>
  <c r="O54" i="28"/>
  <c r="O55" i="28"/>
  <c r="O56" i="28"/>
  <c r="O57" i="28"/>
  <c r="O58" i="28"/>
  <c r="O59" i="28"/>
  <c r="O60" i="28"/>
  <c r="O61" i="28"/>
  <c r="O62" i="28"/>
  <c r="O63" i="28"/>
  <c r="O64" i="28"/>
  <c r="O65" i="28"/>
  <c r="O22" i="29"/>
  <c r="O23" i="29"/>
  <c r="O24" i="29"/>
  <c r="O25" i="29"/>
  <c r="O26" i="29"/>
  <c r="O27" i="29"/>
  <c r="O28" i="29"/>
  <c r="O29" i="29"/>
  <c r="O30" i="29"/>
  <c r="O31" i="29"/>
  <c r="O32" i="29"/>
  <c r="O33" i="29"/>
  <c r="O34" i="29"/>
  <c r="O35" i="29"/>
  <c r="O36" i="29"/>
  <c r="O37" i="29"/>
  <c r="O38" i="29"/>
  <c r="O39" i="29"/>
  <c r="O40" i="29"/>
  <c r="O41" i="29"/>
  <c r="O42" i="29"/>
  <c r="O43" i="29"/>
  <c r="O44" i="29"/>
  <c r="O45" i="29"/>
  <c r="O46" i="29"/>
  <c r="O47" i="29"/>
  <c r="O48" i="29"/>
  <c r="O49" i="29"/>
  <c r="O50" i="29"/>
  <c r="O51" i="29"/>
  <c r="O52" i="29"/>
  <c r="O53" i="29"/>
  <c r="O54" i="29"/>
  <c r="O55" i="29"/>
  <c r="O56" i="29"/>
  <c r="O57" i="29"/>
  <c r="O58" i="29"/>
  <c r="O59" i="29"/>
  <c r="O60" i="29"/>
  <c r="O61" i="29"/>
  <c r="O62" i="29"/>
  <c r="O63" i="29"/>
  <c r="O64" i="29"/>
  <c r="O65" i="29"/>
  <c r="O22" i="30"/>
  <c r="O23" i="30"/>
  <c r="O24" i="30"/>
  <c r="O25" i="30"/>
  <c r="O26" i="30"/>
  <c r="O27" i="30"/>
  <c r="O28" i="30"/>
  <c r="O29" i="30"/>
  <c r="O30" i="30"/>
  <c r="O31" i="30"/>
  <c r="O32" i="30"/>
  <c r="O33" i="30"/>
  <c r="O34" i="30"/>
  <c r="O35" i="30"/>
  <c r="O36" i="30"/>
  <c r="O37" i="30"/>
  <c r="O38" i="30"/>
  <c r="O39" i="30"/>
  <c r="O40" i="30"/>
  <c r="O41" i="30"/>
  <c r="O42" i="30"/>
  <c r="O43" i="30"/>
  <c r="O44" i="30"/>
  <c r="O45" i="30"/>
  <c r="O46" i="30"/>
  <c r="O47" i="30"/>
  <c r="O48" i="30"/>
  <c r="O49" i="30"/>
  <c r="O50" i="30"/>
  <c r="O51" i="30"/>
  <c r="O52" i="30"/>
  <c r="O53" i="30"/>
  <c r="O54" i="30"/>
  <c r="O55" i="30"/>
  <c r="O56" i="30"/>
  <c r="O57" i="30"/>
  <c r="O58" i="30"/>
  <c r="O59" i="30"/>
  <c r="O60" i="30"/>
  <c r="O61" i="30"/>
  <c r="O62" i="30"/>
  <c r="O63" i="30"/>
  <c r="O64" i="30"/>
  <c r="O65" i="30"/>
  <c r="O22" i="31"/>
  <c r="O23" i="31"/>
  <c r="O24" i="31"/>
  <c r="O25" i="31"/>
  <c r="O26" i="31"/>
  <c r="O27" i="31"/>
  <c r="O28" i="31"/>
  <c r="O29" i="31"/>
  <c r="O30" i="31"/>
  <c r="O31" i="31"/>
  <c r="O32" i="31"/>
  <c r="O33" i="31"/>
  <c r="O34" i="31"/>
  <c r="O35" i="31"/>
  <c r="O36" i="31"/>
  <c r="O37" i="31"/>
  <c r="O38" i="31"/>
  <c r="O39" i="31"/>
  <c r="O40" i="31"/>
  <c r="O41" i="31"/>
  <c r="O42" i="31"/>
  <c r="O43" i="31"/>
  <c r="O44" i="31"/>
  <c r="O45" i="31"/>
  <c r="O46" i="31"/>
  <c r="O47" i="31"/>
  <c r="O48" i="31"/>
  <c r="O49" i="31"/>
  <c r="O50" i="31"/>
  <c r="O51" i="31"/>
  <c r="O52" i="31"/>
  <c r="O53" i="31"/>
  <c r="O54" i="31"/>
  <c r="O55" i="31"/>
  <c r="O56" i="31"/>
  <c r="O57" i="31"/>
  <c r="O58" i="31"/>
  <c r="O59" i="31"/>
  <c r="O60" i="31"/>
  <c r="O61" i="31"/>
  <c r="O62" i="31"/>
  <c r="O63" i="31"/>
  <c r="O64" i="31"/>
  <c r="O65" i="31"/>
  <c r="O22" i="32"/>
  <c r="O23" i="32"/>
  <c r="O24" i="32"/>
  <c r="O25" i="32"/>
  <c r="O26" i="32"/>
  <c r="O27" i="32"/>
  <c r="O28" i="32"/>
  <c r="O29" i="32"/>
  <c r="O30" i="32"/>
  <c r="O31" i="32"/>
  <c r="O32" i="32"/>
  <c r="O33" i="32"/>
  <c r="O34" i="32"/>
  <c r="O35" i="32"/>
  <c r="O36" i="32"/>
  <c r="O37" i="32"/>
  <c r="O38" i="32"/>
  <c r="O39" i="32"/>
  <c r="O40" i="32"/>
  <c r="O41" i="32"/>
  <c r="O42" i="32"/>
  <c r="O43" i="32"/>
  <c r="O44" i="32"/>
  <c r="O45" i="32"/>
  <c r="O46" i="32"/>
  <c r="O47" i="32"/>
  <c r="O48" i="32"/>
  <c r="O49" i="32"/>
  <c r="O50" i="32"/>
  <c r="O51" i="32"/>
  <c r="O52" i="32"/>
  <c r="O53" i="32"/>
  <c r="O54" i="32"/>
  <c r="O55" i="32"/>
  <c r="O56" i="32"/>
  <c r="O57" i="32"/>
  <c r="O58" i="32"/>
  <c r="O59" i="32"/>
  <c r="O60" i="32"/>
  <c r="O61" i="32"/>
  <c r="O62" i="32"/>
  <c r="O63" i="32"/>
  <c r="O64" i="32"/>
  <c r="O65" i="32"/>
  <c r="O22" i="33"/>
  <c r="O23" i="33"/>
  <c r="O24" i="33"/>
  <c r="O25" i="33"/>
  <c r="O26" i="33"/>
  <c r="O27" i="33"/>
  <c r="O28" i="33"/>
  <c r="O29" i="33"/>
  <c r="O30" i="33"/>
  <c r="O31" i="33"/>
  <c r="O32" i="33"/>
  <c r="O33" i="33"/>
  <c r="O34" i="33"/>
  <c r="O35" i="33"/>
  <c r="O36" i="33"/>
  <c r="O37" i="33"/>
  <c r="O38" i="33"/>
  <c r="O39" i="33"/>
  <c r="O40" i="33"/>
  <c r="O41" i="33"/>
  <c r="O42" i="33"/>
  <c r="O43" i="33"/>
  <c r="O44" i="33"/>
  <c r="O45" i="33"/>
  <c r="O46" i="33"/>
  <c r="O47" i="33"/>
  <c r="O48" i="33"/>
  <c r="O49" i="33"/>
  <c r="O50" i="33"/>
  <c r="O51" i="33"/>
  <c r="O52" i="33"/>
  <c r="O53" i="33"/>
  <c r="O54" i="33"/>
  <c r="O55" i="33"/>
  <c r="O56" i="33"/>
  <c r="O57" i="33"/>
  <c r="O58" i="33"/>
  <c r="O59" i="33"/>
  <c r="O60" i="33"/>
  <c r="O61" i="33"/>
  <c r="O62" i="33"/>
  <c r="O63" i="33"/>
  <c r="O64" i="33"/>
  <c r="O65" i="33"/>
  <c r="O22" i="34"/>
  <c r="O23" i="34"/>
  <c r="O24" i="34"/>
  <c r="O25" i="34"/>
  <c r="O26" i="34"/>
  <c r="O27" i="34"/>
  <c r="O28" i="34"/>
  <c r="O29" i="34"/>
  <c r="O30" i="34"/>
  <c r="O31" i="34"/>
  <c r="O32" i="34"/>
  <c r="O33" i="34"/>
  <c r="O34" i="34"/>
  <c r="O35" i="34"/>
  <c r="O36" i="34"/>
  <c r="O37" i="34"/>
  <c r="O38" i="34"/>
  <c r="O39" i="34"/>
  <c r="O40" i="34"/>
  <c r="O41" i="34"/>
  <c r="O42" i="34"/>
  <c r="O43" i="34"/>
  <c r="O44" i="34"/>
  <c r="O45" i="34"/>
  <c r="O46" i="34"/>
  <c r="O47" i="34"/>
  <c r="O48" i="34"/>
  <c r="O49" i="34"/>
  <c r="O50" i="34"/>
  <c r="O51" i="34"/>
  <c r="O52" i="34"/>
  <c r="O53" i="34"/>
  <c r="O54" i="34"/>
  <c r="O55" i="34"/>
  <c r="O56" i="34"/>
  <c r="O57" i="34"/>
  <c r="O58" i="34"/>
  <c r="O59" i="34"/>
  <c r="O60" i="34"/>
  <c r="O61" i="34"/>
  <c r="O62" i="34"/>
  <c r="O63" i="34"/>
  <c r="O64" i="34"/>
  <c r="O65" i="34"/>
  <c r="O22" i="35"/>
  <c r="O23" i="35"/>
  <c r="O24" i="35"/>
  <c r="O25" i="35"/>
  <c r="O26" i="35"/>
  <c r="O27" i="35"/>
  <c r="O28" i="35"/>
  <c r="O29" i="35"/>
  <c r="O30" i="35"/>
  <c r="O31" i="35"/>
  <c r="O32" i="35"/>
  <c r="O33" i="35"/>
  <c r="O34" i="35"/>
  <c r="O35" i="35"/>
  <c r="O36" i="35"/>
  <c r="O37" i="35"/>
  <c r="O38" i="35"/>
  <c r="O39" i="35"/>
  <c r="O40" i="35"/>
  <c r="O41" i="35"/>
  <c r="O42" i="35"/>
  <c r="O43" i="35"/>
  <c r="O44" i="35"/>
  <c r="O45" i="35"/>
  <c r="O46" i="35"/>
  <c r="O47" i="35"/>
  <c r="O48" i="35"/>
  <c r="O49" i="35"/>
  <c r="O50" i="35"/>
  <c r="O51" i="35"/>
  <c r="O52" i="35"/>
  <c r="O53" i="35"/>
  <c r="O54" i="35"/>
  <c r="O55" i="35"/>
  <c r="O56" i="35"/>
  <c r="O57" i="35"/>
  <c r="O58" i="35"/>
  <c r="O59" i="35"/>
  <c r="O60" i="35"/>
  <c r="O61" i="35"/>
  <c r="O62" i="35"/>
  <c r="O63" i="35"/>
  <c r="O64" i="35"/>
  <c r="O65" i="35"/>
  <c r="O22" i="36"/>
  <c r="O23" i="36"/>
  <c r="O24" i="36"/>
  <c r="O25" i="36"/>
  <c r="O26" i="36"/>
  <c r="O27" i="36"/>
  <c r="O28" i="36"/>
  <c r="O29" i="36"/>
  <c r="O30" i="36"/>
  <c r="O31" i="36"/>
  <c r="O32" i="36"/>
  <c r="O33" i="36"/>
  <c r="O34" i="36"/>
  <c r="O35" i="36"/>
  <c r="O36" i="36"/>
  <c r="O37" i="36"/>
  <c r="O38" i="36"/>
  <c r="O39" i="36"/>
  <c r="O40" i="36"/>
  <c r="O41" i="36"/>
  <c r="O42" i="36"/>
  <c r="O43" i="36"/>
  <c r="O44" i="36"/>
  <c r="O45" i="36"/>
  <c r="O46" i="36"/>
  <c r="O47" i="36"/>
  <c r="O48" i="36"/>
  <c r="O49" i="36"/>
  <c r="O50" i="36"/>
  <c r="O51" i="36"/>
  <c r="O52" i="36"/>
  <c r="O53" i="36"/>
  <c r="O54" i="36"/>
  <c r="O55" i="36"/>
  <c r="O56" i="36"/>
  <c r="O57" i="36"/>
  <c r="O58" i="36"/>
  <c r="O59" i="36"/>
  <c r="O60" i="36"/>
  <c r="O61" i="36"/>
  <c r="O62" i="36"/>
  <c r="O63" i="36"/>
  <c r="O64" i="36"/>
  <c r="O65" i="36"/>
  <c r="O22" i="37"/>
  <c r="O23" i="37"/>
  <c r="O24" i="37"/>
  <c r="O25" i="37"/>
  <c r="O26" i="37"/>
  <c r="O27" i="37"/>
  <c r="O28" i="37"/>
  <c r="O29" i="37"/>
  <c r="O30" i="37"/>
  <c r="O31" i="37"/>
  <c r="O32" i="37"/>
  <c r="O33" i="37"/>
  <c r="O34" i="37"/>
  <c r="O35" i="37"/>
  <c r="O36" i="37"/>
  <c r="O37" i="37"/>
  <c r="O38" i="37"/>
  <c r="O39" i="37"/>
  <c r="O40" i="37"/>
  <c r="O41" i="37"/>
  <c r="O42" i="37"/>
  <c r="O43" i="37"/>
  <c r="O44" i="37"/>
  <c r="O45" i="37"/>
  <c r="O46" i="37"/>
  <c r="O47" i="37"/>
  <c r="O48" i="37"/>
  <c r="O49" i="37"/>
  <c r="O50" i="37"/>
  <c r="O51" i="37"/>
  <c r="O52" i="37"/>
  <c r="O53" i="37"/>
  <c r="O54" i="37"/>
  <c r="O55" i="37"/>
  <c r="O56" i="37"/>
  <c r="O57" i="37"/>
  <c r="O58" i="37"/>
  <c r="O59" i="37"/>
  <c r="O60" i="37"/>
  <c r="O61" i="37"/>
  <c r="O62" i="37"/>
  <c r="O63" i="37"/>
  <c r="O64" i="37"/>
  <c r="O65" i="37"/>
  <c r="O22" i="38"/>
  <c r="O23" i="38"/>
  <c r="O24" i="38"/>
  <c r="O25" i="38"/>
  <c r="O26" i="38"/>
  <c r="O27" i="38"/>
  <c r="O28" i="38"/>
  <c r="O29" i="38"/>
  <c r="O30" i="38"/>
  <c r="O31" i="38"/>
  <c r="O32" i="38"/>
  <c r="O33" i="38"/>
  <c r="O34" i="38"/>
  <c r="O35" i="38"/>
  <c r="O36" i="38"/>
  <c r="O37" i="38"/>
  <c r="O38" i="38"/>
  <c r="O39" i="38"/>
  <c r="O40" i="38"/>
  <c r="O41" i="38"/>
  <c r="O42" i="38"/>
  <c r="O43" i="38"/>
  <c r="O44" i="38"/>
  <c r="O45" i="38"/>
  <c r="O46" i="38"/>
  <c r="O47" i="38"/>
  <c r="O48" i="38"/>
  <c r="O49" i="38"/>
  <c r="O50" i="38"/>
  <c r="O51" i="38"/>
  <c r="O52" i="38"/>
  <c r="O53" i="38"/>
  <c r="O54" i="38"/>
  <c r="O55" i="38"/>
  <c r="O56" i="38"/>
  <c r="O57" i="38"/>
  <c r="O58" i="38"/>
  <c r="O59" i="38"/>
  <c r="O60" i="38"/>
  <c r="O61" i="38"/>
  <c r="O62" i="38"/>
  <c r="O63" i="38"/>
  <c r="O64" i="38"/>
  <c r="O65" i="38"/>
  <c r="O22" i="39"/>
  <c r="O23" i="39"/>
  <c r="O24" i="39"/>
  <c r="O25" i="39"/>
  <c r="O26" i="39"/>
  <c r="O27" i="39"/>
  <c r="O28" i="39"/>
  <c r="O29" i="39"/>
  <c r="O30" i="39"/>
  <c r="O31" i="39"/>
  <c r="O32" i="39"/>
  <c r="O33" i="39"/>
  <c r="O34" i="39"/>
  <c r="O35" i="39"/>
  <c r="O36" i="39"/>
  <c r="O37" i="39"/>
  <c r="O38" i="39"/>
  <c r="O39" i="39"/>
  <c r="O40" i="39"/>
  <c r="O41" i="39"/>
  <c r="O42" i="39"/>
  <c r="O43" i="39"/>
  <c r="O44" i="39"/>
  <c r="O45" i="39"/>
  <c r="O46" i="39"/>
  <c r="O47" i="39"/>
  <c r="O48" i="39"/>
  <c r="O49" i="39"/>
  <c r="O50" i="39"/>
  <c r="O51" i="39"/>
  <c r="O52" i="39"/>
  <c r="O53" i="39"/>
  <c r="O54" i="39"/>
  <c r="O55" i="39"/>
  <c r="O56" i="39"/>
  <c r="O57" i="39"/>
  <c r="O58" i="39"/>
  <c r="O59" i="39"/>
  <c r="O60" i="39"/>
  <c r="O61" i="39"/>
  <c r="O62" i="39"/>
  <c r="O63" i="39"/>
  <c r="O64" i="39"/>
  <c r="O65" i="39"/>
  <c r="O22" i="40"/>
  <c r="O23" i="40"/>
  <c r="O24" i="40"/>
  <c r="O25" i="40"/>
  <c r="O26" i="40"/>
  <c r="O27" i="40"/>
  <c r="O28" i="40"/>
  <c r="O29" i="40"/>
  <c r="O30" i="40"/>
  <c r="O31" i="40"/>
  <c r="O32" i="40"/>
  <c r="O33" i="40"/>
  <c r="O34" i="40"/>
  <c r="O35" i="40"/>
  <c r="O36" i="40"/>
  <c r="O37" i="40"/>
  <c r="O38" i="40"/>
  <c r="O39" i="40"/>
  <c r="O40" i="40"/>
  <c r="O41" i="40"/>
  <c r="O42" i="40"/>
  <c r="O43" i="40"/>
  <c r="O44" i="40"/>
  <c r="O45" i="40"/>
  <c r="O46" i="40"/>
  <c r="O47" i="40"/>
  <c r="O48" i="40"/>
  <c r="O49" i="40"/>
  <c r="O50" i="40"/>
  <c r="O51" i="40"/>
  <c r="O52" i="40"/>
  <c r="O53" i="40"/>
  <c r="O54" i="40"/>
  <c r="O55" i="40"/>
  <c r="O56" i="40"/>
  <c r="O57" i="40"/>
  <c r="O58" i="40"/>
  <c r="O59" i="40"/>
  <c r="O60" i="40"/>
  <c r="O61" i="40"/>
  <c r="O62" i="40"/>
  <c r="O63" i="40"/>
  <c r="O64" i="40"/>
  <c r="O65" i="40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22" i="42"/>
  <c r="O23" i="42"/>
  <c r="O24" i="42"/>
  <c r="O25" i="42"/>
  <c r="O26" i="42"/>
  <c r="O27" i="42"/>
  <c r="O28" i="42"/>
  <c r="O29" i="42"/>
  <c r="O30" i="42"/>
  <c r="O31" i="42"/>
  <c r="O32" i="42"/>
  <c r="O33" i="42"/>
  <c r="O34" i="42"/>
  <c r="O35" i="42"/>
  <c r="O36" i="42"/>
  <c r="O37" i="42"/>
  <c r="O38" i="42"/>
  <c r="O39" i="42"/>
  <c r="O40" i="42"/>
  <c r="O41" i="42"/>
  <c r="O42" i="42"/>
  <c r="O43" i="42"/>
  <c r="O44" i="42"/>
  <c r="O45" i="42"/>
  <c r="O46" i="42"/>
  <c r="O47" i="42"/>
  <c r="O48" i="42"/>
  <c r="O49" i="42"/>
  <c r="O50" i="42"/>
  <c r="O51" i="42"/>
  <c r="O52" i="42"/>
  <c r="O53" i="42"/>
  <c r="O54" i="42"/>
  <c r="O55" i="42"/>
  <c r="O56" i="42"/>
  <c r="O57" i="42"/>
  <c r="O58" i="42"/>
  <c r="O59" i="42"/>
  <c r="O60" i="42"/>
  <c r="O61" i="42"/>
  <c r="O62" i="42"/>
  <c r="O63" i="42"/>
  <c r="O64" i="42"/>
  <c r="O65" i="42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O45" i="43"/>
  <c r="O46" i="43"/>
  <c r="O47" i="43"/>
  <c r="O48" i="43"/>
  <c r="O49" i="43"/>
  <c r="O50" i="43"/>
  <c r="O51" i="43"/>
  <c r="O52" i="43"/>
  <c r="O53" i="43"/>
  <c r="O54" i="43"/>
  <c r="O55" i="43"/>
  <c r="O56" i="43"/>
  <c r="O57" i="43"/>
  <c r="O58" i="43"/>
  <c r="O59" i="43"/>
  <c r="O60" i="43"/>
  <c r="O61" i="43"/>
  <c r="O62" i="43"/>
  <c r="O63" i="43"/>
  <c r="O64" i="43"/>
  <c r="O65" i="43"/>
  <c r="O22" i="44"/>
  <c r="O23" i="44"/>
  <c r="O24" i="44"/>
  <c r="O25" i="44"/>
  <c r="O26" i="44"/>
  <c r="O27" i="44"/>
  <c r="O28" i="44"/>
  <c r="O29" i="44"/>
  <c r="O30" i="44"/>
  <c r="O31" i="44"/>
  <c r="O32" i="44"/>
  <c r="O33" i="44"/>
  <c r="O34" i="44"/>
  <c r="O35" i="44"/>
  <c r="O36" i="44"/>
  <c r="O37" i="44"/>
  <c r="O38" i="44"/>
  <c r="O39" i="44"/>
  <c r="O40" i="44"/>
  <c r="O41" i="44"/>
  <c r="O42" i="44"/>
  <c r="O43" i="44"/>
  <c r="O44" i="44"/>
  <c r="O45" i="44"/>
  <c r="O46" i="44"/>
  <c r="O47" i="44"/>
  <c r="O48" i="44"/>
  <c r="O49" i="44"/>
  <c r="O50" i="44"/>
  <c r="O51" i="44"/>
  <c r="O52" i="44"/>
  <c r="O53" i="44"/>
  <c r="O54" i="44"/>
  <c r="O55" i="44"/>
  <c r="O56" i="44"/>
  <c r="O57" i="44"/>
  <c r="O58" i="44"/>
  <c r="O59" i="44"/>
  <c r="O60" i="44"/>
  <c r="O61" i="44"/>
  <c r="O62" i="44"/>
  <c r="O63" i="44"/>
  <c r="O64" i="44"/>
  <c r="O65" i="44"/>
  <c r="O21" i="44"/>
  <c r="O21" i="43"/>
  <c r="O21" i="42"/>
  <c r="O21" i="41"/>
  <c r="O21" i="40"/>
  <c r="O21" i="39"/>
  <c r="O21" i="38"/>
  <c r="O21" i="37"/>
  <c r="O21" i="36"/>
  <c r="O21" i="35"/>
  <c r="O21" i="34"/>
  <c r="O21" i="33"/>
  <c r="O21" i="32"/>
  <c r="O21" i="31"/>
  <c r="O21" i="30"/>
  <c r="O21" i="29"/>
  <c r="O21" i="28"/>
  <c r="O21" i="27"/>
  <c r="O21" i="26"/>
  <c r="O21" i="23"/>
  <c r="A92" i="8" l="1"/>
  <c r="K9" i="8" l="1"/>
  <c r="J9" i="8"/>
  <c r="L66" i="44" l="1"/>
  <c r="K66" i="44"/>
  <c r="L66" i="43"/>
  <c r="K66" i="43"/>
  <c r="L66" i="42"/>
  <c r="K66" i="42"/>
  <c r="L66" i="41"/>
  <c r="K66" i="41"/>
  <c r="L66" i="40"/>
  <c r="K66" i="40"/>
  <c r="L66" i="39"/>
  <c r="K66" i="39"/>
  <c r="L66" i="38"/>
  <c r="K66" i="38"/>
  <c r="L66" i="37"/>
  <c r="K66" i="37"/>
  <c r="L66" i="36"/>
  <c r="K66" i="36"/>
  <c r="L66" i="35"/>
  <c r="K66" i="35"/>
  <c r="L66" i="34"/>
  <c r="K66" i="34"/>
  <c r="L66" i="33"/>
  <c r="K66" i="33"/>
  <c r="L66" i="32"/>
  <c r="K66" i="32"/>
  <c r="L66" i="31"/>
  <c r="K66" i="31"/>
  <c r="L66" i="30"/>
  <c r="K66" i="30"/>
  <c r="L66" i="29"/>
  <c r="K66" i="29"/>
  <c r="L66" i="28"/>
  <c r="K66" i="28"/>
  <c r="L66" i="27"/>
  <c r="K66" i="27"/>
  <c r="L66" i="26"/>
  <c r="K66" i="26"/>
  <c r="K66" i="23"/>
  <c r="L66" i="23"/>
  <c r="K17" i="28" l="1"/>
  <c r="A89" i="8" l="1"/>
  <c r="A91" i="8" s="1"/>
  <c r="L100" i="44"/>
  <c r="K99" i="44"/>
  <c r="J98" i="44"/>
  <c r="I97" i="44"/>
  <c r="H96" i="44"/>
  <c r="G95" i="44"/>
  <c r="F94" i="44"/>
  <c r="E93" i="44"/>
  <c r="D92" i="44"/>
  <c r="C91" i="44"/>
  <c r="H76" i="44"/>
  <c r="O17" i="44"/>
  <c r="K17" i="44"/>
  <c r="H64" i="44"/>
  <c r="H55" i="44"/>
  <c r="H48" i="44"/>
  <c r="H46" i="44"/>
  <c r="H40" i="44"/>
  <c r="H30" i="44"/>
  <c r="H34" i="44"/>
  <c r="H28" i="44"/>
  <c r="H21" i="44"/>
  <c r="D21" i="44"/>
  <c r="D2" i="44"/>
  <c r="K1" i="44"/>
  <c r="L100" i="43"/>
  <c r="K99" i="43"/>
  <c r="J98" i="43"/>
  <c r="I97" i="43"/>
  <c r="H96" i="43"/>
  <c r="G95" i="43"/>
  <c r="F94" i="43"/>
  <c r="E93" i="43"/>
  <c r="D92" i="43"/>
  <c r="C91" i="43"/>
  <c r="H76" i="43"/>
  <c r="O17" i="43"/>
  <c r="K17" i="43"/>
  <c r="H64" i="43"/>
  <c r="H61" i="43"/>
  <c r="H48" i="43"/>
  <c r="H46" i="43"/>
  <c r="H40" i="43"/>
  <c r="H30" i="43"/>
  <c r="H34" i="43"/>
  <c r="H28" i="43"/>
  <c r="H21" i="43"/>
  <c r="D2" i="43"/>
  <c r="K1" i="43"/>
  <c r="L100" i="42"/>
  <c r="K99" i="42"/>
  <c r="J98" i="42"/>
  <c r="I97" i="42"/>
  <c r="H96" i="42"/>
  <c r="G95" i="42"/>
  <c r="F94" i="42"/>
  <c r="E93" i="42"/>
  <c r="D92" i="42"/>
  <c r="C91" i="42"/>
  <c r="H76" i="42"/>
  <c r="O17" i="42"/>
  <c r="K17" i="42"/>
  <c r="H64" i="42"/>
  <c r="H63" i="42"/>
  <c r="H48" i="42"/>
  <c r="H46" i="42"/>
  <c r="H40" i="42"/>
  <c r="H30" i="42"/>
  <c r="H34" i="42"/>
  <c r="H28" i="42"/>
  <c r="H21" i="42"/>
  <c r="D21" i="42"/>
  <c r="D2" i="42"/>
  <c r="K1" i="42"/>
  <c r="L100" i="41"/>
  <c r="K99" i="41"/>
  <c r="J98" i="41"/>
  <c r="I97" i="41"/>
  <c r="H96" i="41"/>
  <c r="G95" i="41"/>
  <c r="F94" i="41"/>
  <c r="E93" i="41"/>
  <c r="D92" i="41"/>
  <c r="C91" i="41"/>
  <c r="H76" i="41"/>
  <c r="O17" i="41"/>
  <c r="K17" i="41"/>
  <c r="H65" i="41"/>
  <c r="H57" i="41"/>
  <c r="H46" i="41"/>
  <c r="H30" i="41"/>
  <c r="H34" i="41"/>
  <c r="H28" i="41"/>
  <c r="H21" i="41"/>
  <c r="D21" i="41"/>
  <c r="D2" i="41"/>
  <c r="K1" i="41"/>
  <c r="L100" i="40"/>
  <c r="K99" i="40"/>
  <c r="J98" i="40"/>
  <c r="I97" i="40"/>
  <c r="H96" i="40"/>
  <c r="G95" i="40"/>
  <c r="F94" i="40"/>
  <c r="E93" i="40"/>
  <c r="D92" i="40"/>
  <c r="C91" i="40"/>
  <c r="H76" i="40"/>
  <c r="O17" i="40"/>
  <c r="K17" i="40"/>
  <c r="H64" i="40"/>
  <c r="H63" i="40"/>
  <c r="H48" i="40"/>
  <c r="H46" i="40"/>
  <c r="H40" i="40"/>
  <c r="H30" i="40"/>
  <c r="H34" i="40"/>
  <c r="H28" i="40"/>
  <c r="H21" i="40"/>
  <c r="D21" i="40"/>
  <c r="D2" i="40"/>
  <c r="K1" i="40"/>
  <c r="L100" i="39"/>
  <c r="K99" i="39"/>
  <c r="J98" i="39"/>
  <c r="I97" i="39"/>
  <c r="H96" i="39"/>
  <c r="G95" i="39"/>
  <c r="F94" i="39"/>
  <c r="E93" i="39"/>
  <c r="D92" i="39"/>
  <c r="C91" i="39"/>
  <c r="H76" i="39"/>
  <c r="O17" i="39"/>
  <c r="K17" i="39"/>
  <c r="H64" i="39"/>
  <c r="H61" i="39"/>
  <c r="H48" i="39"/>
  <c r="H46" i="39"/>
  <c r="H40" i="39"/>
  <c r="H30" i="39"/>
  <c r="H34" i="39"/>
  <c r="H28" i="39"/>
  <c r="H21" i="39"/>
  <c r="D21" i="39"/>
  <c r="D2" i="39"/>
  <c r="K1" i="39"/>
  <c r="L100" i="38"/>
  <c r="K99" i="38"/>
  <c r="J98" i="38"/>
  <c r="I97" i="38"/>
  <c r="H96" i="38"/>
  <c r="G95" i="38"/>
  <c r="F94" i="38"/>
  <c r="E93" i="38"/>
  <c r="D92" i="38"/>
  <c r="C91" i="38"/>
  <c r="H76" i="38"/>
  <c r="O17" i="38"/>
  <c r="K17" i="38"/>
  <c r="H64" i="38"/>
  <c r="H61" i="38"/>
  <c r="H48" i="38"/>
  <c r="H46" i="38"/>
  <c r="H40" i="38"/>
  <c r="H30" i="38"/>
  <c r="H34" i="38"/>
  <c r="H28" i="38"/>
  <c r="H21" i="38"/>
  <c r="D21" i="38"/>
  <c r="D2" i="38"/>
  <c r="K1" i="38"/>
  <c r="L100" i="37"/>
  <c r="K99" i="37"/>
  <c r="J98" i="37"/>
  <c r="I97" i="37"/>
  <c r="H96" i="37"/>
  <c r="G95" i="37"/>
  <c r="F94" i="37"/>
  <c r="E93" i="37"/>
  <c r="D92" i="37"/>
  <c r="C91" i="37"/>
  <c r="H76" i="37"/>
  <c r="O17" i="37"/>
  <c r="K17" i="37"/>
  <c r="H64" i="37"/>
  <c r="H63" i="37"/>
  <c r="H48" i="37"/>
  <c r="H46" i="37"/>
  <c r="H40" i="37"/>
  <c r="H30" i="37"/>
  <c r="H34" i="37"/>
  <c r="H28" i="37"/>
  <c r="D21" i="37"/>
  <c r="D2" i="37"/>
  <c r="K1" i="37"/>
  <c r="L100" i="36"/>
  <c r="K99" i="36"/>
  <c r="J98" i="36"/>
  <c r="I97" i="36"/>
  <c r="H96" i="36"/>
  <c r="G95" i="36"/>
  <c r="F94" i="36"/>
  <c r="E93" i="36"/>
  <c r="D92" i="36"/>
  <c r="C91" i="36"/>
  <c r="H76" i="36"/>
  <c r="O17" i="36"/>
  <c r="K17" i="36"/>
  <c r="H64" i="36"/>
  <c r="H63" i="36"/>
  <c r="H48" i="36"/>
  <c r="H46" i="36"/>
  <c r="H40" i="36"/>
  <c r="H30" i="36"/>
  <c r="H34" i="36"/>
  <c r="H28" i="36"/>
  <c r="H21" i="36"/>
  <c r="D21" i="36"/>
  <c r="D2" i="36"/>
  <c r="K1" i="36"/>
  <c r="L100" i="35"/>
  <c r="K99" i="35"/>
  <c r="J98" i="35"/>
  <c r="I97" i="35"/>
  <c r="H96" i="35"/>
  <c r="G95" i="35"/>
  <c r="F94" i="35"/>
  <c r="E93" i="35"/>
  <c r="D92" i="35"/>
  <c r="C91" i="35"/>
  <c r="H76" i="35"/>
  <c r="O17" i="35"/>
  <c r="K17" i="35"/>
  <c r="H65" i="35"/>
  <c r="H51" i="35"/>
  <c r="H45" i="35"/>
  <c r="H46" i="35"/>
  <c r="H25" i="35"/>
  <c r="H30" i="35"/>
  <c r="H34" i="35"/>
  <c r="H28" i="35"/>
  <c r="H21" i="35"/>
  <c r="D21" i="35"/>
  <c r="D2" i="35"/>
  <c r="K1" i="35"/>
  <c r="S98" i="11"/>
  <c r="U111" i="11"/>
  <c r="S72" i="11"/>
  <c r="B111" i="11"/>
  <c r="H98" i="11"/>
  <c r="J111" i="11"/>
  <c r="S85" i="11"/>
  <c r="J98" i="11"/>
  <c r="U85" i="11"/>
  <c r="U72" i="11"/>
  <c r="M85" i="11"/>
  <c r="B98" i="11"/>
  <c r="B137" i="11"/>
  <c r="M111" i="11"/>
  <c r="H85" i="11"/>
  <c r="U98" i="11"/>
  <c r="S124" i="11"/>
  <c r="B85" i="11"/>
  <c r="M72" i="11"/>
  <c r="H111" i="11"/>
  <c r="H124" i="11"/>
  <c r="J85" i="11"/>
  <c r="U124" i="11"/>
  <c r="B124" i="11"/>
  <c r="J137" i="11"/>
  <c r="M98" i="11"/>
  <c r="J124" i="11"/>
  <c r="S111" i="11"/>
  <c r="H137" i="11"/>
  <c r="M124" i="11"/>
  <c r="Y89" i="35" l="1"/>
  <c r="U89" i="35"/>
  <c r="Q89" i="35"/>
  <c r="X89" i="35"/>
  <c r="T89" i="35"/>
  <c r="W89" i="35"/>
  <c r="S89" i="35"/>
  <c r="Z89" i="35"/>
  <c r="V89" i="35"/>
  <c r="R89" i="35"/>
  <c r="W89" i="40"/>
  <c r="S89" i="40"/>
  <c r="Z89" i="40"/>
  <c r="V89" i="40"/>
  <c r="R89" i="40"/>
  <c r="Y89" i="40"/>
  <c r="U89" i="40"/>
  <c r="Q89" i="40"/>
  <c r="X89" i="40"/>
  <c r="T89" i="40"/>
  <c r="W89" i="42"/>
  <c r="S89" i="42"/>
  <c r="Y89" i="42"/>
  <c r="T89" i="42"/>
  <c r="X89" i="42"/>
  <c r="R89" i="42"/>
  <c r="V89" i="42"/>
  <c r="Q89" i="42"/>
  <c r="Z89" i="42"/>
  <c r="U89" i="42"/>
  <c r="Z89" i="39"/>
  <c r="V89" i="39"/>
  <c r="R89" i="39"/>
  <c r="Y89" i="39"/>
  <c r="U89" i="39"/>
  <c r="Q89" i="39"/>
  <c r="X89" i="39"/>
  <c r="T89" i="39"/>
  <c r="W89" i="39"/>
  <c r="S89" i="39"/>
  <c r="W89" i="36"/>
  <c r="S89" i="36"/>
  <c r="Z89" i="36"/>
  <c r="V89" i="36"/>
  <c r="R89" i="36"/>
  <c r="Y89" i="36"/>
  <c r="U89" i="36"/>
  <c r="Q89" i="36"/>
  <c r="X89" i="36"/>
  <c r="T89" i="36"/>
  <c r="Y89" i="41"/>
  <c r="U89" i="41"/>
  <c r="Q89" i="41"/>
  <c r="W89" i="41"/>
  <c r="R89" i="41"/>
  <c r="V89" i="41"/>
  <c r="Z89" i="41"/>
  <c r="T89" i="41"/>
  <c r="X89" i="41"/>
  <c r="S89" i="41"/>
  <c r="Z89" i="43"/>
  <c r="V89" i="43"/>
  <c r="R89" i="43"/>
  <c r="Y89" i="43"/>
  <c r="U89" i="43"/>
  <c r="Q89" i="43"/>
  <c r="T89" i="43"/>
  <c r="S89" i="43"/>
  <c r="X89" i="43"/>
  <c r="W89" i="43"/>
  <c r="X89" i="44"/>
  <c r="T89" i="44"/>
  <c r="W89" i="44"/>
  <c r="S89" i="44"/>
  <c r="V89" i="44"/>
  <c r="U89" i="44"/>
  <c r="Z89" i="44"/>
  <c r="R89" i="44"/>
  <c r="Y89" i="44"/>
  <c r="Q89" i="44"/>
  <c r="Z89" i="37"/>
  <c r="V89" i="37"/>
  <c r="R89" i="37"/>
  <c r="Y89" i="37"/>
  <c r="U89" i="37"/>
  <c r="Q89" i="37"/>
  <c r="X89" i="37"/>
  <c r="T89" i="37"/>
  <c r="S89" i="37"/>
  <c r="W89" i="37"/>
  <c r="X89" i="38"/>
  <c r="T89" i="38"/>
  <c r="W89" i="38"/>
  <c r="S89" i="38"/>
  <c r="Z89" i="38"/>
  <c r="V89" i="38"/>
  <c r="R89" i="38"/>
  <c r="U89" i="38"/>
  <c r="Q89" i="38"/>
  <c r="Y89" i="38"/>
  <c r="A54" i="36"/>
  <c r="D54" i="36" s="1"/>
  <c r="A46" i="35"/>
  <c r="D46" i="35" s="1"/>
  <c r="A64" i="38"/>
  <c r="D64" i="38" s="1"/>
  <c r="A60" i="42"/>
  <c r="D60" i="42" s="1"/>
  <c r="A30" i="44"/>
  <c r="D30" i="44" s="1"/>
  <c r="A48" i="41"/>
  <c r="D48" i="41" s="1"/>
  <c r="C77" i="37" a="1"/>
  <c r="K77" i="37" s="1"/>
  <c r="C77" i="43" a="1"/>
  <c r="C77" i="43" s="1"/>
  <c r="H55" i="35"/>
  <c r="H51" i="38"/>
  <c r="H37" i="35"/>
  <c r="H51" i="44"/>
  <c r="H41" i="38"/>
  <c r="H59" i="38"/>
  <c r="H33" i="43"/>
  <c r="H23" i="43"/>
  <c r="H61" i="41"/>
  <c r="H39" i="41"/>
  <c r="H49" i="41"/>
  <c r="H59" i="41"/>
  <c r="H33" i="39"/>
  <c r="H51" i="41"/>
  <c r="H37" i="41"/>
  <c r="H37" i="44"/>
  <c r="H41" i="41"/>
  <c r="H35" i="35"/>
  <c r="H53" i="35"/>
  <c r="H47" i="39"/>
  <c r="H63" i="41"/>
  <c r="H25" i="43"/>
  <c r="H47" i="43"/>
  <c r="A36" i="42"/>
  <c r="D36" i="42" s="1"/>
  <c r="H29" i="35"/>
  <c r="A64" i="35"/>
  <c r="D64" i="35" s="1"/>
  <c r="A62" i="36"/>
  <c r="D62" i="36" s="1"/>
  <c r="H39" i="38"/>
  <c r="H49" i="38"/>
  <c r="H57" i="38"/>
  <c r="H31" i="39"/>
  <c r="H55" i="39"/>
  <c r="H65" i="39"/>
  <c r="H59" i="40"/>
  <c r="H51" i="42"/>
  <c r="H35" i="44"/>
  <c r="H49" i="44"/>
  <c r="A62" i="35"/>
  <c r="D62" i="35" s="1"/>
  <c r="A60" i="36"/>
  <c r="D60" i="36" s="1"/>
  <c r="H37" i="38"/>
  <c r="H55" i="38"/>
  <c r="H63" i="38"/>
  <c r="H25" i="39"/>
  <c r="H63" i="39"/>
  <c r="H57" i="40"/>
  <c r="H35" i="41"/>
  <c r="H53" i="41"/>
  <c r="A58" i="42"/>
  <c r="D58" i="42" s="1"/>
  <c r="H31" i="43"/>
  <c r="H55" i="43"/>
  <c r="H65" i="43"/>
  <c r="H59" i="44"/>
  <c r="A24" i="35"/>
  <c r="D24" i="35" s="1"/>
  <c r="A48" i="35"/>
  <c r="D48" i="35" s="1"/>
  <c r="A60" i="35"/>
  <c r="D60" i="35" s="1"/>
  <c r="H35" i="38"/>
  <c r="H53" i="38"/>
  <c r="H23" i="39"/>
  <c r="H39" i="39"/>
  <c r="H41" i="40"/>
  <c r="H51" i="40"/>
  <c r="H63" i="43"/>
  <c r="H57" i="44"/>
  <c r="A58" i="35"/>
  <c r="D58" i="35" s="1"/>
  <c r="H39" i="40"/>
  <c r="H49" i="40"/>
  <c r="H53" i="42"/>
  <c r="H39" i="43"/>
  <c r="H35" i="36"/>
  <c r="H27" i="38"/>
  <c r="H31" i="38"/>
  <c r="H43" i="38"/>
  <c r="H65" i="38"/>
  <c r="A46" i="44"/>
  <c r="D46" i="44" s="1"/>
  <c r="A62" i="44"/>
  <c r="D62" i="44" s="1"/>
  <c r="H41" i="36"/>
  <c r="H53" i="36"/>
  <c r="H49" i="39"/>
  <c r="H37" i="42"/>
  <c r="H39" i="42"/>
  <c r="H49" i="42"/>
  <c r="H55" i="42"/>
  <c r="H59" i="42"/>
  <c r="H61" i="42"/>
  <c r="H41" i="43"/>
  <c r="H57" i="43"/>
  <c r="A28" i="35"/>
  <c r="D28" i="35" s="1"/>
  <c r="A30" i="35"/>
  <c r="D30" i="35" s="1"/>
  <c r="A32" i="35"/>
  <c r="D32" i="35" s="1"/>
  <c r="A34" i="35"/>
  <c r="D34" i="35" s="1"/>
  <c r="A36" i="35"/>
  <c r="D36" i="35" s="1"/>
  <c r="A38" i="35"/>
  <c r="D38" i="35" s="1"/>
  <c r="H49" i="35"/>
  <c r="H57" i="35"/>
  <c r="H59" i="35"/>
  <c r="H61" i="35"/>
  <c r="H63" i="35"/>
  <c r="H57" i="36"/>
  <c r="A22" i="38"/>
  <c r="D22" i="38" s="1"/>
  <c r="A24" i="38"/>
  <c r="D24" i="38" s="1"/>
  <c r="A26" i="38"/>
  <c r="D26" i="38" s="1"/>
  <c r="A28" i="38"/>
  <c r="D28" i="38" s="1"/>
  <c r="A30" i="38"/>
  <c r="D30" i="38" s="1"/>
  <c r="A32" i="38"/>
  <c r="D32" i="38" s="1"/>
  <c r="A34" i="38"/>
  <c r="D34" i="38" s="1"/>
  <c r="A36" i="38"/>
  <c r="D36" i="38" s="1"/>
  <c r="A38" i="38"/>
  <c r="D38" i="38" s="1"/>
  <c r="A40" i="38"/>
  <c r="D40" i="38" s="1"/>
  <c r="A42" i="38"/>
  <c r="D42" i="38" s="1"/>
  <c r="A44" i="38"/>
  <c r="D44" i="38" s="1"/>
  <c r="A46" i="38"/>
  <c r="D46" i="38" s="1"/>
  <c r="A48" i="38"/>
  <c r="D48" i="38" s="1"/>
  <c r="A50" i="38"/>
  <c r="D50" i="38" s="1"/>
  <c r="A52" i="38"/>
  <c r="D52" i="38" s="1"/>
  <c r="A54" i="38"/>
  <c r="D54" i="38" s="1"/>
  <c r="A56" i="38"/>
  <c r="D56" i="38" s="1"/>
  <c r="A58" i="38"/>
  <c r="D58" i="38" s="1"/>
  <c r="A60" i="38"/>
  <c r="D60" i="38" s="1"/>
  <c r="A62" i="38"/>
  <c r="D62" i="38" s="1"/>
  <c r="H27" i="39"/>
  <c r="H35" i="39"/>
  <c r="H43" i="39"/>
  <c r="H51" i="39"/>
  <c r="H59" i="39"/>
  <c r="H35" i="40"/>
  <c r="H53" i="40"/>
  <c r="H61" i="40"/>
  <c r="A30" i="41"/>
  <c r="D30" i="41" s="1"/>
  <c r="A36" i="41"/>
  <c r="D36" i="41" s="1"/>
  <c r="A38" i="41"/>
  <c r="D38" i="41" s="1"/>
  <c r="A40" i="41"/>
  <c r="D40" i="41" s="1"/>
  <c r="A46" i="41"/>
  <c r="D46" i="41" s="1"/>
  <c r="A50" i="41"/>
  <c r="D50" i="41" s="1"/>
  <c r="H55" i="41"/>
  <c r="A60" i="41"/>
  <c r="D60" i="41" s="1"/>
  <c r="A62" i="41"/>
  <c r="D62" i="41" s="1"/>
  <c r="A64" i="41"/>
  <c r="D64" i="41" s="1"/>
  <c r="A22" i="42"/>
  <c r="D22" i="42" s="1"/>
  <c r="A24" i="42"/>
  <c r="D24" i="42" s="1"/>
  <c r="A26" i="42"/>
  <c r="D26" i="42" s="1"/>
  <c r="A28" i="42"/>
  <c r="D28" i="42" s="1"/>
  <c r="H35" i="42"/>
  <c r="H41" i="42"/>
  <c r="A52" i="42"/>
  <c r="D52" i="42" s="1"/>
  <c r="H57" i="42"/>
  <c r="H27" i="43"/>
  <c r="H35" i="43"/>
  <c r="H43" i="43"/>
  <c r="H51" i="43"/>
  <c r="H59" i="43"/>
  <c r="A34" i="44"/>
  <c r="D34" i="44" s="1"/>
  <c r="H39" i="44"/>
  <c r="H53" i="44"/>
  <c r="H61" i="44"/>
  <c r="H63" i="44"/>
  <c r="H49" i="36"/>
  <c r="H23" i="38"/>
  <c r="H25" i="38"/>
  <c r="H29" i="38"/>
  <c r="H33" i="38"/>
  <c r="H45" i="38"/>
  <c r="H47" i="38"/>
  <c r="A26" i="35"/>
  <c r="D26" i="35" s="1"/>
  <c r="A40" i="35"/>
  <c r="D40" i="35" s="1"/>
  <c r="H37" i="36"/>
  <c r="H39" i="36"/>
  <c r="H51" i="36"/>
  <c r="H55" i="36"/>
  <c r="H41" i="39"/>
  <c r="H57" i="39"/>
  <c r="H49" i="43"/>
  <c r="A42" i="44"/>
  <c r="D42" i="44" s="1"/>
  <c r="A22" i="35"/>
  <c r="D22" i="35" s="1"/>
  <c r="H39" i="35"/>
  <c r="H41" i="35"/>
  <c r="A44" i="35"/>
  <c r="D44" i="35" s="1"/>
  <c r="A38" i="36"/>
  <c r="D38" i="36" s="1"/>
  <c r="A40" i="36"/>
  <c r="D40" i="36" s="1"/>
  <c r="A52" i="36"/>
  <c r="D52" i="36" s="1"/>
  <c r="H59" i="36"/>
  <c r="H61" i="36"/>
  <c r="H29" i="39"/>
  <c r="H37" i="39"/>
  <c r="H45" i="39"/>
  <c r="H53" i="39"/>
  <c r="H37" i="40"/>
  <c r="H55" i="40"/>
  <c r="A22" i="41"/>
  <c r="D22" i="41" s="1"/>
  <c r="A32" i="41"/>
  <c r="D32" i="41" s="1"/>
  <c r="A34" i="41"/>
  <c r="D34" i="41" s="1"/>
  <c r="A38" i="42"/>
  <c r="D38" i="42" s="1"/>
  <c r="A50" i="42"/>
  <c r="D50" i="42" s="1"/>
  <c r="H29" i="43"/>
  <c r="H37" i="43"/>
  <c r="H45" i="43"/>
  <c r="H53" i="43"/>
  <c r="H41" i="44"/>
  <c r="A58" i="40"/>
  <c r="D58" i="40" s="1"/>
  <c r="A50" i="40"/>
  <c r="D50" i="40" s="1"/>
  <c r="A36" i="40"/>
  <c r="D36" i="40" s="1"/>
  <c r="A28" i="40"/>
  <c r="D28" i="40" s="1"/>
  <c r="A26" i="40"/>
  <c r="D26" i="40" s="1"/>
  <c r="A24" i="40"/>
  <c r="D24" i="40" s="1"/>
  <c r="A22" i="40"/>
  <c r="D22" i="40" s="1"/>
  <c r="A60" i="40"/>
  <c r="D60" i="40" s="1"/>
  <c r="A52" i="40"/>
  <c r="D52" i="40" s="1"/>
  <c r="A38" i="40"/>
  <c r="D38" i="40" s="1"/>
  <c r="A64" i="39"/>
  <c r="D64" i="39" s="1"/>
  <c r="A62" i="39"/>
  <c r="D62" i="39" s="1"/>
  <c r="A60" i="39"/>
  <c r="D60" i="39" s="1"/>
  <c r="A58" i="39"/>
  <c r="D58" i="39" s="1"/>
  <c r="A56" i="39"/>
  <c r="D56" i="39" s="1"/>
  <c r="A54" i="39"/>
  <c r="D54" i="39" s="1"/>
  <c r="A52" i="39"/>
  <c r="D52" i="39" s="1"/>
  <c r="A50" i="39"/>
  <c r="D50" i="39" s="1"/>
  <c r="A48" i="39"/>
  <c r="D48" i="39" s="1"/>
  <c r="A46" i="39"/>
  <c r="D46" i="39" s="1"/>
  <c r="A44" i="39"/>
  <c r="D44" i="39" s="1"/>
  <c r="A42" i="39"/>
  <c r="D42" i="39" s="1"/>
  <c r="A40" i="39"/>
  <c r="D40" i="39" s="1"/>
  <c r="A38" i="39"/>
  <c r="D38" i="39" s="1"/>
  <c r="A36" i="39"/>
  <c r="D36" i="39" s="1"/>
  <c r="A34" i="39"/>
  <c r="D34" i="39" s="1"/>
  <c r="A32" i="39"/>
  <c r="D32" i="39" s="1"/>
  <c r="A30" i="39"/>
  <c r="D30" i="39" s="1"/>
  <c r="A28" i="39"/>
  <c r="D28" i="39" s="1"/>
  <c r="A26" i="39"/>
  <c r="D26" i="39" s="1"/>
  <c r="A24" i="39"/>
  <c r="D24" i="39" s="1"/>
  <c r="A22" i="39"/>
  <c r="D22" i="39" s="1"/>
  <c r="A64" i="44"/>
  <c r="D64" i="44" s="1"/>
  <c r="A52" i="44"/>
  <c r="D52" i="44" s="1"/>
  <c r="A50" i="44"/>
  <c r="D50" i="44" s="1"/>
  <c r="A36" i="44"/>
  <c r="D36" i="44" s="1"/>
  <c r="A28" i="44"/>
  <c r="D28" i="44" s="1"/>
  <c r="A26" i="44"/>
  <c r="D26" i="44" s="1"/>
  <c r="A24" i="44"/>
  <c r="D24" i="44" s="1"/>
  <c r="A22" i="44"/>
  <c r="D22" i="44" s="1"/>
  <c r="A40" i="44"/>
  <c r="D40" i="44" s="1"/>
  <c r="A54" i="44"/>
  <c r="D54" i="44" s="1"/>
  <c r="A38" i="44"/>
  <c r="D38" i="44" s="1"/>
  <c r="A60" i="44"/>
  <c r="D60" i="44" s="1"/>
  <c r="A58" i="44"/>
  <c r="D58" i="44" s="1"/>
  <c r="A56" i="44"/>
  <c r="D56" i="44" s="1"/>
  <c r="A32" i="40"/>
  <c r="D32" i="40" s="1"/>
  <c r="A48" i="40"/>
  <c r="D48" i="40" s="1"/>
  <c r="A56" i="40"/>
  <c r="D56" i="40" s="1"/>
  <c r="A64" i="40"/>
  <c r="D64" i="40" s="1"/>
  <c r="A34" i="40"/>
  <c r="D34" i="40" s="1"/>
  <c r="A42" i="40"/>
  <c r="D42" i="40" s="1"/>
  <c r="A54" i="40"/>
  <c r="D54" i="40" s="1"/>
  <c r="A62" i="40"/>
  <c r="D62" i="40" s="1"/>
  <c r="A32" i="44"/>
  <c r="D32" i="44" s="1"/>
  <c r="A44" i="44"/>
  <c r="D44" i="44" s="1"/>
  <c r="A40" i="40"/>
  <c r="D40" i="40" s="1"/>
  <c r="A44" i="40"/>
  <c r="D44" i="40" s="1"/>
  <c r="A30" i="40"/>
  <c r="D30" i="40" s="1"/>
  <c r="A46" i="40"/>
  <c r="D46" i="40" s="1"/>
  <c r="A48" i="44"/>
  <c r="D48" i="44" s="1"/>
  <c r="A56" i="35"/>
  <c r="D56" i="35" s="1"/>
  <c r="A22" i="36"/>
  <c r="D22" i="36" s="1"/>
  <c r="A24" i="36"/>
  <c r="D24" i="36" s="1"/>
  <c r="A26" i="36"/>
  <c r="D26" i="36" s="1"/>
  <c r="A28" i="36"/>
  <c r="D28" i="36" s="1"/>
  <c r="A36" i="36"/>
  <c r="D36" i="36" s="1"/>
  <c r="A50" i="36"/>
  <c r="D50" i="36" s="1"/>
  <c r="A58" i="36"/>
  <c r="D58" i="36" s="1"/>
  <c r="A58" i="41"/>
  <c r="D58" i="41" s="1"/>
  <c r="A30" i="42"/>
  <c r="D30" i="42" s="1"/>
  <c r="A32" i="42"/>
  <c r="D32" i="42" s="1"/>
  <c r="A34" i="42"/>
  <c r="D34" i="42" s="1"/>
  <c r="A42" i="42"/>
  <c r="D42" i="42" s="1"/>
  <c r="A44" i="42"/>
  <c r="D44" i="42" s="1"/>
  <c r="A46" i="42"/>
  <c r="D46" i="42" s="1"/>
  <c r="A48" i="42"/>
  <c r="D48" i="42" s="1"/>
  <c r="A56" i="42"/>
  <c r="D56" i="42" s="1"/>
  <c r="A64" i="42"/>
  <c r="D64" i="42" s="1"/>
  <c r="A42" i="35"/>
  <c r="D42" i="35" s="1"/>
  <c r="A50" i="35"/>
  <c r="D50" i="35" s="1"/>
  <c r="A52" i="35"/>
  <c r="D52" i="35" s="1"/>
  <c r="A54" i="35"/>
  <c r="D54" i="35" s="1"/>
  <c r="A30" i="36"/>
  <c r="D30" i="36" s="1"/>
  <c r="A32" i="36"/>
  <c r="D32" i="36" s="1"/>
  <c r="A34" i="36"/>
  <c r="D34" i="36" s="1"/>
  <c r="A42" i="36"/>
  <c r="D42" i="36" s="1"/>
  <c r="A44" i="36"/>
  <c r="D44" i="36" s="1"/>
  <c r="A46" i="36"/>
  <c r="D46" i="36" s="1"/>
  <c r="A48" i="36"/>
  <c r="D48" i="36" s="1"/>
  <c r="A56" i="36"/>
  <c r="D56" i="36" s="1"/>
  <c r="A64" i="36"/>
  <c r="D64" i="36" s="1"/>
  <c r="A24" i="41"/>
  <c r="D24" i="41" s="1"/>
  <c r="A26" i="41"/>
  <c r="D26" i="41" s="1"/>
  <c r="A28" i="41"/>
  <c r="D28" i="41" s="1"/>
  <c r="A42" i="41"/>
  <c r="D42" i="41" s="1"/>
  <c r="A44" i="41"/>
  <c r="D44" i="41" s="1"/>
  <c r="A52" i="41"/>
  <c r="D52" i="41" s="1"/>
  <c r="A54" i="41"/>
  <c r="D54" i="41" s="1"/>
  <c r="A56" i="41"/>
  <c r="D56" i="41" s="1"/>
  <c r="A40" i="42"/>
  <c r="D40" i="42" s="1"/>
  <c r="A54" i="42"/>
  <c r="D54" i="42" s="1"/>
  <c r="A62" i="42"/>
  <c r="D62" i="42" s="1"/>
  <c r="A22" i="43"/>
  <c r="D22" i="43" s="1"/>
  <c r="A24" i="43"/>
  <c r="D24" i="43" s="1"/>
  <c r="A26" i="43"/>
  <c r="D26" i="43" s="1"/>
  <c r="A28" i="43"/>
  <c r="D28" i="43" s="1"/>
  <c r="A30" i="43"/>
  <c r="D30" i="43" s="1"/>
  <c r="A32" i="43"/>
  <c r="D32" i="43" s="1"/>
  <c r="A34" i="43"/>
  <c r="D34" i="43" s="1"/>
  <c r="A36" i="43"/>
  <c r="D36" i="43" s="1"/>
  <c r="A38" i="43"/>
  <c r="D38" i="43" s="1"/>
  <c r="A40" i="43"/>
  <c r="D40" i="43" s="1"/>
  <c r="A42" i="43"/>
  <c r="D42" i="43" s="1"/>
  <c r="A44" i="43"/>
  <c r="D44" i="43" s="1"/>
  <c r="A46" i="43"/>
  <c r="D46" i="43" s="1"/>
  <c r="A48" i="43"/>
  <c r="D48" i="43" s="1"/>
  <c r="A50" i="43"/>
  <c r="D50" i="43" s="1"/>
  <c r="A52" i="43"/>
  <c r="D52" i="43" s="1"/>
  <c r="A54" i="43"/>
  <c r="D54" i="43" s="1"/>
  <c r="A56" i="43"/>
  <c r="D56" i="43" s="1"/>
  <c r="A58" i="43"/>
  <c r="D58" i="43" s="1"/>
  <c r="A60" i="43"/>
  <c r="D60" i="43" s="1"/>
  <c r="A62" i="43"/>
  <c r="D62" i="43" s="1"/>
  <c r="A64" i="43"/>
  <c r="D64" i="43" s="1"/>
  <c r="H23" i="44"/>
  <c r="H25" i="44"/>
  <c r="H27" i="44"/>
  <c r="H29" i="44"/>
  <c r="H31" i="44"/>
  <c r="H33" i="44"/>
  <c r="H43" i="44"/>
  <c r="H65" i="44"/>
  <c r="C77" i="44" a="1"/>
  <c r="H45" i="44"/>
  <c r="H47" i="44"/>
  <c r="A21" i="44"/>
  <c r="H22" i="44"/>
  <c r="A23" i="44"/>
  <c r="D23" i="44" s="1"/>
  <c r="H24" i="44"/>
  <c r="A25" i="44"/>
  <c r="D25" i="44" s="1"/>
  <c r="H26" i="44"/>
  <c r="A27" i="44"/>
  <c r="D27" i="44" s="1"/>
  <c r="A29" i="44"/>
  <c r="D29" i="44" s="1"/>
  <c r="A31" i="44"/>
  <c r="D31" i="44" s="1"/>
  <c r="H32" i="44"/>
  <c r="A33" i="44"/>
  <c r="D33" i="44" s="1"/>
  <c r="A35" i="44"/>
  <c r="D35" i="44" s="1"/>
  <c r="H36" i="44"/>
  <c r="A37" i="44"/>
  <c r="D37" i="44" s="1"/>
  <c r="H38" i="44"/>
  <c r="A39" i="44"/>
  <c r="D39" i="44" s="1"/>
  <c r="A41" i="44"/>
  <c r="D41" i="44" s="1"/>
  <c r="H42" i="44"/>
  <c r="A43" i="44"/>
  <c r="D43" i="44" s="1"/>
  <c r="H44" i="44"/>
  <c r="A45" i="44"/>
  <c r="D45" i="44" s="1"/>
  <c r="A47" i="44"/>
  <c r="D47" i="44" s="1"/>
  <c r="A49" i="44"/>
  <c r="D49" i="44" s="1"/>
  <c r="H50" i="44"/>
  <c r="A51" i="44"/>
  <c r="D51" i="44" s="1"/>
  <c r="H52" i="44"/>
  <c r="A53" i="44"/>
  <c r="D53" i="44" s="1"/>
  <c r="H54" i="44"/>
  <c r="A55" i="44"/>
  <c r="D55" i="44" s="1"/>
  <c r="H56" i="44"/>
  <c r="A57" i="44"/>
  <c r="D57" i="44" s="1"/>
  <c r="H58" i="44"/>
  <c r="A59" i="44"/>
  <c r="D59" i="44" s="1"/>
  <c r="H60" i="44"/>
  <c r="A61" i="44"/>
  <c r="D61" i="44" s="1"/>
  <c r="H62" i="44"/>
  <c r="A63" i="44"/>
  <c r="D63" i="44" s="1"/>
  <c r="A65" i="44"/>
  <c r="D65" i="44" s="1"/>
  <c r="D21" i="43"/>
  <c r="A21" i="43"/>
  <c r="H22" i="43"/>
  <c r="A23" i="43"/>
  <c r="D23" i="43" s="1"/>
  <c r="H24" i="43"/>
  <c r="A25" i="43"/>
  <c r="D25" i="43" s="1"/>
  <c r="H26" i="43"/>
  <c r="A27" i="43"/>
  <c r="D27" i="43" s="1"/>
  <c r="A29" i="43"/>
  <c r="D29" i="43" s="1"/>
  <c r="A31" i="43"/>
  <c r="D31" i="43" s="1"/>
  <c r="H32" i="43"/>
  <c r="A33" i="43"/>
  <c r="D33" i="43" s="1"/>
  <c r="A35" i="43"/>
  <c r="D35" i="43" s="1"/>
  <c r="H36" i="43"/>
  <c r="A37" i="43"/>
  <c r="D37" i="43" s="1"/>
  <c r="H38" i="43"/>
  <c r="A39" i="43"/>
  <c r="D39" i="43" s="1"/>
  <c r="A41" i="43"/>
  <c r="D41" i="43" s="1"/>
  <c r="H42" i="43"/>
  <c r="A43" i="43"/>
  <c r="D43" i="43" s="1"/>
  <c r="H44" i="43"/>
  <c r="A45" i="43"/>
  <c r="D45" i="43" s="1"/>
  <c r="A47" i="43"/>
  <c r="D47" i="43" s="1"/>
  <c r="A49" i="43"/>
  <c r="D49" i="43" s="1"/>
  <c r="H50" i="43"/>
  <c r="A51" i="43"/>
  <c r="D51" i="43" s="1"/>
  <c r="H52" i="43"/>
  <c r="A53" i="43"/>
  <c r="D53" i="43" s="1"/>
  <c r="H54" i="43"/>
  <c r="A55" i="43"/>
  <c r="D55" i="43" s="1"/>
  <c r="H56" i="43"/>
  <c r="A57" i="43"/>
  <c r="D57" i="43" s="1"/>
  <c r="H58" i="43"/>
  <c r="A59" i="43"/>
  <c r="D59" i="43" s="1"/>
  <c r="H60" i="43"/>
  <c r="A61" i="43"/>
  <c r="D61" i="43" s="1"/>
  <c r="H62" i="43"/>
  <c r="A63" i="43"/>
  <c r="D63" i="43" s="1"/>
  <c r="A65" i="43"/>
  <c r="D65" i="43" s="1"/>
  <c r="H27" i="42"/>
  <c r="H29" i="42"/>
  <c r="H31" i="42"/>
  <c r="H33" i="42"/>
  <c r="H43" i="42"/>
  <c r="H45" i="42"/>
  <c r="H47" i="42"/>
  <c r="C77" i="42" a="1"/>
  <c r="H23" i="42"/>
  <c r="H25" i="42"/>
  <c r="H65" i="42"/>
  <c r="A21" i="42"/>
  <c r="H22" i="42"/>
  <c r="A23" i="42"/>
  <c r="D23" i="42" s="1"/>
  <c r="H24" i="42"/>
  <c r="A25" i="42"/>
  <c r="D25" i="42" s="1"/>
  <c r="H26" i="42"/>
  <c r="A27" i="42"/>
  <c r="D27" i="42" s="1"/>
  <c r="A29" i="42"/>
  <c r="D29" i="42" s="1"/>
  <c r="A31" i="42"/>
  <c r="D31" i="42" s="1"/>
  <c r="H32" i="42"/>
  <c r="A33" i="42"/>
  <c r="D33" i="42" s="1"/>
  <c r="A35" i="42"/>
  <c r="D35" i="42" s="1"/>
  <c r="H36" i="42"/>
  <c r="A37" i="42"/>
  <c r="D37" i="42" s="1"/>
  <c r="H38" i="42"/>
  <c r="A39" i="42"/>
  <c r="D39" i="42" s="1"/>
  <c r="A41" i="42"/>
  <c r="D41" i="42" s="1"/>
  <c r="H42" i="42"/>
  <c r="A43" i="42"/>
  <c r="D43" i="42" s="1"/>
  <c r="H44" i="42"/>
  <c r="A45" i="42"/>
  <c r="D45" i="42" s="1"/>
  <c r="A47" i="42"/>
  <c r="D47" i="42" s="1"/>
  <c r="A49" i="42"/>
  <c r="D49" i="42" s="1"/>
  <c r="H50" i="42"/>
  <c r="A51" i="42"/>
  <c r="D51" i="42" s="1"/>
  <c r="H52" i="42"/>
  <c r="A53" i="42"/>
  <c r="D53" i="42" s="1"/>
  <c r="H54" i="42"/>
  <c r="A55" i="42"/>
  <c r="D55" i="42" s="1"/>
  <c r="H56" i="42"/>
  <c r="A57" i="42"/>
  <c r="D57" i="42" s="1"/>
  <c r="H58" i="42"/>
  <c r="A59" i="42"/>
  <c r="D59" i="42" s="1"/>
  <c r="H60" i="42"/>
  <c r="A61" i="42"/>
  <c r="D61" i="42" s="1"/>
  <c r="H62" i="42"/>
  <c r="A63" i="42"/>
  <c r="D63" i="42" s="1"/>
  <c r="A65" i="42"/>
  <c r="D65" i="42" s="1"/>
  <c r="H40" i="41"/>
  <c r="H36" i="41"/>
  <c r="H48" i="41"/>
  <c r="H42" i="41"/>
  <c r="H38" i="41"/>
  <c r="H23" i="41"/>
  <c r="H25" i="41"/>
  <c r="H33" i="41"/>
  <c r="C77" i="41" a="1"/>
  <c r="H27" i="41"/>
  <c r="H43" i="41"/>
  <c r="H64" i="41"/>
  <c r="H62" i="41"/>
  <c r="H60" i="41"/>
  <c r="H58" i="41"/>
  <c r="H56" i="41"/>
  <c r="H54" i="41"/>
  <c r="H52" i="41"/>
  <c r="H50" i="41"/>
  <c r="H31" i="41"/>
  <c r="H47" i="41"/>
  <c r="H29" i="41"/>
  <c r="H45" i="41"/>
  <c r="A21" i="41"/>
  <c r="H22" i="41"/>
  <c r="A23" i="41"/>
  <c r="D23" i="41" s="1"/>
  <c r="H24" i="41"/>
  <c r="A25" i="41"/>
  <c r="D25" i="41" s="1"/>
  <c r="H26" i="41"/>
  <c r="A27" i="41"/>
  <c r="D27" i="41" s="1"/>
  <c r="A29" i="41"/>
  <c r="D29" i="41" s="1"/>
  <c r="A31" i="41"/>
  <c r="D31" i="41" s="1"/>
  <c r="H32" i="41"/>
  <c r="A33" i="41"/>
  <c r="D33" i="41" s="1"/>
  <c r="A35" i="41"/>
  <c r="D35" i="41" s="1"/>
  <c r="A37" i="41"/>
  <c r="D37" i="41" s="1"/>
  <c r="A39" i="41"/>
  <c r="D39" i="41" s="1"/>
  <c r="A41" i="41"/>
  <c r="D41" i="41" s="1"/>
  <c r="A43" i="41"/>
  <c r="D43" i="41" s="1"/>
  <c r="H44" i="41"/>
  <c r="A45" i="41"/>
  <c r="D45" i="41" s="1"/>
  <c r="A47" i="41"/>
  <c r="D47" i="41" s="1"/>
  <c r="A49" i="41"/>
  <c r="D49" i="41" s="1"/>
  <c r="A51" i="41"/>
  <c r="D51" i="41" s="1"/>
  <c r="A53" i="41"/>
  <c r="D53" i="41" s="1"/>
  <c r="A55" i="41"/>
  <c r="D55" i="41" s="1"/>
  <c r="A57" i="41"/>
  <c r="D57" i="41" s="1"/>
  <c r="A59" i="41"/>
  <c r="D59" i="41" s="1"/>
  <c r="A61" i="41"/>
  <c r="D61" i="41" s="1"/>
  <c r="A63" i="41"/>
  <c r="D63" i="41" s="1"/>
  <c r="A65" i="41"/>
  <c r="D65" i="41" s="1"/>
  <c r="C77" i="40" a="1"/>
  <c r="H23" i="40"/>
  <c r="H25" i="40"/>
  <c r="H27" i="40"/>
  <c r="H29" i="40"/>
  <c r="H31" i="40"/>
  <c r="H33" i="40"/>
  <c r="H43" i="40"/>
  <c r="H45" i="40"/>
  <c r="H47" i="40"/>
  <c r="H65" i="40"/>
  <c r="A21" i="40"/>
  <c r="H22" i="40"/>
  <c r="A23" i="40"/>
  <c r="D23" i="40" s="1"/>
  <c r="H24" i="40"/>
  <c r="A25" i="40"/>
  <c r="D25" i="40" s="1"/>
  <c r="H26" i="40"/>
  <c r="A27" i="40"/>
  <c r="D27" i="40" s="1"/>
  <c r="A29" i="40"/>
  <c r="D29" i="40" s="1"/>
  <c r="A31" i="40"/>
  <c r="D31" i="40" s="1"/>
  <c r="H32" i="40"/>
  <c r="A33" i="40"/>
  <c r="D33" i="40" s="1"/>
  <c r="A35" i="40"/>
  <c r="D35" i="40" s="1"/>
  <c r="H36" i="40"/>
  <c r="A37" i="40"/>
  <c r="D37" i="40" s="1"/>
  <c r="H38" i="40"/>
  <c r="A39" i="40"/>
  <c r="D39" i="40" s="1"/>
  <c r="A41" i="40"/>
  <c r="D41" i="40" s="1"/>
  <c r="H42" i="40"/>
  <c r="A43" i="40"/>
  <c r="D43" i="40" s="1"/>
  <c r="H44" i="40"/>
  <c r="A45" i="40"/>
  <c r="D45" i="40" s="1"/>
  <c r="A47" i="40"/>
  <c r="D47" i="40" s="1"/>
  <c r="A49" i="40"/>
  <c r="D49" i="40" s="1"/>
  <c r="H50" i="40"/>
  <c r="A51" i="40"/>
  <c r="D51" i="40" s="1"/>
  <c r="H52" i="40"/>
  <c r="A53" i="40"/>
  <c r="D53" i="40" s="1"/>
  <c r="H54" i="40"/>
  <c r="A55" i="40"/>
  <c r="D55" i="40" s="1"/>
  <c r="H56" i="40"/>
  <c r="A57" i="40"/>
  <c r="D57" i="40" s="1"/>
  <c r="H58" i="40"/>
  <c r="A59" i="40"/>
  <c r="D59" i="40" s="1"/>
  <c r="H60" i="40"/>
  <c r="A61" i="40"/>
  <c r="D61" i="40" s="1"/>
  <c r="H62" i="40"/>
  <c r="A63" i="40"/>
  <c r="D63" i="40" s="1"/>
  <c r="A65" i="40"/>
  <c r="D65" i="40" s="1"/>
  <c r="C77" i="39" a="1"/>
  <c r="A21" i="39"/>
  <c r="H22" i="39"/>
  <c r="A23" i="39"/>
  <c r="D23" i="39" s="1"/>
  <c r="H24" i="39"/>
  <c r="A25" i="39"/>
  <c r="D25" i="39" s="1"/>
  <c r="H26" i="39"/>
  <c r="A27" i="39"/>
  <c r="D27" i="39" s="1"/>
  <c r="A29" i="39"/>
  <c r="D29" i="39" s="1"/>
  <c r="A31" i="39"/>
  <c r="D31" i="39" s="1"/>
  <c r="H32" i="39"/>
  <c r="A33" i="39"/>
  <c r="D33" i="39" s="1"/>
  <c r="A35" i="39"/>
  <c r="D35" i="39" s="1"/>
  <c r="H36" i="39"/>
  <c r="A37" i="39"/>
  <c r="D37" i="39" s="1"/>
  <c r="H38" i="39"/>
  <c r="A39" i="39"/>
  <c r="D39" i="39" s="1"/>
  <c r="A41" i="39"/>
  <c r="D41" i="39" s="1"/>
  <c r="H42" i="39"/>
  <c r="A43" i="39"/>
  <c r="D43" i="39" s="1"/>
  <c r="H44" i="39"/>
  <c r="A45" i="39"/>
  <c r="D45" i="39" s="1"/>
  <c r="A47" i="39"/>
  <c r="D47" i="39" s="1"/>
  <c r="A49" i="39"/>
  <c r="D49" i="39" s="1"/>
  <c r="H50" i="39"/>
  <c r="A51" i="39"/>
  <c r="D51" i="39" s="1"/>
  <c r="H52" i="39"/>
  <c r="A53" i="39"/>
  <c r="D53" i="39" s="1"/>
  <c r="H54" i="39"/>
  <c r="A55" i="39"/>
  <c r="D55" i="39" s="1"/>
  <c r="H56" i="39"/>
  <c r="A57" i="39"/>
  <c r="D57" i="39" s="1"/>
  <c r="H58" i="39"/>
  <c r="A59" i="39"/>
  <c r="D59" i="39" s="1"/>
  <c r="H60" i="39"/>
  <c r="A61" i="39"/>
  <c r="D61" i="39" s="1"/>
  <c r="H62" i="39"/>
  <c r="A63" i="39"/>
  <c r="D63" i="39" s="1"/>
  <c r="A65" i="39"/>
  <c r="D65" i="39" s="1"/>
  <c r="C77" i="38" a="1"/>
  <c r="A21" i="38"/>
  <c r="H22" i="38"/>
  <c r="A23" i="38"/>
  <c r="D23" i="38" s="1"/>
  <c r="H24" i="38"/>
  <c r="A25" i="38"/>
  <c r="D25" i="38" s="1"/>
  <c r="H26" i="38"/>
  <c r="A27" i="38"/>
  <c r="D27" i="38" s="1"/>
  <c r="A29" i="38"/>
  <c r="D29" i="38" s="1"/>
  <c r="A31" i="38"/>
  <c r="D31" i="38" s="1"/>
  <c r="H32" i="38"/>
  <c r="A33" i="38"/>
  <c r="D33" i="38" s="1"/>
  <c r="A35" i="38"/>
  <c r="D35" i="38" s="1"/>
  <c r="H36" i="38"/>
  <c r="A37" i="38"/>
  <c r="D37" i="38" s="1"/>
  <c r="H38" i="38"/>
  <c r="A39" i="38"/>
  <c r="D39" i="38" s="1"/>
  <c r="A41" i="38"/>
  <c r="D41" i="38" s="1"/>
  <c r="H42" i="38"/>
  <c r="A43" i="38"/>
  <c r="D43" i="38" s="1"/>
  <c r="H44" i="38"/>
  <c r="A45" i="38"/>
  <c r="D45" i="38" s="1"/>
  <c r="A47" i="38"/>
  <c r="D47" i="38" s="1"/>
  <c r="A49" i="38"/>
  <c r="D49" i="38" s="1"/>
  <c r="H50" i="38"/>
  <c r="A51" i="38"/>
  <c r="D51" i="38" s="1"/>
  <c r="H52" i="38"/>
  <c r="A53" i="38"/>
  <c r="D53" i="38" s="1"/>
  <c r="H54" i="38"/>
  <c r="A55" i="38"/>
  <c r="D55" i="38" s="1"/>
  <c r="H56" i="38"/>
  <c r="A57" i="38"/>
  <c r="D57" i="38" s="1"/>
  <c r="H58" i="38"/>
  <c r="A59" i="38"/>
  <c r="D59" i="38" s="1"/>
  <c r="H60" i="38"/>
  <c r="A61" i="38"/>
  <c r="D61" i="38" s="1"/>
  <c r="H62" i="38"/>
  <c r="A63" i="38"/>
  <c r="D63" i="38" s="1"/>
  <c r="A65" i="38"/>
  <c r="D65" i="38" s="1"/>
  <c r="H21" i="37"/>
  <c r="A22" i="37"/>
  <c r="D22" i="37" s="1"/>
  <c r="H23" i="37"/>
  <c r="A24" i="37"/>
  <c r="D24" i="37" s="1"/>
  <c r="H25" i="37"/>
  <c r="A26" i="37"/>
  <c r="D26" i="37" s="1"/>
  <c r="H27" i="37"/>
  <c r="A28" i="37"/>
  <c r="D28" i="37" s="1"/>
  <c r="H29" i="37"/>
  <c r="A30" i="37"/>
  <c r="D30" i="37" s="1"/>
  <c r="H31" i="37"/>
  <c r="A32" i="37"/>
  <c r="D32" i="37" s="1"/>
  <c r="H33" i="37"/>
  <c r="A34" i="37"/>
  <c r="D34" i="37" s="1"/>
  <c r="H35" i="37"/>
  <c r="A36" i="37"/>
  <c r="D36" i="37" s="1"/>
  <c r="H37" i="37"/>
  <c r="A38" i="37"/>
  <c r="D38" i="37" s="1"/>
  <c r="H39" i="37"/>
  <c r="A40" i="37"/>
  <c r="D40" i="37" s="1"/>
  <c r="H41" i="37"/>
  <c r="A42" i="37"/>
  <c r="D42" i="37" s="1"/>
  <c r="H43" i="37"/>
  <c r="A44" i="37"/>
  <c r="D44" i="37" s="1"/>
  <c r="H45" i="37"/>
  <c r="A46" i="37"/>
  <c r="D46" i="37" s="1"/>
  <c r="H47" i="37"/>
  <c r="A48" i="37"/>
  <c r="D48" i="37" s="1"/>
  <c r="H49" i="37"/>
  <c r="A50" i="37"/>
  <c r="D50" i="37" s="1"/>
  <c r="H51" i="37"/>
  <c r="A52" i="37"/>
  <c r="D52" i="37" s="1"/>
  <c r="H53" i="37"/>
  <c r="A54" i="37"/>
  <c r="D54" i="37" s="1"/>
  <c r="H55" i="37"/>
  <c r="A56" i="37"/>
  <c r="D56" i="37" s="1"/>
  <c r="H57" i="37"/>
  <c r="A58" i="37"/>
  <c r="D58" i="37" s="1"/>
  <c r="H59" i="37"/>
  <c r="A60" i="37"/>
  <c r="D60" i="37" s="1"/>
  <c r="H61" i="37"/>
  <c r="A62" i="37"/>
  <c r="D62" i="37" s="1"/>
  <c r="A64" i="37"/>
  <c r="D64" i="37" s="1"/>
  <c r="H65" i="37"/>
  <c r="A21" i="37"/>
  <c r="H22" i="37"/>
  <c r="A23" i="37"/>
  <c r="D23" i="37" s="1"/>
  <c r="H24" i="37"/>
  <c r="A25" i="37"/>
  <c r="D25" i="37" s="1"/>
  <c r="H26" i="37"/>
  <c r="A27" i="37"/>
  <c r="D27" i="37" s="1"/>
  <c r="A29" i="37"/>
  <c r="D29" i="37" s="1"/>
  <c r="A31" i="37"/>
  <c r="D31" i="37" s="1"/>
  <c r="H32" i="37"/>
  <c r="A33" i="37"/>
  <c r="D33" i="37" s="1"/>
  <c r="A35" i="37"/>
  <c r="D35" i="37" s="1"/>
  <c r="H36" i="37"/>
  <c r="A37" i="37"/>
  <c r="D37" i="37" s="1"/>
  <c r="H38" i="37"/>
  <c r="A39" i="37"/>
  <c r="D39" i="37" s="1"/>
  <c r="A41" i="37"/>
  <c r="D41" i="37" s="1"/>
  <c r="H42" i="37"/>
  <c r="A43" i="37"/>
  <c r="D43" i="37" s="1"/>
  <c r="H44" i="37"/>
  <c r="A45" i="37"/>
  <c r="D45" i="37" s="1"/>
  <c r="A47" i="37"/>
  <c r="D47" i="37" s="1"/>
  <c r="A49" i="37"/>
  <c r="D49" i="37" s="1"/>
  <c r="H50" i="37"/>
  <c r="A51" i="37"/>
  <c r="D51" i="37" s="1"/>
  <c r="H52" i="37"/>
  <c r="A53" i="37"/>
  <c r="D53" i="37" s="1"/>
  <c r="H54" i="37"/>
  <c r="A55" i="37"/>
  <c r="D55" i="37" s="1"/>
  <c r="H56" i="37"/>
  <c r="A57" i="37"/>
  <c r="D57" i="37" s="1"/>
  <c r="H58" i="37"/>
  <c r="A59" i="37"/>
  <c r="D59" i="37" s="1"/>
  <c r="H60" i="37"/>
  <c r="A61" i="37"/>
  <c r="D61" i="37" s="1"/>
  <c r="H62" i="37"/>
  <c r="A63" i="37"/>
  <c r="D63" i="37" s="1"/>
  <c r="A65" i="37"/>
  <c r="D65" i="37" s="1"/>
  <c r="H23" i="36"/>
  <c r="H25" i="36"/>
  <c r="H27" i="36"/>
  <c r="H29" i="36"/>
  <c r="H31" i="36"/>
  <c r="H33" i="36"/>
  <c r="H43" i="36"/>
  <c r="H45" i="36"/>
  <c r="H47" i="36"/>
  <c r="C77" i="36" a="1"/>
  <c r="H65" i="36"/>
  <c r="A21" i="36"/>
  <c r="H22" i="36"/>
  <c r="A23" i="36"/>
  <c r="D23" i="36" s="1"/>
  <c r="H24" i="36"/>
  <c r="A25" i="36"/>
  <c r="D25" i="36" s="1"/>
  <c r="H26" i="36"/>
  <c r="A27" i="36"/>
  <c r="D27" i="36" s="1"/>
  <c r="A29" i="36"/>
  <c r="D29" i="36" s="1"/>
  <c r="A31" i="36"/>
  <c r="D31" i="36" s="1"/>
  <c r="H32" i="36"/>
  <c r="A33" i="36"/>
  <c r="D33" i="36" s="1"/>
  <c r="A35" i="36"/>
  <c r="D35" i="36" s="1"/>
  <c r="H36" i="36"/>
  <c r="A37" i="36"/>
  <c r="D37" i="36" s="1"/>
  <c r="H38" i="36"/>
  <c r="A39" i="36"/>
  <c r="D39" i="36" s="1"/>
  <c r="A41" i="36"/>
  <c r="D41" i="36" s="1"/>
  <c r="H42" i="36"/>
  <c r="A43" i="36"/>
  <c r="D43" i="36" s="1"/>
  <c r="H44" i="36"/>
  <c r="A45" i="36"/>
  <c r="D45" i="36" s="1"/>
  <c r="A47" i="36"/>
  <c r="D47" i="36" s="1"/>
  <c r="A49" i="36"/>
  <c r="D49" i="36" s="1"/>
  <c r="H50" i="36"/>
  <c r="A51" i="36"/>
  <c r="D51" i="36" s="1"/>
  <c r="H52" i="36"/>
  <c r="A53" i="36"/>
  <c r="D53" i="36" s="1"/>
  <c r="H54" i="36"/>
  <c r="A55" i="36"/>
  <c r="D55" i="36" s="1"/>
  <c r="H56" i="36"/>
  <c r="A57" i="36"/>
  <c r="D57" i="36" s="1"/>
  <c r="H58" i="36"/>
  <c r="A59" i="36"/>
  <c r="D59" i="36" s="1"/>
  <c r="H60" i="36"/>
  <c r="A61" i="36"/>
  <c r="D61" i="36" s="1"/>
  <c r="H62" i="36"/>
  <c r="A63" i="36"/>
  <c r="D63" i="36" s="1"/>
  <c r="A65" i="36"/>
  <c r="D65" i="36" s="1"/>
  <c r="H48" i="35"/>
  <c r="H42" i="35"/>
  <c r="H38" i="35"/>
  <c r="H33" i="35"/>
  <c r="C77" i="35" a="1"/>
  <c r="H40" i="35"/>
  <c r="H36" i="35"/>
  <c r="H64" i="35"/>
  <c r="H62" i="35"/>
  <c r="H60" i="35"/>
  <c r="H58" i="35"/>
  <c r="H56" i="35"/>
  <c r="H54" i="35"/>
  <c r="H52" i="35"/>
  <c r="H50" i="35"/>
  <c r="H23" i="35"/>
  <c r="H31" i="35"/>
  <c r="H47" i="35"/>
  <c r="H27" i="35"/>
  <c r="H43" i="35"/>
  <c r="A21" i="35"/>
  <c r="H22" i="35"/>
  <c r="A23" i="35"/>
  <c r="D23" i="35" s="1"/>
  <c r="H24" i="35"/>
  <c r="A25" i="35"/>
  <c r="D25" i="35" s="1"/>
  <c r="H26" i="35"/>
  <c r="A27" i="35"/>
  <c r="D27" i="35" s="1"/>
  <c r="A29" i="35"/>
  <c r="D29" i="35" s="1"/>
  <c r="A31" i="35"/>
  <c r="D31" i="35" s="1"/>
  <c r="H32" i="35"/>
  <c r="A33" i="35"/>
  <c r="D33" i="35" s="1"/>
  <c r="A35" i="35"/>
  <c r="D35" i="35" s="1"/>
  <c r="A37" i="35"/>
  <c r="D37" i="35" s="1"/>
  <c r="A39" i="35"/>
  <c r="D39" i="35" s="1"/>
  <c r="A41" i="35"/>
  <c r="D41" i="35" s="1"/>
  <c r="A43" i="35"/>
  <c r="D43" i="35" s="1"/>
  <c r="H44" i="35"/>
  <c r="A45" i="35"/>
  <c r="D45" i="35" s="1"/>
  <c r="A47" i="35"/>
  <c r="D47" i="35" s="1"/>
  <c r="A49" i="35"/>
  <c r="D49" i="35" s="1"/>
  <c r="A51" i="35"/>
  <c r="D51" i="35" s="1"/>
  <c r="A53" i="35"/>
  <c r="D53" i="35" s="1"/>
  <c r="A55" i="35"/>
  <c r="D55" i="35" s="1"/>
  <c r="A57" i="35"/>
  <c r="D57" i="35" s="1"/>
  <c r="A59" i="35"/>
  <c r="D59" i="35" s="1"/>
  <c r="A61" i="35"/>
  <c r="D61" i="35" s="1"/>
  <c r="A63" i="35"/>
  <c r="D63" i="35" s="1"/>
  <c r="A65" i="35"/>
  <c r="D65" i="35" s="1"/>
  <c r="P89" i="40" l="1"/>
  <c r="P89" i="43"/>
  <c r="P89" i="38"/>
  <c r="P89" i="37"/>
  <c r="P89" i="44"/>
  <c r="P89" i="35"/>
  <c r="P89" i="36"/>
  <c r="P89" i="41"/>
  <c r="P89" i="39"/>
  <c r="P89" i="42"/>
  <c r="J77" i="37"/>
  <c r="F77" i="37"/>
  <c r="L77" i="43"/>
  <c r="D79" i="44"/>
  <c r="D77" i="37"/>
  <c r="C77" i="37"/>
  <c r="E77" i="37"/>
  <c r="H77" i="37"/>
  <c r="G77" i="37"/>
  <c r="I77" i="37"/>
  <c r="L77" i="37"/>
  <c r="H77" i="43"/>
  <c r="D77" i="43"/>
  <c r="K77" i="43"/>
  <c r="I77" i="43"/>
  <c r="E77" i="43"/>
  <c r="J77" i="43"/>
  <c r="G77" i="43"/>
  <c r="F77" i="43"/>
  <c r="H88" i="44"/>
  <c r="D88" i="44"/>
  <c r="I87" i="44"/>
  <c r="E87" i="44"/>
  <c r="K86" i="44"/>
  <c r="F86" i="44"/>
  <c r="L85" i="44"/>
  <c r="G85" i="44"/>
  <c r="C85" i="44"/>
  <c r="I84" i="44"/>
  <c r="D84" i="44"/>
  <c r="J83" i="44"/>
  <c r="E83" i="44"/>
  <c r="K82" i="44"/>
  <c r="G82" i="44"/>
  <c r="L81" i="44"/>
  <c r="H81" i="44"/>
  <c r="C81" i="44"/>
  <c r="I80" i="44"/>
  <c r="E80" i="44"/>
  <c r="J79" i="44"/>
  <c r="F79" i="44"/>
  <c r="F88" i="44"/>
  <c r="G87" i="44"/>
  <c r="H86" i="44"/>
  <c r="J85" i="44"/>
  <c r="K84" i="44"/>
  <c r="L83" i="44"/>
  <c r="C83" i="44"/>
  <c r="D82" i="44"/>
  <c r="F81" i="44"/>
  <c r="G80" i="44"/>
  <c r="H79" i="44"/>
  <c r="K88" i="44"/>
  <c r="C88" i="44"/>
  <c r="D87" i="44"/>
  <c r="E86" i="44"/>
  <c r="F85" i="44"/>
  <c r="G84" i="44"/>
  <c r="I83" i="44"/>
  <c r="J82" i="44"/>
  <c r="K81" i="44"/>
  <c r="L80" i="44"/>
  <c r="C80" i="44"/>
  <c r="E79" i="44"/>
  <c r="I88" i="44"/>
  <c r="E88" i="44"/>
  <c r="J87" i="44"/>
  <c r="F87" i="44"/>
  <c r="L86" i="44"/>
  <c r="G86" i="44"/>
  <c r="C86" i="44"/>
  <c r="H85" i="44"/>
  <c r="D85" i="44"/>
  <c r="J84" i="44"/>
  <c r="E84" i="44"/>
  <c r="K83" i="44"/>
  <c r="F83" i="44"/>
  <c r="L82" i="44"/>
  <c r="H82" i="44"/>
  <c r="C82" i="44"/>
  <c r="I81" i="44"/>
  <c r="D81" i="44"/>
  <c r="J80" i="44"/>
  <c r="F80" i="44"/>
  <c r="K79" i="44"/>
  <c r="G79" i="44"/>
  <c r="J88" i="44"/>
  <c r="L87" i="44"/>
  <c r="C87" i="44"/>
  <c r="D86" i="44"/>
  <c r="E85" i="44"/>
  <c r="F84" i="44"/>
  <c r="H83" i="44"/>
  <c r="I82" i="44"/>
  <c r="J81" i="44"/>
  <c r="K80" i="44"/>
  <c r="L79" i="44"/>
  <c r="G88" i="44"/>
  <c r="H87" i="44"/>
  <c r="I86" i="44"/>
  <c r="K85" i="44"/>
  <c r="L84" i="44"/>
  <c r="C84" i="44"/>
  <c r="D83" i="44"/>
  <c r="E82" i="44"/>
  <c r="G81" i="44"/>
  <c r="H80" i="44"/>
  <c r="I79" i="44"/>
  <c r="K77" i="44"/>
  <c r="G77" i="44"/>
  <c r="C77" i="44"/>
  <c r="I77" i="44"/>
  <c r="L77" i="44"/>
  <c r="H77" i="44"/>
  <c r="D77" i="44"/>
  <c r="E77" i="44"/>
  <c r="J77" i="44"/>
  <c r="F77" i="44"/>
  <c r="H88" i="43"/>
  <c r="D88" i="43"/>
  <c r="I87" i="43"/>
  <c r="E87" i="43"/>
  <c r="K86" i="43"/>
  <c r="F86" i="43"/>
  <c r="L85" i="43"/>
  <c r="G85" i="43"/>
  <c r="C85" i="43"/>
  <c r="I84" i="43"/>
  <c r="D84" i="43"/>
  <c r="J83" i="43"/>
  <c r="E83" i="43"/>
  <c r="K82" i="43"/>
  <c r="G82" i="43"/>
  <c r="L81" i="43"/>
  <c r="H81" i="43"/>
  <c r="C81" i="43"/>
  <c r="I80" i="43"/>
  <c r="E80" i="43"/>
  <c r="J79" i="43"/>
  <c r="F79" i="43"/>
  <c r="I88" i="43"/>
  <c r="J87" i="43"/>
  <c r="L86" i="43"/>
  <c r="H85" i="43"/>
  <c r="J84" i="43"/>
  <c r="K83" i="43"/>
  <c r="L82" i="43"/>
  <c r="C82" i="43"/>
  <c r="D81" i="43"/>
  <c r="F80" i="43"/>
  <c r="G79" i="43"/>
  <c r="F88" i="43"/>
  <c r="G87" i="43"/>
  <c r="H86" i="43"/>
  <c r="J85" i="43"/>
  <c r="K84" i="43"/>
  <c r="L83" i="43"/>
  <c r="C83" i="43"/>
  <c r="D82" i="43"/>
  <c r="F81" i="43"/>
  <c r="G80" i="43"/>
  <c r="H79" i="43"/>
  <c r="K88" i="43"/>
  <c r="G88" i="43"/>
  <c r="C88" i="43"/>
  <c r="H87" i="43"/>
  <c r="D87" i="43"/>
  <c r="I86" i="43"/>
  <c r="E86" i="43"/>
  <c r="K85" i="43"/>
  <c r="F85" i="43"/>
  <c r="L84" i="43"/>
  <c r="G84" i="43"/>
  <c r="C84" i="43"/>
  <c r="I83" i="43"/>
  <c r="D83" i="43"/>
  <c r="J82" i="43"/>
  <c r="E82" i="43"/>
  <c r="K81" i="43"/>
  <c r="G81" i="43"/>
  <c r="L80" i="43"/>
  <c r="H80" i="43"/>
  <c r="C80" i="43"/>
  <c r="I79" i="43"/>
  <c r="E79" i="43"/>
  <c r="E88" i="43"/>
  <c r="F87" i="43"/>
  <c r="G86" i="43"/>
  <c r="C86" i="43"/>
  <c r="D85" i="43"/>
  <c r="E84" i="43"/>
  <c r="F83" i="43"/>
  <c r="H82" i="43"/>
  <c r="I81" i="43"/>
  <c r="J80" i="43"/>
  <c r="K79" i="43"/>
  <c r="J88" i="43"/>
  <c r="L87" i="43"/>
  <c r="C87" i="43"/>
  <c r="D86" i="43"/>
  <c r="E85" i="43"/>
  <c r="F84" i="43"/>
  <c r="H83" i="43"/>
  <c r="I82" i="43"/>
  <c r="J81" i="43"/>
  <c r="K80" i="43"/>
  <c r="L79" i="43"/>
  <c r="D79" i="43"/>
  <c r="H88" i="42"/>
  <c r="D88" i="42"/>
  <c r="I87" i="42"/>
  <c r="E87" i="42"/>
  <c r="K86" i="42"/>
  <c r="F86" i="42"/>
  <c r="L85" i="42"/>
  <c r="G85" i="42"/>
  <c r="C85" i="42"/>
  <c r="I84" i="42"/>
  <c r="D84" i="42"/>
  <c r="J83" i="42"/>
  <c r="E83" i="42"/>
  <c r="K82" i="42"/>
  <c r="G82" i="42"/>
  <c r="L81" i="42"/>
  <c r="H81" i="42"/>
  <c r="C81" i="42"/>
  <c r="I80" i="42"/>
  <c r="E80" i="42"/>
  <c r="J79" i="42"/>
  <c r="F79" i="42"/>
  <c r="J88" i="42"/>
  <c r="L87" i="42"/>
  <c r="C87" i="42"/>
  <c r="D86" i="42"/>
  <c r="E85" i="42"/>
  <c r="F84" i="42"/>
  <c r="H83" i="42"/>
  <c r="I82" i="42"/>
  <c r="J81" i="42"/>
  <c r="K80" i="42"/>
  <c r="L79" i="42"/>
  <c r="D79" i="42"/>
  <c r="G88" i="42"/>
  <c r="H87" i="42"/>
  <c r="I86" i="42"/>
  <c r="K85" i="42"/>
  <c r="L84" i="42"/>
  <c r="C84" i="42"/>
  <c r="D83" i="42"/>
  <c r="E82" i="42"/>
  <c r="G81" i="42"/>
  <c r="H80" i="42"/>
  <c r="I79" i="42"/>
  <c r="I88" i="42"/>
  <c r="E88" i="42"/>
  <c r="J87" i="42"/>
  <c r="F87" i="42"/>
  <c r="L86" i="42"/>
  <c r="G86" i="42"/>
  <c r="C86" i="42"/>
  <c r="H85" i="42"/>
  <c r="D85" i="42"/>
  <c r="J84" i="42"/>
  <c r="E84" i="42"/>
  <c r="K83" i="42"/>
  <c r="F83" i="42"/>
  <c r="L82" i="42"/>
  <c r="H82" i="42"/>
  <c r="C82" i="42"/>
  <c r="I81" i="42"/>
  <c r="D81" i="42"/>
  <c r="J80" i="42"/>
  <c r="F80" i="42"/>
  <c r="K79" i="42"/>
  <c r="G79" i="42"/>
  <c r="F88" i="42"/>
  <c r="G87" i="42"/>
  <c r="H86" i="42"/>
  <c r="J85" i="42"/>
  <c r="K84" i="42"/>
  <c r="L83" i="42"/>
  <c r="C83" i="42"/>
  <c r="D82" i="42"/>
  <c r="F81" i="42"/>
  <c r="G80" i="42"/>
  <c r="H79" i="42"/>
  <c r="K88" i="42"/>
  <c r="C88" i="42"/>
  <c r="D87" i="42"/>
  <c r="E86" i="42"/>
  <c r="F85" i="42"/>
  <c r="G84" i="42"/>
  <c r="I83" i="42"/>
  <c r="J82" i="42"/>
  <c r="K81" i="42"/>
  <c r="L80" i="42"/>
  <c r="C80" i="42"/>
  <c r="E79" i="42"/>
  <c r="K77" i="42"/>
  <c r="G77" i="42"/>
  <c r="C77" i="42"/>
  <c r="E77" i="42"/>
  <c r="J77" i="42"/>
  <c r="F77" i="42"/>
  <c r="L77" i="42"/>
  <c r="H77" i="42"/>
  <c r="D77" i="42"/>
  <c r="I77" i="42"/>
  <c r="H88" i="41"/>
  <c r="D88" i="41"/>
  <c r="I87" i="41"/>
  <c r="E87" i="41"/>
  <c r="K86" i="41"/>
  <c r="F86" i="41"/>
  <c r="L85" i="41"/>
  <c r="G85" i="41"/>
  <c r="C85" i="41"/>
  <c r="I84" i="41"/>
  <c r="D84" i="41"/>
  <c r="J83" i="41"/>
  <c r="E83" i="41"/>
  <c r="K82" i="41"/>
  <c r="G82" i="41"/>
  <c r="L81" i="41"/>
  <c r="H81" i="41"/>
  <c r="C81" i="41"/>
  <c r="I80" i="41"/>
  <c r="E80" i="41"/>
  <c r="J79" i="41"/>
  <c r="F79" i="41"/>
  <c r="I88" i="41"/>
  <c r="E88" i="41"/>
  <c r="J87" i="41"/>
  <c r="F87" i="41"/>
  <c r="L86" i="41"/>
  <c r="G86" i="41"/>
  <c r="C86" i="41"/>
  <c r="H85" i="41"/>
  <c r="D85" i="41"/>
  <c r="J84" i="41"/>
  <c r="E84" i="41"/>
  <c r="K83" i="41"/>
  <c r="F83" i="41"/>
  <c r="L82" i="41"/>
  <c r="H82" i="41"/>
  <c r="C82" i="41"/>
  <c r="I81" i="41"/>
  <c r="D81" i="41"/>
  <c r="J80" i="41"/>
  <c r="F80" i="41"/>
  <c r="K79" i="41"/>
  <c r="G79" i="41"/>
  <c r="K88" i="41"/>
  <c r="C88" i="41"/>
  <c r="D87" i="41"/>
  <c r="E86" i="41"/>
  <c r="F85" i="41"/>
  <c r="G84" i="41"/>
  <c r="I83" i="41"/>
  <c r="J82" i="41"/>
  <c r="K81" i="41"/>
  <c r="L80" i="41"/>
  <c r="C80" i="41"/>
  <c r="E79" i="41"/>
  <c r="F88" i="41"/>
  <c r="G87" i="41"/>
  <c r="H86" i="41"/>
  <c r="J85" i="41"/>
  <c r="K84" i="41"/>
  <c r="L83" i="41"/>
  <c r="C83" i="41"/>
  <c r="D82" i="41"/>
  <c r="F81" i="41"/>
  <c r="G80" i="41"/>
  <c r="H79" i="41"/>
  <c r="G88" i="41"/>
  <c r="H87" i="41"/>
  <c r="I86" i="41"/>
  <c r="K85" i="41"/>
  <c r="L84" i="41"/>
  <c r="C84" i="41"/>
  <c r="D83" i="41"/>
  <c r="E82" i="41"/>
  <c r="G81" i="41"/>
  <c r="H80" i="41"/>
  <c r="I79" i="41"/>
  <c r="J88" i="41"/>
  <c r="L87" i="41"/>
  <c r="C87" i="41"/>
  <c r="D86" i="41"/>
  <c r="E85" i="41"/>
  <c r="F84" i="41"/>
  <c r="H83" i="41"/>
  <c r="I82" i="41"/>
  <c r="J81" i="41"/>
  <c r="K80" i="41"/>
  <c r="L79" i="41"/>
  <c r="D79" i="41"/>
  <c r="K77" i="41"/>
  <c r="G77" i="41"/>
  <c r="C77" i="41"/>
  <c r="L77" i="41"/>
  <c r="H77" i="41"/>
  <c r="D77" i="41"/>
  <c r="F77" i="41"/>
  <c r="I77" i="41"/>
  <c r="J77" i="41"/>
  <c r="E77" i="41"/>
  <c r="K77" i="40"/>
  <c r="G77" i="40"/>
  <c r="C77" i="40"/>
  <c r="E77" i="40"/>
  <c r="L77" i="40"/>
  <c r="H77" i="40"/>
  <c r="D77" i="40"/>
  <c r="I77" i="40"/>
  <c r="J77" i="40"/>
  <c r="F77" i="40"/>
  <c r="H88" i="40"/>
  <c r="D88" i="40"/>
  <c r="I87" i="40"/>
  <c r="E87" i="40"/>
  <c r="K86" i="40"/>
  <c r="F86" i="40"/>
  <c r="L85" i="40"/>
  <c r="G85" i="40"/>
  <c r="C85" i="40"/>
  <c r="I84" i="40"/>
  <c r="D84" i="40"/>
  <c r="J83" i="40"/>
  <c r="E83" i="40"/>
  <c r="K82" i="40"/>
  <c r="G82" i="40"/>
  <c r="L81" i="40"/>
  <c r="H81" i="40"/>
  <c r="C81" i="40"/>
  <c r="I80" i="40"/>
  <c r="E80" i="40"/>
  <c r="J79" i="40"/>
  <c r="F79" i="40"/>
  <c r="J88" i="40"/>
  <c r="G87" i="40"/>
  <c r="H86" i="40"/>
  <c r="J85" i="40"/>
  <c r="K84" i="40"/>
  <c r="L83" i="40"/>
  <c r="C83" i="40"/>
  <c r="D82" i="40"/>
  <c r="K80" i="40"/>
  <c r="L79" i="40"/>
  <c r="D79" i="40"/>
  <c r="K88" i="40"/>
  <c r="C88" i="40"/>
  <c r="D87" i="40"/>
  <c r="E86" i="40"/>
  <c r="F85" i="40"/>
  <c r="G84" i="40"/>
  <c r="I83" i="40"/>
  <c r="J82" i="40"/>
  <c r="K81" i="40"/>
  <c r="L80" i="40"/>
  <c r="C80" i="40"/>
  <c r="E79" i="40"/>
  <c r="I88" i="40"/>
  <c r="E88" i="40"/>
  <c r="J87" i="40"/>
  <c r="F87" i="40"/>
  <c r="L86" i="40"/>
  <c r="G86" i="40"/>
  <c r="C86" i="40"/>
  <c r="H85" i="40"/>
  <c r="D85" i="40"/>
  <c r="J84" i="40"/>
  <c r="E84" i="40"/>
  <c r="K83" i="40"/>
  <c r="F83" i="40"/>
  <c r="L82" i="40"/>
  <c r="H82" i="40"/>
  <c r="C82" i="40"/>
  <c r="I81" i="40"/>
  <c r="D81" i="40"/>
  <c r="J80" i="40"/>
  <c r="F80" i="40"/>
  <c r="K79" i="40"/>
  <c r="G79" i="40"/>
  <c r="F88" i="40"/>
  <c r="L87" i="40"/>
  <c r="C87" i="40"/>
  <c r="D86" i="40"/>
  <c r="E85" i="40"/>
  <c r="F84" i="40"/>
  <c r="H83" i="40"/>
  <c r="I82" i="40"/>
  <c r="J81" i="40"/>
  <c r="F81" i="40"/>
  <c r="G80" i="40"/>
  <c r="H79" i="40"/>
  <c r="G88" i="40"/>
  <c r="H87" i="40"/>
  <c r="I86" i="40"/>
  <c r="K85" i="40"/>
  <c r="L84" i="40"/>
  <c r="C84" i="40"/>
  <c r="D83" i="40"/>
  <c r="E82" i="40"/>
  <c r="G81" i="40"/>
  <c r="H80" i="40"/>
  <c r="I79" i="40"/>
  <c r="H88" i="39"/>
  <c r="D88" i="39"/>
  <c r="I87" i="39"/>
  <c r="E87" i="39"/>
  <c r="K86" i="39"/>
  <c r="F86" i="39"/>
  <c r="L85" i="39"/>
  <c r="G85" i="39"/>
  <c r="C85" i="39"/>
  <c r="I84" i="39"/>
  <c r="D84" i="39"/>
  <c r="J83" i="39"/>
  <c r="E83" i="39"/>
  <c r="K82" i="39"/>
  <c r="G82" i="39"/>
  <c r="L81" i="39"/>
  <c r="H81" i="39"/>
  <c r="C81" i="39"/>
  <c r="I80" i="39"/>
  <c r="E80" i="39"/>
  <c r="J79" i="39"/>
  <c r="F79" i="39"/>
  <c r="I88" i="39"/>
  <c r="F87" i="39"/>
  <c r="G86" i="39"/>
  <c r="H85" i="39"/>
  <c r="J84" i="39"/>
  <c r="K83" i="39"/>
  <c r="L82" i="39"/>
  <c r="C82" i="39"/>
  <c r="D81" i="39"/>
  <c r="F80" i="39"/>
  <c r="G79" i="39"/>
  <c r="F88" i="39"/>
  <c r="G87" i="39"/>
  <c r="H86" i="39"/>
  <c r="J85" i="39"/>
  <c r="K84" i="39"/>
  <c r="L83" i="39"/>
  <c r="C83" i="39"/>
  <c r="D82" i="39"/>
  <c r="F81" i="39"/>
  <c r="G80" i="39"/>
  <c r="H79" i="39"/>
  <c r="K88" i="39"/>
  <c r="G88" i="39"/>
  <c r="C88" i="39"/>
  <c r="H87" i="39"/>
  <c r="D87" i="39"/>
  <c r="I86" i="39"/>
  <c r="E86" i="39"/>
  <c r="K85" i="39"/>
  <c r="F85" i="39"/>
  <c r="L84" i="39"/>
  <c r="G84" i="39"/>
  <c r="C84" i="39"/>
  <c r="I83" i="39"/>
  <c r="D83" i="39"/>
  <c r="J82" i="39"/>
  <c r="E82" i="39"/>
  <c r="K81" i="39"/>
  <c r="G81" i="39"/>
  <c r="L80" i="39"/>
  <c r="H80" i="39"/>
  <c r="C80" i="39"/>
  <c r="I79" i="39"/>
  <c r="E79" i="39"/>
  <c r="E88" i="39"/>
  <c r="J87" i="39"/>
  <c r="L86" i="39"/>
  <c r="C86" i="39"/>
  <c r="D85" i="39"/>
  <c r="E84" i="39"/>
  <c r="F83" i="39"/>
  <c r="H82" i="39"/>
  <c r="I81" i="39"/>
  <c r="J80" i="39"/>
  <c r="K79" i="39"/>
  <c r="J88" i="39"/>
  <c r="L87" i="39"/>
  <c r="C87" i="39"/>
  <c r="D86" i="39"/>
  <c r="E85" i="39"/>
  <c r="F84" i="39"/>
  <c r="H83" i="39"/>
  <c r="I82" i="39"/>
  <c r="J81" i="39"/>
  <c r="K80" i="39"/>
  <c r="L79" i="39"/>
  <c r="D79" i="39"/>
  <c r="K77" i="39"/>
  <c r="G77" i="39"/>
  <c r="C77" i="39"/>
  <c r="H77" i="39"/>
  <c r="I77" i="39"/>
  <c r="E77" i="39"/>
  <c r="J77" i="39"/>
  <c r="F77" i="39"/>
  <c r="L77" i="39"/>
  <c r="D77" i="39"/>
  <c r="K77" i="38"/>
  <c r="G77" i="38"/>
  <c r="C77" i="38"/>
  <c r="E77" i="38"/>
  <c r="J77" i="38"/>
  <c r="F77" i="38"/>
  <c r="L77" i="38"/>
  <c r="H77" i="38"/>
  <c r="D77" i="38"/>
  <c r="I77" i="38"/>
  <c r="H88" i="38"/>
  <c r="D88" i="38"/>
  <c r="I87" i="38"/>
  <c r="E87" i="38"/>
  <c r="K86" i="38"/>
  <c r="F86" i="38"/>
  <c r="L85" i="38"/>
  <c r="G85" i="38"/>
  <c r="C85" i="38"/>
  <c r="I84" i="38"/>
  <c r="D84" i="38"/>
  <c r="J83" i="38"/>
  <c r="E83" i="38"/>
  <c r="K82" i="38"/>
  <c r="G82" i="38"/>
  <c r="L81" i="38"/>
  <c r="H81" i="38"/>
  <c r="C81" i="38"/>
  <c r="I80" i="38"/>
  <c r="E80" i="38"/>
  <c r="J79" i="38"/>
  <c r="F79" i="38"/>
  <c r="I88" i="38"/>
  <c r="F87" i="38"/>
  <c r="G86" i="38"/>
  <c r="H85" i="38"/>
  <c r="J84" i="38"/>
  <c r="K83" i="38"/>
  <c r="L82" i="38"/>
  <c r="C82" i="38"/>
  <c r="D81" i="38"/>
  <c r="F80" i="38"/>
  <c r="G79" i="38"/>
  <c r="J88" i="38"/>
  <c r="L87" i="38"/>
  <c r="G87" i="38"/>
  <c r="H86" i="38"/>
  <c r="J85" i="38"/>
  <c r="E85" i="38"/>
  <c r="F84" i="38"/>
  <c r="L83" i="38"/>
  <c r="C83" i="38"/>
  <c r="D82" i="38"/>
  <c r="F81" i="38"/>
  <c r="K80" i="38"/>
  <c r="L79" i="38"/>
  <c r="D79" i="38"/>
  <c r="K88" i="38"/>
  <c r="G88" i="38"/>
  <c r="C88" i="38"/>
  <c r="H87" i="38"/>
  <c r="D87" i="38"/>
  <c r="I86" i="38"/>
  <c r="E86" i="38"/>
  <c r="K85" i="38"/>
  <c r="F85" i="38"/>
  <c r="L84" i="38"/>
  <c r="G84" i="38"/>
  <c r="C84" i="38"/>
  <c r="I83" i="38"/>
  <c r="D83" i="38"/>
  <c r="J82" i="38"/>
  <c r="E82" i="38"/>
  <c r="K81" i="38"/>
  <c r="G81" i="38"/>
  <c r="L80" i="38"/>
  <c r="H80" i="38"/>
  <c r="C80" i="38"/>
  <c r="I79" i="38"/>
  <c r="E79" i="38"/>
  <c r="E88" i="38"/>
  <c r="J87" i="38"/>
  <c r="L86" i="38"/>
  <c r="C86" i="38"/>
  <c r="D85" i="38"/>
  <c r="E84" i="38"/>
  <c r="F83" i="38"/>
  <c r="H82" i="38"/>
  <c r="I81" i="38"/>
  <c r="J80" i="38"/>
  <c r="K79" i="38"/>
  <c r="F88" i="38"/>
  <c r="C87" i="38"/>
  <c r="D86" i="38"/>
  <c r="K84" i="38"/>
  <c r="H83" i="38"/>
  <c r="I82" i="38"/>
  <c r="J81" i="38"/>
  <c r="G80" i="38"/>
  <c r="H79" i="38"/>
  <c r="H88" i="37"/>
  <c r="D88" i="37"/>
  <c r="I87" i="37"/>
  <c r="E87" i="37"/>
  <c r="K86" i="37"/>
  <c r="F86" i="37"/>
  <c r="L85" i="37"/>
  <c r="G85" i="37"/>
  <c r="C85" i="37"/>
  <c r="I84" i="37"/>
  <c r="D84" i="37"/>
  <c r="J83" i="37"/>
  <c r="E83" i="37"/>
  <c r="K82" i="37"/>
  <c r="G82" i="37"/>
  <c r="L81" i="37"/>
  <c r="H81" i="37"/>
  <c r="C81" i="37"/>
  <c r="I80" i="37"/>
  <c r="E80" i="37"/>
  <c r="J79" i="37"/>
  <c r="F79" i="37"/>
  <c r="K88" i="37"/>
  <c r="I86" i="37"/>
  <c r="L84" i="37"/>
  <c r="D83" i="37"/>
  <c r="K81" i="37"/>
  <c r="C80" i="37"/>
  <c r="I88" i="37"/>
  <c r="E88" i="37"/>
  <c r="J87" i="37"/>
  <c r="F87" i="37"/>
  <c r="L86" i="37"/>
  <c r="G86" i="37"/>
  <c r="C86" i="37"/>
  <c r="H85" i="37"/>
  <c r="D85" i="37"/>
  <c r="J84" i="37"/>
  <c r="E84" i="37"/>
  <c r="K83" i="37"/>
  <c r="F83" i="37"/>
  <c r="L82" i="37"/>
  <c r="H82" i="37"/>
  <c r="C82" i="37"/>
  <c r="I81" i="37"/>
  <c r="D81" i="37"/>
  <c r="J80" i="37"/>
  <c r="F80" i="37"/>
  <c r="K79" i="37"/>
  <c r="G79" i="37"/>
  <c r="C88" i="37"/>
  <c r="E86" i="37"/>
  <c r="F85" i="37"/>
  <c r="C84" i="37"/>
  <c r="E82" i="37"/>
  <c r="H80" i="37"/>
  <c r="J88" i="37"/>
  <c r="F88" i="37"/>
  <c r="L87" i="37"/>
  <c r="G87" i="37"/>
  <c r="C87" i="37"/>
  <c r="H86" i="37"/>
  <c r="D86" i="37"/>
  <c r="J85" i="37"/>
  <c r="E85" i="37"/>
  <c r="K84" i="37"/>
  <c r="F84" i="37"/>
  <c r="L83" i="37"/>
  <c r="H83" i="37"/>
  <c r="C83" i="37"/>
  <c r="I82" i="37"/>
  <c r="D82" i="37"/>
  <c r="J81" i="37"/>
  <c r="F81" i="37"/>
  <c r="K80" i="37"/>
  <c r="G80" i="37"/>
  <c r="L79" i="37"/>
  <c r="H79" i="37"/>
  <c r="D79" i="37"/>
  <c r="G88" i="37"/>
  <c r="H87" i="37"/>
  <c r="D87" i="37"/>
  <c r="K85" i="37"/>
  <c r="G84" i="37"/>
  <c r="I83" i="37"/>
  <c r="J82" i="37"/>
  <c r="G81" i="37"/>
  <c r="L80" i="37"/>
  <c r="I79" i="37"/>
  <c r="E79" i="37"/>
  <c r="H88" i="36"/>
  <c r="D88" i="36"/>
  <c r="I87" i="36"/>
  <c r="E87" i="36"/>
  <c r="K86" i="36"/>
  <c r="F86" i="36"/>
  <c r="L85" i="36"/>
  <c r="G85" i="36"/>
  <c r="C85" i="36"/>
  <c r="I84" i="36"/>
  <c r="D84" i="36"/>
  <c r="J83" i="36"/>
  <c r="E83" i="36"/>
  <c r="K82" i="36"/>
  <c r="G82" i="36"/>
  <c r="L81" i="36"/>
  <c r="H81" i="36"/>
  <c r="C81" i="36"/>
  <c r="I80" i="36"/>
  <c r="E80" i="36"/>
  <c r="J79" i="36"/>
  <c r="F79" i="36"/>
  <c r="J88" i="36"/>
  <c r="G87" i="36"/>
  <c r="H86" i="36"/>
  <c r="J85" i="36"/>
  <c r="K84" i="36"/>
  <c r="L83" i="36"/>
  <c r="C83" i="36"/>
  <c r="D82" i="36"/>
  <c r="F81" i="36"/>
  <c r="G80" i="36"/>
  <c r="H79" i="36"/>
  <c r="G88" i="36"/>
  <c r="H87" i="36"/>
  <c r="I86" i="36"/>
  <c r="K85" i="36"/>
  <c r="L84" i="36"/>
  <c r="C84" i="36"/>
  <c r="D83" i="36"/>
  <c r="E82" i="36"/>
  <c r="G81" i="36"/>
  <c r="H80" i="36"/>
  <c r="I79" i="36"/>
  <c r="I88" i="36"/>
  <c r="E88" i="36"/>
  <c r="J87" i="36"/>
  <c r="F87" i="36"/>
  <c r="L86" i="36"/>
  <c r="G86" i="36"/>
  <c r="C86" i="36"/>
  <c r="H85" i="36"/>
  <c r="D85" i="36"/>
  <c r="J84" i="36"/>
  <c r="E84" i="36"/>
  <c r="K83" i="36"/>
  <c r="F83" i="36"/>
  <c r="L82" i="36"/>
  <c r="H82" i="36"/>
  <c r="C82" i="36"/>
  <c r="I81" i="36"/>
  <c r="D81" i="36"/>
  <c r="J80" i="36"/>
  <c r="F80" i="36"/>
  <c r="K79" i="36"/>
  <c r="G79" i="36"/>
  <c r="F88" i="36"/>
  <c r="L87" i="36"/>
  <c r="C87" i="36"/>
  <c r="D86" i="36"/>
  <c r="E85" i="36"/>
  <c r="F84" i="36"/>
  <c r="H83" i="36"/>
  <c r="I82" i="36"/>
  <c r="J81" i="36"/>
  <c r="K80" i="36"/>
  <c r="L79" i="36"/>
  <c r="D79" i="36"/>
  <c r="K88" i="36"/>
  <c r="C88" i="36"/>
  <c r="D87" i="36"/>
  <c r="E86" i="36"/>
  <c r="F85" i="36"/>
  <c r="G84" i="36"/>
  <c r="I83" i="36"/>
  <c r="J82" i="36"/>
  <c r="K81" i="36"/>
  <c r="L80" i="36"/>
  <c r="C80" i="36"/>
  <c r="E79" i="36"/>
  <c r="K77" i="36"/>
  <c r="G77" i="36"/>
  <c r="C77" i="36"/>
  <c r="I77" i="36"/>
  <c r="E77" i="36"/>
  <c r="J77" i="36"/>
  <c r="F77" i="36"/>
  <c r="L77" i="36"/>
  <c r="H77" i="36"/>
  <c r="D77" i="36"/>
  <c r="H88" i="35"/>
  <c r="D88" i="35"/>
  <c r="I87" i="35"/>
  <c r="E87" i="35"/>
  <c r="K86" i="35"/>
  <c r="F86" i="35"/>
  <c r="L85" i="35"/>
  <c r="G85" i="35"/>
  <c r="C85" i="35"/>
  <c r="I84" i="35"/>
  <c r="D84" i="35"/>
  <c r="J83" i="35"/>
  <c r="E83" i="35"/>
  <c r="K82" i="35"/>
  <c r="G82" i="35"/>
  <c r="L81" i="35"/>
  <c r="H81" i="35"/>
  <c r="C81" i="35"/>
  <c r="I80" i="35"/>
  <c r="E80" i="35"/>
  <c r="J79" i="35"/>
  <c r="F79" i="35"/>
  <c r="I88" i="35"/>
  <c r="E88" i="35"/>
  <c r="J87" i="35"/>
  <c r="F87" i="35"/>
  <c r="L86" i="35"/>
  <c r="G86" i="35"/>
  <c r="C86" i="35"/>
  <c r="H85" i="35"/>
  <c r="D85" i="35"/>
  <c r="J84" i="35"/>
  <c r="E84" i="35"/>
  <c r="K83" i="35"/>
  <c r="F83" i="35"/>
  <c r="L82" i="35"/>
  <c r="H82" i="35"/>
  <c r="C82" i="35"/>
  <c r="I81" i="35"/>
  <c r="D81" i="35"/>
  <c r="J80" i="35"/>
  <c r="F80" i="35"/>
  <c r="K79" i="35"/>
  <c r="G79" i="35"/>
  <c r="F88" i="35"/>
  <c r="G87" i="35"/>
  <c r="H86" i="35"/>
  <c r="J85" i="35"/>
  <c r="K84" i="35"/>
  <c r="L83" i="35"/>
  <c r="C83" i="35"/>
  <c r="D82" i="35"/>
  <c r="F81" i="35"/>
  <c r="G80" i="35"/>
  <c r="H79" i="35"/>
  <c r="L87" i="35"/>
  <c r="C88" i="35"/>
  <c r="E86" i="35"/>
  <c r="G84" i="35"/>
  <c r="J82" i="35"/>
  <c r="L80" i="35"/>
  <c r="G88" i="35"/>
  <c r="H87" i="35"/>
  <c r="I86" i="35"/>
  <c r="K85" i="35"/>
  <c r="L84" i="35"/>
  <c r="C84" i="35"/>
  <c r="D83" i="35"/>
  <c r="E82" i="35"/>
  <c r="G81" i="35"/>
  <c r="H80" i="35"/>
  <c r="I79" i="35"/>
  <c r="J88" i="35"/>
  <c r="C87" i="35"/>
  <c r="D86" i="35"/>
  <c r="E85" i="35"/>
  <c r="F84" i="35"/>
  <c r="H83" i="35"/>
  <c r="I82" i="35"/>
  <c r="J81" i="35"/>
  <c r="K80" i="35"/>
  <c r="L79" i="35"/>
  <c r="D79" i="35"/>
  <c r="K88" i="35"/>
  <c r="D87" i="35"/>
  <c r="F85" i="35"/>
  <c r="I83" i="35"/>
  <c r="K81" i="35"/>
  <c r="C80" i="35"/>
  <c r="E79" i="35"/>
  <c r="K77" i="35"/>
  <c r="G77" i="35"/>
  <c r="C77" i="35"/>
  <c r="L77" i="35"/>
  <c r="H77" i="35"/>
  <c r="D77" i="35"/>
  <c r="I77" i="35"/>
  <c r="F77" i="35"/>
  <c r="J77" i="35"/>
  <c r="E77" i="35"/>
  <c r="H46" i="11"/>
  <c r="S33" i="11"/>
  <c r="H59" i="11"/>
  <c r="B20" i="11"/>
  <c r="H72" i="11"/>
  <c r="H20" i="11"/>
  <c r="S59" i="11"/>
  <c r="S46" i="11"/>
  <c r="S20" i="11"/>
  <c r="S7" i="11"/>
  <c r="H33" i="11"/>
  <c r="M87" i="11" l="1" a="1"/>
  <c r="B139" i="11" a="1"/>
  <c r="H142" i="11" s="1"/>
  <c r="M126" i="11" a="1"/>
  <c r="M126" i="11" s="1"/>
  <c r="M113" i="11" a="1"/>
  <c r="M113" i="11" s="1"/>
  <c r="M100" i="11" a="1"/>
  <c r="N103" i="11" s="1"/>
  <c r="O127" i="11"/>
  <c r="M128" i="11"/>
  <c r="Q130" i="11"/>
  <c r="Q134" i="11"/>
  <c r="V134" i="11"/>
  <c r="R135" i="11"/>
  <c r="R126" i="11"/>
  <c r="V128" i="11"/>
  <c r="N132" i="11"/>
  <c r="N134" i="11"/>
  <c r="M127" i="11"/>
  <c r="Q129" i="11"/>
  <c r="O130" i="11"/>
  <c r="S132" i="11"/>
  <c r="U135" i="11"/>
  <c r="T126" i="11"/>
  <c r="V129" i="11"/>
  <c r="N135" i="11"/>
  <c r="B126" i="11" a="1"/>
  <c r="O114" i="11"/>
  <c r="U115" i="11"/>
  <c r="Q117" i="11"/>
  <c r="M119" i="11"/>
  <c r="S120" i="11"/>
  <c r="O122" i="11"/>
  <c r="V113" i="11"/>
  <c r="R115" i="11"/>
  <c r="N117" i="11"/>
  <c r="T118" i="11"/>
  <c r="P120" i="11"/>
  <c r="V121" i="11"/>
  <c r="T113" i="11"/>
  <c r="P115" i="11"/>
  <c r="V116" i="11"/>
  <c r="R118" i="11"/>
  <c r="N120" i="11"/>
  <c r="T121" i="11"/>
  <c r="O113" i="11"/>
  <c r="U114" i="11"/>
  <c r="Q116" i="11"/>
  <c r="M118" i="11"/>
  <c r="S119" i="11"/>
  <c r="O121" i="11"/>
  <c r="U122" i="11"/>
  <c r="B113" i="11" a="1"/>
  <c r="U106" i="11"/>
  <c r="N100" i="11"/>
  <c r="V100" i="11"/>
  <c r="N102" i="11"/>
  <c r="P107" i="11"/>
  <c r="R108" i="11"/>
  <c r="T109" i="11"/>
  <c r="S100" i="11"/>
  <c r="O106" i="11"/>
  <c r="M107" i="11"/>
  <c r="O108" i="11"/>
  <c r="Q109" i="11"/>
  <c r="N105" i="11"/>
  <c r="P106" i="11"/>
  <c r="N107" i="11"/>
  <c r="T108" i="11"/>
  <c r="O107" i="11"/>
  <c r="O109" i="11"/>
  <c r="B100" i="11" a="1"/>
  <c r="B87" i="11" a="1"/>
  <c r="M74" i="11" a="1"/>
  <c r="K92" i="35"/>
  <c r="F96" i="35"/>
  <c r="K97" i="35"/>
  <c r="C100" i="35"/>
  <c r="K96" i="35"/>
  <c r="J92" i="35"/>
  <c r="E96" i="35"/>
  <c r="C98" i="35"/>
  <c r="E95" i="35"/>
  <c r="K98" i="35"/>
  <c r="I95" i="36"/>
  <c r="C99" i="36"/>
  <c r="I93" i="36"/>
  <c r="D97" i="36"/>
  <c r="I100" i="36"/>
  <c r="E94" i="36"/>
  <c r="H98" i="36"/>
  <c r="H93" i="36"/>
  <c r="K98" i="36"/>
  <c r="K97" i="37"/>
  <c r="I94" i="37"/>
  <c r="L99" i="37"/>
  <c r="E94" i="37"/>
  <c r="H94" i="37"/>
  <c r="J99" i="37"/>
  <c r="K93" i="37"/>
  <c r="I92" i="37"/>
  <c r="D96" i="37"/>
  <c r="I99" i="37"/>
  <c r="K96" i="38"/>
  <c r="L98" i="38"/>
  <c r="G93" i="38"/>
  <c r="D95" i="38"/>
  <c r="I98" i="38"/>
  <c r="K92" i="38"/>
  <c r="H98" i="38"/>
  <c r="G98" i="38"/>
  <c r="H93" i="38"/>
  <c r="K98" i="38"/>
  <c r="J93" i="39"/>
  <c r="J100" i="39"/>
  <c r="L92" i="39"/>
  <c r="G96" i="39"/>
  <c r="E98" i="39"/>
  <c r="G92" i="39"/>
  <c r="G99" i="39"/>
  <c r="J96" i="39"/>
  <c r="I92" i="39"/>
  <c r="D96" i="39"/>
  <c r="I99" i="39"/>
  <c r="H99" i="40"/>
  <c r="L99" i="40"/>
  <c r="F92" i="40"/>
  <c r="C94" i="40"/>
  <c r="F99" i="40"/>
  <c r="J94" i="40"/>
  <c r="C95" i="40"/>
  <c r="E95" i="40"/>
  <c r="K98" i="40"/>
  <c r="J93" i="41"/>
  <c r="E97" i="41"/>
  <c r="E94" i="41"/>
  <c r="C95" i="41"/>
  <c r="I95" i="41"/>
  <c r="F95" i="41"/>
  <c r="L98" i="41"/>
  <c r="G94" i="41"/>
  <c r="D96" i="41"/>
  <c r="I99" i="41"/>
  <c r="K100" i="42"/>
  <c r="J97" i="42"/>
  <c r="J96" i="42"/>
  <c r="G98" i="42"/>
  <c r="G93" i="42"/>
  <c r="G100" i="42"/>
  <c r="J100" i="42"/>
  <c r="G94" i="42"/>
  <c r="D96" i="42"/>
  <c r="I99" i="42"/>
  <c r="H95" i="43"/>
  <c r="J92" i="43"/>
  <c r="F99" i="43"/>
  <c r="I95" i="43"/>
  <c r="K100" i="43"/>
  <c r="D94" i="43"/>
  <c r="L98" i="43"/>
  <c r="H93" i="43"/>
  <c r="C97" i="43"/>
  <c r="H100" i="43"/>
  <c r="H99" i="44"/>
  <c r="L99" i="44"/>
  <c r="F92" i="44"/>
  <c r="C94" i="44"/>
  <c r="H97" i="44"/>
  <c r="J94" i="44"/>
  <c r="C95" i="44"/>
  <c r="E95" i="44"/>
  <c r="K98" i="44"/>
  <c r="F97" i="35"/>
  <c r="H95" i="35"/>
  <c r="G93" i="35"/>
  <c r="G100" i="35"/>
  <c r="G92" i="35"/>
  <c r="G99" i="35"/>
  <c r="K95" i="35"/>
  <c r="F99" i="35"/>
  <c r="I96" i="35"/>
  <c r="F98" i="35"/>
  <c r="J94" i="36"/>
  <c r="I94" i="36"/>
  <c r="D98" i="36"/>
  <c r="J96" i="36"/>
  <c r="E100" i="36"/>
  <c r="L96" i="36"/>
  <c r="J97" i="36"/>
  <c r="K94" i="36"/>
  <c r="F98" i="36"/>
  <c r="L92" i="37"/>
  <c r="G96" i="37"/>
  <c r="L95" i="37"/>
  <c r="J97" i="37"/>
  <c r="E98" i="37"/>
  <c r="K95" i="37"/>
  <c r="F99" i="37"/>
  <c r="J95" i="37"/>
  <c r="E99" i="37"/>
  <c r="H95" i="38"/>
  <c r="H94" i="38"/>
  <c r="L92" i="38"/>
  <c r="G96" i="38"/>
  <c r="J100" i="38"/>
  <c r="H97" i="38"/>
  <c r="K94" i="38"/>
  <c r="F98" i="38"/>
  <c r="K92" i="39"/>
  <c r="F96" i="39"/>
  <c r="I93" i="39"/>
  <c r="D97" i="39"/>
  <c r="H92" i="39"/>
  <c r="K97" i="39"/>
  <c r="C95" i="39"/>
  <c r="H98" i="39"/>
  <c r="F92" i="39"/>
  <c r="F99" i="39"/>
  <c r="L93" i="39"/>
  <c r="J95" i="39"/>
  <c r="G97" i="39"/>
  <c r="E99" i="39"/>
  <c r="D99" i="35"/>
  <c r="J100" i="35"/>
  <c r="E94" i="35"/>
  <c r="L92" i="35"/>
  <c r="F93" i="35"/>
  <c r="F100" i="35"/>
  <c r="H94" i="35"/>
  <c r="J99" i="35"/>
  <c r="H93" i="35"/>
  <c r="C97" i="35"/>
  <c r="H100" i="35"/>
  <c r="D99" i="36"/>
  <c r="H95" i="36"/>
  <c r="F95" i="36"/>
  <c r="L98" i="36"/>
  <c r="K97" i="36"/>
  <c r="C95" i="36"/>
  <c r="E95" i="36"/>
  <c r="C97" i="36"/>
  <c r="H100" i="36"/>
  <c r="G93" i="37"/>
  <c r="K92" i="37"/>
  <c r="F96" i="37"/>
  <c r="D98" i="37"/>
  <c r="C100" i="37"/>
  <c r="J92" i="37"/>
  <c r="E96" i="37"/>
  <c r="C98" i="37"/>
  <c r="K100" i="37"/>
  <c r="G94" i="37"/>
  <c r="L97" i="37"/>
  <c r="G92" i="38"/>
  <c r="F95" i="38"/>
  <c r="L96" i="38"/>
  <c r="G100" i="38"/>
  <c r="L95" i="38"/>
  <c r="L94" i="38"/>
  <c r="E95" i="38"/>
  <c r="C97" i="38"/>
  <c r="H100" i="38"/>
  <c r="E97" i="39"/>
  <c r="H94" i="39"/>
  <c r="C98" i="39"/>
  <c r="J94" i="39"/>
  <c r="C100" i="39"/>
  <c r="L95" i="39"/>
  <c r="I100" i="39"/>
  <c r="G94" i="39"/>
  <c r="L97" i="39"/>
  <c r="H92" i="40"/>
  <c r="C96" i="40"/>
  <c r="F93" i="40"/>
  <c r="F96" i="40"/>
  <c r="K95" i="40"/>
  <c r="H97" i="40"/>
  <c r="E98" i="40"/>
  <c r="H98" i="40"/>
  <c r="H93" i="40"/>
  <c r="C97" i="40"/>
  <c r="H100" i="40"/>
  <c r="J100" i="41"/>
  <c r="K97" i="41"/>
  <c r="H98" i="41"/>
  <c r="D99" i="41"/>
  <c r="I93" i="41"/>
  <c r="D97" i="41"/>
  <c r="I100" i="41"/>
  <c r="I92" i="41"/>
  <c r="L97" i="41"/>
  <c r="K93" i="42"/>
  <c r="F97" i="42"/>
  <c r="D94" i="42"/>
  <c r="L94" i="42"/>
  <c r="E100" i="42"/>
  <c r="L96" i="42"/>
  <c r="J93" i="42"/>
  <c r="E97" i="42"/>
  <c r="I92" i="42"/>
  <c r="L97" i="42"/>
  <c r="C99" i="43"/>
  <c r="E96" i="43"/>
  <c r="K93" i="43"/>
  <c r="F97" i="43"/>
  <c r="D99" i="43"/>
  <c r="J97" i="43"/>
  <c r="L94" i="43"/>
  <c r="E95" i="43"/>
  <c r="K98" i="43"/>
  <c r="H92" i="44"/>
  <c r="C96" i="44"/>
  <c r="K92" i="44"/>
  <c r="F96" i="44"/>
  <c r="K95" i="44"/>
  <c r="F99" i="44"/>
  <c r="E98" i="44"/>
  <c r="H98" i="44"/>
  <c r="H93" i="44"/>
  <c r="C97" i="44"/>
  <c r="H100" i="44"/>
  <c r="C99" i="35"/>
  <c r="L96" i="35"/>
  <c r="E98" i="35"/>
  <c r="L95" i="35"/>
  <c r="F92" i="35"/>
  <c r="C94" i="35"/>
  <c r="H97" i="35"/>
  <c r="K94" i="35"/>
  <c r="D100" i="35"/>
  <c r="E98" i="36"/>
  <c r="L94" i="36"/>
  <c r="G98" i="36"/>
  <c r="G93" i="36"/>
  <c r="G100" i="36"/>
  <c r="D94" i="36"/>
  <c r="I96" i="36"/>
  <c r="D100" i="36"/>
  <c r="G100" i="37"/>
  <c r="G92" i="37"/>
  <c r="D94" i="37"/>
  <c r="G99" i="37"/>
  <c r="H92" i="37"/>
  <c r="F92" i="37"/>
  <c r="C94" i="37"/>
  <c r="H97" i="37"/>
  <c r="I98" i="37"/>
  <c r="L93" i="37"/>
  <c r="G97" i="37"/>
  <c r="F100" i="38"/>
  <c r="C98" i="38"/>
  <c r="J94" i="38"/>
  <c r="E98" i="38"/>
  <c r="C100" i="38"/>
  <c r="C95" i="38"/>
  <c r="J97" i="38"/>
  <c r="C94" i="38"/>
  <c r="I96" i="38"/>
  <c r="D100" i="38"/>
  <c r="L99" i="39"/>
  <c r="E100" i="39"/>
  <c r="E94" i="39"/>
  <c r="C96" i="39"/>
  <c r="H99" i="39"/>
  <c r="K95" i="39"/>
  <c r="D95" i="40"/>
  <c r="H95" i="40"/>
  <c r="C99" i="40"/>
  <c r="I93" i="40"/>
  <c r="L98" i="40"/>
  <c r="K93" i="40"/>
  <c r="F97" i="40"/>
  <c r="J97" i="40"/>
  <c r="K94" i="40"/>
  <c r="F98" i="40"/>
  <c r="K92" i="41"/>
  <c r="L99" i="41"/>
  <c r="L96" i="41"/>
  <c r="J97" i="41"/>
  <c r="E98" i="41"/>
  <c r="J96" i="41"/>
  <c r="E100" i="41"/>
  <c r="J95" i="41"/>
  <c r="E99" i="41"/>
  <c r="G96" i="42"/>
  <c r="F93" i="42"/>
  <c r="F100" i="42"/>
  <c r="H94" i="42"/>
  <c r="J99" i="42"/>
  <c r="H99" i="42"/>
  <c r="L99" i="42"/>
  <c r="L93" i="42"/>
  <c r="G97" i="42"/>
  <c r="I94" i="43"/>
  <c r="D98" i="43"/>
  <c r="F95" i="43"/>
  <c r="L96" i="43"/>
  <c r="G100" i="43"/>
  <c r="K96" i="43"/>
  <c r="C94" i="43"/>
  <c r="I96" i="43"/>
  <c r="D100" i="43"/>
  <c r="D95" i="44"/>
  <c r="F95" i="44"/>
  <c r="D97" i="44"/>
  <c r="I100" i="44"/>
  <c r="K100" i="44"/>
  <c r="J97" i="44"/>
  <c r="K94" i="44"/>
  <c r="I96" i="44"/>
  <c r="F98" i="44"/>
  <c r="D98" i="35"/>
  <c r="H99" i="35"/>
  <c r="F95" i="35"/>
  <c r="L98" i="35"/>
  <c r="I92" i="35"/>
  <c r="L97" i="35"/>
  <c r="K93" i="36"/>
  <c r="F97" i="36"/>
  <c r="J93" i="36"/>
  <c r="E97" i="36"/>
  <c r="J92" i="36"/>
  <c r="E96" i="36"/>
  <c r="C98" i="36"/>
  <c r="H92" i="36"/>
  <c r="C96" i="36"/>
  <c r="F93" i="36"/>
  <c r="J100" i="36"/>
  <c r="I92" i="36"/>
  <c r="D96" i="36"/>
  <c r="L97" i="36"/>
  <c r="I99" i="36"/>
  <c r="I95" i="37"/>
  <c r="H99" i="37"/>
  <c r="J93" i="37"/>
  <c r="H95" i="37"/>
  <c r="E97" i="37"/>
  <c r="C99" i="37"/>
  <c r="J100" i="37"/>
  <c r="F97" i="37"/>
  <c r="I93" i="37"/>
  <c r="F95" i="37"/>
  <c r="D97" i="37"/>
  <c r="L98" i="37"/>
  <c r="I100" i="37"/>
  <c r="L96" i="37"/>
  <c r="H93" i="37"/>
  <c r="E95" i="37"/>
  <c r="C97" i="37"/>
  <c r="K98" i="37"/>
  <c r="H100" i="37"/>
  <c r="I94" i="38"/>
  <c r="C99" i="38"/>
  <c r="I93" i="38"/>
  <c r="D97" i="38"/>
  <c r="E100" i="38"/>
  <c r="H92" i="38"/>
  <c r="E94" i="38"/>
  <c r="C96" i="38"/>
  <c r="K97" i="38"/>
  <c r="H99" i="38"/>
  <c r="D94" i="38"/>
  <c r="E97" i="38"/>
  <c r="L99" i="38"/>
  <c r="J96" i="38"/>
  <c r="I100" i="38"/>
  <c r="I92" i="38"/>
  <c r="G94" i="38"/>
  <c r="D96" i="38"/>
  <c r="L97" i="38"/>
  <c r="I99" i="38"/>
  <c r="H95" i="39"/>
  <c r="C99" i="39"/>
  <c r="J92" i="39"/>
  <c r="E96" i="39"/>
  <c r="J99" i="39"/>
  <c r="K93" i="39"/>
  <c r="I95" i="39"/>
  <c r="F97" i="39"/>
  <c r="D99" i="39"/>
  <c r="K100" i="39"/>
  <c r="D94" i="39"/>
  <c r="J97" i="39"/>
  <c r="L94" i="39"/>
  <c r="G98" i="39"/>
  <c r="H93" i="39"/>
  <c r="E95" i="39"/>
  <c r="C97" i="39"/>
  <c r="K98" i="39"/>
  <c r="H100" i="39"/>
  <c r="E94" i="40"/>
  <c r="K97" i="40"/>
  <c r="I94" i="40"/>
  <c r="D98" i="40"/>
  <c r="L94" i="40"/>
  <c r="J96" i="40"/>
  <c r="G98" i="40"/>
  <c r="E100" i="40"/>
  <c r="L92" i="40"/>
  <c r="G96" i="40"/>
  <c r="C100" i="40"/>
  <c r="K92" i="40"/>
  <c r="K96" i="40"/>
  <c r="J100" i="40"/>
  <c r="I92" i="40"/>
  <c r="G94" i="40"/>
  <c r="D96" i="40"/>
  <c r="L97" i="40"/>
  <c r="I99" i="40"/>
  <c r="H95" i="41"/>
  <c r="C99" i="41"/>
  <c r="H92" i="41"/>
  <c r="C96" i="41"/>
  <c r="H99" i="41"/>
  <c r="F93" i="41"/>
  <c r="K96" i="41"/>
  <c r="F100" i="41"/>
  <c r="K93" i="41"/>
  <c r="F97" i="41"/>
  <c r="K100" i="41"/>
  <c r="J92" i="41"/>
  <c r="H94" i="41"/>
  <c r="E96" i="41"/>
  <c r="C98" i="41"/>
  <c r="J99" i="41"/>
  <c r="H93" i="41"/>
  <c r="E95" i="41"/>
  <c r="C97" i="41"/>
  <c r="K98" i="41"/>
  <c r="H100" i="41"/>
  <c r="I95" i="42"/>
  <c r="D99" i="42"/>
  <c r="G92" i="42"/>
  <c r="L95" i="42"/>
  <c r="G99" i="42"/>
  <c r="F92" i="42"/>
  <c r="C94" i="42"/>
  <c r="K95" i="42"/>
  <c r="H97" i="42"/>
  <c r="F99" i="42"/>
  <c r="D95" i="42"/>
  <c r="I98" i="42"/>
  <c r="H95" i="42"/>
  <c r="C99" i="42"/>
  <c r="H93" i="42"/>
  <c r="E95" i="42"/>
  <c r="C97" i="42"/>
  <c r="K98" i="42"/>
  <c r="H100" i="42"/>
  <c r="J93" i="43"/>
  <c r="E97" i="43"/>
  <c r="J100" i="43"/>
  <c r="H94" i="43"/>
  <c r="C98" i="43"/>
  <c r="L92" i="43"/>
  <c r="J94" i="43"/>
  <c r="G96" i="43"/>
  <c r="E98" i="43"/>
  <c r="C100" i="43"/>
  <c r="G92" i="43"/>
  <c r="L95" i="43"/>
  <c r="G99" i="43"/>
  <c r="J96" i="43"/>
  <c r="I100" i="43"/>
  <c r="I92" i="43"/>
  <c r="G94" i="43"/>
  <c r="D96" i="43"/>
  <c r="L97" i="43"/>
  <c r="I99" i="43"/>
  <c r="E94" i="44"/>
  <c r="K97" i="44"/>
  <c r="I94" i="44"/>
  <c r="D98" i="44"/>
  <c r="L94" i="44"/>
  <c r="J96" i="44"/>
  <c r="G98" i="44"/>
  <c r="E100" i="44"/>
  <c r="L92" i="44"/>
  <c r="G96" i="44"/>
  <c r="C100" i="44"/>
  <c r="F93" i="44"/>
  <c r="K96" i="44"/>
  <c r="F100" i="44"/>
  <c r="I92" i="44"/>
  <c r="G94" i="44"/>
  <c r="D96" i="44"/>
  <c r="L97" i="44"/>
  <c r="I99" i="44"/>
  <c r="I98" i="40"/>
  <c r="G92" i="40"/>
  <c r="F95" i="40"/>
  <c r="D97" i="40"/>
  <c r="I100" i="40"/>
  <c r="K100" i="40"/>
  <c r="D94" i="40"/>
  <c r="I96" i="40"/>
  <c r="D100" i="40"/>
  <c r="F96" i="41"/>
  <c r="G93" i="41"/>
  <c r="G100" i="41"/>
  <c r="D94" i="41"/>
  <c r="J94" i="41"/>
  <c r="L94" i="41"/>
  <c r="G98" i="41"/>
  <c r="L93" i="41"/>
  <c r="G97" i="41"/>
  <c r="L92" i="42"/>
  <c r="C100" i="42"/>
  <c r="K96" i="42"/>
  <c r="J92" i="42"/>
  <c r="E96" i="42"/>
  <c r="C98" i="42"/>
  <c r="H92" i="42"/>
  <c r="C96" i="42"/>
  <c r="K92" i="42"/>
  <c r="F96" i="42"/>
  <c r="J95" i="42"/>
  <c r="E99" i="42"/>
  <c r="G98" i="43"/>
  <c r="G93" i="43"/>
  <c r="D95" i="43"/>
  <c r="I98" i="43"/>
  <c r="F93" i="43"/>
  <c r="F100" i="43"/>
  <c r="H97" i="43"/>
  <c r="K94" i="43"/>
  <c r="F98" i="43"/>
  <c r="I98" i="44"/>
  <c r="H95" i="44"/>
  <c r="C99" i="44"/>
  <c r="I93" i="44"/>
  <c r="L98" i="44"/>
  <c r="K93" i="44"/>
  <c r="F97" i="44"/>
  <c r="D94" i="44"/>
  <c r="D100" i="44"/>
  <c r="I95" i="35"/>
  <c r="I94" i="35"/>
  <c r="H92" i="35"/>
  <c r="C96" i="35"/>
  <c r="G96" i="35"/>
  <c r="C95" i="35"/>
  <c r="H98" i="35"/>
  <c r="I93" i="35"/>
  <c r="D97" i="35"/>
  <c r="I100" i="35"/>
  <c r="G94" i="35"/>
  <c r="D96" i="35"/>
  <c r="I99" i="35"/>
  <c r="K100" i="36"/>
  <c r="F100" i="36"/>
  <c r="H94" i="36"/>
  <c r="J99" i="36"/>
  <c r="H99" i="36"/>
  <c r="K96" i="36"/>
  <c r="G94" i="36"/>
  <c r="K93" i="35"/>
  <c r="K100" i="35"/>
  <c r="J93" i="35"/>
  <c r="E97" i="35"/>
  <c r="D95" i="35"/>
  <c r="I98" i="35"/>
  <c r="J94" i="35"/>
  <c r="L99" i="35"/>
  <c r="D94" i="35"/>
  <c r="J97" i="35"/>
  <c r="L94" i="35"/>
  <c r="J96" i="35"/>
  <c r="G98" i="35"/>
  <c r="E100" i="35"/>
  <c r="L93" i="35"/>
  <c r="J95" i="35"/>
  <c r="G97" i="35"/>
  <c r="E99" i="35"/>
  <c r="L92" i="36"/>
  <c r="G96" i="36"/>
  <c r="C100" i="36"/>
  <c r="K92" i="36"/>
  <c r="F96" i="36"/>
  <c r="L99" i="36"/>
  <c r="F92" i="36"/>
  <c r="C94" i="36"/>
  <c r="K95" i="36"/>
  <c r="H97" i="36"/>
  <c r="F99" i="36"/>
  <c r="D95" i="36"/>
  <c r="I98" i="36"/>
  <c r="G92" i="36"/>
  <c r="L95" i="36"/>
  <c r="G99" i="36"/>
  <c r="L93" i="36"/>
  <c r="J95" i="36"/>
  <c r="G97" i="36"/>
  <c r="E99" i="36"/>
  <c r="J94" i="37"/>
  <c r="D99" i="37"/>
  <c r="F93" i="37"/>
  <c r="C95" i="37"/>
  <c r="K96" i="37"/>
  <c r="H98" i="37"/>
  <c r="F100" i="37"/>
  <c r="C96" i="37"/>
  <c r="L94" i="37"/>
  <c r="J96" i="37"/>
  <c r="G98" i="37"/>
  <c r="E100" i="37"/>
  <c r="D95" i="37"/>
  <c r="K94" i="37"/>
  <c r="I96" i="37"/>
  <c r="F98" i="37"/>
  <c r="D100" i="37"/>
  <c r="J93" i="38"/>
  <c r="D98" i="38"/>
  <c r="J92" i="38"/>
  <c r="E96" i="38"/>
  <c r="J99" i="38"/>
  <c r="K93" i="38"/>
  <c r="I95" i="38"/>
  <c r="F97" i="38"/>
  <c r="D99" i="38"/>
  <c r="K100" i="38"/>
  <c r="F93" i="38"/>
  <c r="F96" i="38"/>
  <c r="G99" i="38"/>
  <c r="F92" i="38"/>
  <c r="K95" i="38"/>
  <c r="F99" i="38"/>
  <c r="L93" i="38"/>
  <c r="J95" i="38"/>
  <c r="G97" i="38"/>
  <c r="E99" i="38"/>
  <c r="I94" i="39"/>
  <c r="D98" i="39"/>
  <c r="F95" i="39"/>
  <c r="L98" i="39"/>
  <c r="G93" i="39"/>
  <c r="D95" i="39"/>
  <c r="L96" i="39"/>
  <c r="I98" i="39"/>
  <c r="G100" i="39"/>
  <c r="F93" i="39"/>
  <c r="K96" i="39"/>
  <c r="F100" i="39"/>
  <c r="C94" i="39"/>
  <c r="H97" i="39"/>
  <c r="K94" i="39"/>
  <c r="I96" i="39"/>
  <c r="F98" i="39"/>
  <c r="D100" i="39"/>
  <c r="G93" i="40"/>
  <c r="L96" i="40"/>
  <c r="G100" i="40"/>
  <c r="J93" i="40"/>
  <c r="E97" i="40"/>
  <c r="F100" i="40"/>
  <c r="J92" i="40"/>
  <c r="H94" i="40"/>
  <c r="E96" i="40"/>
  <c r="C98" i="40"/>
  <c r="J99" i="40"/>
  <c r="I95" i="40"/>
  <c r="D99" i="40"/>
  <c r="L95" i="40"/>
  <c r="G99" i="40"/>
  <c r="L93" i="40"/>
  <c r="J95" i="40"/>
  <c r="G97" i="40"/>
  <c r="E99" i="40"/>
  <c r="I94" i="41"/>
  <c r="D98" i="41"/>
  <c r="D95" i="41"/>
  <c r="I98" i="41"/>
  <c r="G92" i="41"/>
  <c r="L95" i="41"/>
  <c r="G99" i="41"/>
  <c r="L92" i="41"/>
  <c r="G96" i="41"/>
  <c r="C100" i="41"/>
  <c r="F92" i="41"/>
  <c r="C94" i="41"/>
  <c r="K95" i="41"/>
  <c r="H97" i="41"/>
  <c r="F99" i="41"/>
  <c r="K94" i="41"/>
  <c r="I96" i="41"/>
  <c r="F98" i="41"/>
  <c r="D100" i="41"/>
  <c r="J94" i="42"/>
  <c r="E98" i="42"/>
  <c r="C95" i="42"/>
  <c r="H98" i="42"/>
  <c r="I93" i="42"/>
  <c r="F95" i="42"/>
  <c r="D97" i="42"/>
  <c r="L98" i="42"/>
  <c r="I100" i="42"/>
  <c r="E94" i="42"/>
  <c r="K97" i="42"/>
  <c r="I94" i="42"/>
  <c r="D98" i="42"/>
  <c r="K94" i="42"/>
  <c r="I96" i="42"/>
  <c r="F98" i="42"/>
  <c r="D100" i="42"/>
  <c r="K92" i="43"/>
  <c r="F96" i="43"/>
  <c r="L99" i="43"/>
  <c r="I93" i="43"/>
  <c r="D97" i="43"/>
  <c r="E100" i="43"/>
  <c r="H92" i="43"/>
  <c r="E94" i="43"/>
  <c r="C96" i="43"/>
  <c r="K97" i="43"/>
  <c r="H99" i="43"/>
  <c r="C95" i="43"/>
  <c r="H98" i="43"/>
  <c r="F92" i="43"/>
  <c r="K95" i="43"/>
  <c r="J99" i="43"/>
  <c r="L93" i="43"/>
  <c r="J95" i="43"/>
  <c r="G97" i="43"/>
  <c r="E99" i="43"/>
  <c r="G93" i="44"/>
  <c r="L96" i="44"/>
  <c r="G100" i="44"/>
  <c r="J93" i="44"/>
  <c r="E97" i="44"/>
  <c r="J100" i="44"/>
  <c r="J92" i="44"/>
  <c r="H94" i="44"/>
  <c r="E96" i="44"/>
  <c r="C98" i="44"/>
  <c r="J99" i="44"/>
  <c r="I95" i="44"/>
  <c r="D99" i="44"/>
  <c r="G92" i="44"/>
  <c r="L95" i="44"/>
  <c r="G99" i="44"/>
  <c r="L93" i="44"/>
  <c r="J95" i="44"/>
  <c r="G97" i="44"/>
  <c r="E99" i="44"/>
  <c r="I91" i="44"/>
  <c r="I89" i="44"/>
  <c r="F91" i="44"/>
  <c r="F89" i="44"/>
  <c r="G89" i="44"/>
  <c r="G91" i="44"/>
  <c r="D93" i="44"/>
  <c r="E91" i="44"/>
  <c r="E89" i="44"/>
  <c r="H91" i="44"/>
  <c r="H89" i="44"/>
  <c r="J89" i="44"/>
  <c r="J91" i="44"/>
  <c r="L91" i="44"/>
  <c r="L89" i="44"/>
  <c r="K89" i="44"/>
  <c r="K91" i="44"/>
  <c r="C93" i="44"/>
  <c r="D89" i="44"/>
  <c r="D91" i="44"/>
  <c r="C89" i="44"/>
  <c r="C92" i="44"/>
  <c r="E92" i="44"/>
  <c r="D91" i="43"/>
  <c r="D89" i="43"/>
  <c r="K89" i="43"/>
  <c r="K91" i="43"/>
  <c r="I91" i="43"/>
  <c r="I89" i="43"/>
  <c r="F91" i="43"/>
  <c r="F89" i="43"/>
  <c r="C93" i="43"/>
  <c r="E91" i="43"/>
  <c r="E89" i="43"/>
  <c r="D93" i="43"/>
  <c r="L89" i="43"/>
  <c r="L91" i="43"/>
  <c r="C89" i="43"/>
  <c r="C92" i="43"/>
  <c r="G89" i="43"/>
  <c r="G91" i="43"/>
  <c r="J91" i="43"/>
  <c r="J89" i="43"/>
  <c r="H91" i="43"/>
  <c r="H89" i="43"/>
  <c r="E92" i="43"/>
  <c r="H89" i="42"/>
  <c r="H91" i="42"/>
  <c r="D91" i="42"/>
  <c r="D89" i="42"/>
  <c r="C93" i="42"/>
  <c r="G89" i="42"/>
  <c r="G91" i="42"/>
  <c r="D93" i="42"/>
  <c r="C89" i="42"/>
  <c r="C92" i="42"/>
  <c r="I91" i="42"/>
  <c r="I89" i="42"/>
  <c r="L89" i="42"/>
  <c r="L91" i="42"/>
  <c r="J91" i="42"/>
  <c r="J89" i="42"/>
  <c r="E91" i="42"/>
  <c r="E89" i="42"/>
  <c r="K89" i="42"/>
  <c r="K91" i="42"/>
  <c r="F89" i="42"/>
  <c r="F91" i="42"/>
  <c r="E92" i="42"/>
  <c r="D89" i="41"/>
  <c r="D91" i="41"/>
  <c r="F91" i="41"/>
  <c r="F89" i="41"/>
  <c r="C93" i="41"/>
  <c r="K89" i="41"/>
  <c r="K91" i="41"/>
  <c r="L89" i="41"/>
  <c r="L91" i="41"/>
  <c r="J91" i="41"/>
  <c r="J89" i="41"/>
  <c r="I91" i="41"/>
  <c r="I89" i="41"/>
  <c r="H89" i="41"/>
  <c r="H91" i="41"/>
  <c r="C89" i="41"/>
  <c r="C92" i="41"/>
  <c r="E91" i="41"/>
  <c r="E89" i="41"/>
  <c r="G89" i="41"/>
  <c r="G91" i="41"/>
  <c r="D93" i="41"/>
  <c r="E92" i="41"/>
  <c r="G89" i="40"/>
  <c r="G91" i="40"/>
  <c r="L91" i="40"/>
  <c r="L89" i="40"/>
  <c r="E91" i="40"/>
  <c r="E89" i="40"/>
  <c r="D89" i="40"/>
  <c r="D91" i="40"/>
  <c r="J89" i="40"/>
  <c r="J91" i="40"/>
  <c r="H91" i="40"/>
  <c r="H89" i="40"/>
  <c r="D93" i="40"/>
  <c r="C89" i="40"/>
  <c r="C92" i="40"/>
  <c r="E92" i="40"/>
  <c r="I91" i="40"/>
  <c r="I89" i="40"/>
  <c r="K89" i="40"/>
  <c r="K91" i="40"/>
  <c r="F91" i="40"/>
  <c r="F89" i="40"/>
  <c r="C93" i="40"/>
  <c r="H91" i="39"/>
  <c r="H89" i="39"/>
  <c r="L89" i="39"/>
  <c r="L91" i="39"/>
  <c r="C89" i="39"/>
  <c r="C92" i="39"/>
  <c r="G89" i="39"/>
  <c r="G91" i="39"/>
  <c r="J89" i="39"/>
  <c r="J91" i="39"/>
  <c r="D91" i="39"/>
  <c r="D89" i="39"/>
  <c r="K89" i="39"/>
  <c r="K91" i="39"/>
  <c r="I91" i="39"/>
  <c r="I89" i="39"/>
  <c r="F89" i="39"/>
  <c r="F91" i="39"/>
  <c r="C93" i="39"/>
  <c r="E91" i="39"/>
  <c r="E89" i="39"/>
  <c r="D93" i="39"/>
  <c r="E92" i="39"/>
  <c r="D93" i="38"/>
  <c r="K89" i="38"/>
  <c r="K91" i="38"/>
  <c r="I91" i="38"/>
  <c r="I89" i="38"/>
  <c r="G89" i="38"/>
  <c r="G91" i="38"/>
  <c r="J89" i="38"/>
  <c r="J91" i="38"/>
  <c r="D91" i="38"/>
  <c r="D89" i="38"/>
  <c r="C89" i="38"/>
  <c r="C92" i="38"/>
  <c r="E92" i="38"/>
  <c r="H91" i="38"/>
  <c r="H89" i="38"/>
  <c r="E91" i="38"/>
  <c r="E89" i="38"/>
  <c r="L89" i="38"/>
  <c r="L91" i="38"/>
  <c r="F89" i="38"/>
  <c r="F91" i="38"/>
  <c r="C93" i="38"/>
  <c r="H89" i="37"/>
  <c r="H91" i="37"/>
  <c r="G89" i="37"/>
  <c r="G91" i="37"/>
  <c r="C93" i="37"/>
  <c r="I91" i="37"/>
  <c r="I89" i="37"/>
  <c r="L91" i="37"/>
  <c r="L89" i="37"/>
  <c r="K89" i="37"/>
  <c r="K91" i="37"/>
  <c r="J91" i="37"/>
  <c r="J89" i="37"/>
  <c r="D91" i="37"/>
  <c r="D89" i="37"/>
  <c r="E91" i="37"/>
  <c r="E89" i="37"/>
  <c r="D93" i="37"/>
  <c r="F91" i="37"/>
  <c r="F89" i="37"/>
  <c r="C89" i="37"/>
  <c r="C92" i="37"/>
  <c r="E92" i="37"/>
  <c r="L89" i="36"/>
  <c r="L91" i="36"/>
  <c r="E91" i="36"/>
  <c r="E89" i="36"/>
  <c r="D91" i="36"/>
  <c r="D89" i="36"/>
  <c r="D93" i="36"/>
  <c r="F89" i="36"/>
  <c r="F91" i="36"/>
  <c r="C89" i="36"/>
  <c r="C92" i="36"/>
  <c r="K89" i="36"/>
  <c r="K91" i="36"/>
  <c r="H89" i="36"/>
  <c r="H91" i="36"/>
  <c r="J91" i="36"/>
  <c r="J89" i="36"/>
  <c r="G89" i="36"/>
  <c r="G91" i="36"/>
  <c r="C93" i="36"/>
  <c r="I91" i="36"/>
  <c r="I89" i="36"/>
  <c r="E92" i="36"/>
  <c r="D89" i="35"/>
  <c r="D91" i="35"/>
  <c r="H89" i="35"/>
  <c r="H91" i="35"/>
  <c r="K89" i="35"/>
  <c r="K91" i="35"/>
  <c r="C89" i="35"/>
  <c r="C92" i="35"/>
  <c r="J91" i="35"/>
  <c r="J89" i="35"/>
  <c r="E91" i="35"/>
  <c r="E89" i="35"/>
  <c r="L89" i="35"/>
  <c r="L91" i="35"/>
  <c r="F91" i="35"/>
  <c r="F89" i="35"/>
  <c r="C93" i="35"/>
  <c r="I91" i="35"/>
  <c r="I89" i="35"/>
  <c r="G89" i="35"/>
  <c r="G91" i="35"/>
  <c r="D93" i="35"/>
  <c r="E92" i="35"/>
  <c r="L100" i="34"/>
  <c r="K99" i="34"/>
  <c r="J98" i="34"/>
  <c r="I97" i="34"/>
  <c r="H96" i="34"/>
  <c r="G95" i="34"/>
  <c r="F94" i="34"/>
  <c r="E93" i="34"/>
  <c r="D92" i="34"/>
  <c r="C91" i="34"/>
  <c r="H76" i="34"/>
  <c r="O17" i="34"/>
  <c r="K17" i="34"/>
  <c r="H23" i="34"/>
  <c r="H28" i="34"/>
  <c r="H21" i="34"/>
  <c r="D21" i="34"/>
  <c r="D2" i="34"/>
  <c r="K1" i="34"/>
  <c r="L100" i="33"/>
  <c r="K99" i="33"/>
  <c r="J98" i="33"/>
  <c r="I97" i="33"/>
  <c r="H96" i="33"/>
  <c r="G95" i="33"/>
  <c r="F94" i="33"/>
  <c r="E93" i="33"/>
  <c r="D92" i="33"/>
  <c r="C91" i="33"/>
  <c r="H76" i="33"/>
  <c r="O17" i="33"/>
  <c r="K17" i="33"/>
  <c r="H21" i="33"/>
  <c r="D2" i="33"/>
  <c r="K1" i="33"/>
  <c r="L100" i="32"/>
  <c r="K99" i="32"/>
  <c r="J98" i="32"/>
  <c r="I97" i="32"/>
  <c r="H96" i="32"/>
  <c r="G95" i="32"/>
  <c r="F94" i="32"/>
  <c r="E93" i="32"/>
  <c r="D92" i="32"/>
  <c r="C91" i="32"/>
  <c r="H76" i="32"/>
  <c r="O17" i="32"/>
  <c r="K17" i="32"/>
  <c r="H28" i="32"/>
  <c r="H21" i="32"/>
  <c r="D2" i="32"/>
  <c r="K1" i="32"/>
  <c r="L100" i="31"/>
  <c r="K99" i="31"/>
  <c r="J98" i="31"/>
  <c r="I97" i="31"/>
  <c r="H96" i="31"/>
  <c r="G95" i="31"/>
  <c r="F94" i="31"/>
  <c r="E93" i="31"/>
  <c r="D92" i="31"/>
  <c r="C91" i="31"/>
  <c r="H76" i="31"/>
  <c r="O17" i="31"/>
  <c r="K17" i="31"/>
  <c r="H21" i="31"/>
  <c r="D2" i="31"/>
  <c r="K1" i="31"/>
  <c r="L100" i="30"/>
  <c r="K99" i="30"/>
  <c r="J98" i="30"/>
  <c r="I97" i="30"/>
  <c r="H96" i="30"/>
  <c r="G95" i="30"/>
  <c r="F94" i="30"/>
  <c r="E93" i="30"/>
  <c r="D92" i="30"/>
  <c r="C91" i="30"/>
  <c r="H76" i="30"/>
  <c r="O17" i="30"/>
  <c r="K17" i="30"/>
  <c r="H62" i="30"/>
  <c r="H63" i="30"/>
  <c r="H47" i="30"/>
  <c r="H41" i="30"/>
  <c r="H43" i="30"/>
  <c r="H39" i="30"/>
  <c r="H29" i="30"/>
  <c r="H28" i="30"/>
  <c r="H21" i="30"/>
  <c r="D2" i="30"/>
  <c r="K1" i="30"/>
  <c r="L100" i="29"/>
  <c r="K99" i="29"/>
  <c r="J98" i="29"/>
  <c r="I97" i="29"/>
  <c r="H96" i="29"/>
  <c r="G95" i="29"/>
  <c r="F94" i="29"/>
  <c r="E93" i="29"/>
  <c r="D92" i="29"/>
  <c r="C91" i="29"/>
  <c r="H76" i="29"/>
  <c r="O17" i="29"/>
  <c r="K17" i="29"/>
  <c r="H61" i="29"/>
  <c r="H45" i="29"/>
  <c r="H41" i="29"/>
  <c r="H25" i="29"/>
  <c r="H39" i="29"/>
  <c r="H34" i="29"/>
  <c r="H28" i="29"/>
  <c r="H21" i="29"/>
  <c r="D2" i="29"/>
  <c r="K1" i="29"/>
  <c r="L100" i="28"/>
  <c r="K99" i="28"/>
  <c r="J98" i="28"/>
  <c r="I97" i="28"/>
  <c r="H96" i="28"/>
  <c r="G95" i="28"/>
  <c r="F94" i="28"/>
  <c r="E93" i="28"/>
  <c r="D92" i="28"/>
  <c r="C91" i="28"/>
  <c r="H76" i="28"/>
  <c r="O17" i="28"/>
  <c r="H28" i="28"/>
  <c r="H21" i="28"/>
  <c r="D2" i="28"/>
  <c r="K1" i="28"/>
  <c r="L100" i="27"/>
  <c r="K99" i="27"/>
  <c r="J98" i="27"/>
  <c r="I97" i="27"/>
  <c r="H96" i="27"/>
  <c r="G95" i="27"/>
  <c r="F94" i="27"/>
  <c r="E93" i="27"/>
  <c r="D92" i="27"/>
  <c r="C91" i="27"/>
  <c r="H76" i="27"/>
  <c r="O17" i="27"/>
  <c r="K17" i="27"/>
  <c r="H63" i="27"/>
  <c r="H48" i="27"/>
  <c r="H46" i="27"/>
  <c r="H40" i="27"/>
  <c r="H30" i="27"/>
  <c r="H34" i="27"/>
  <c r="H28" i="27"/>
  <c r="H21" i="27"/>
  <c r="D2" i="27"/>
  <c r="K1" i="27"/>
  <c r="U7" i="11"/>
  <c r="J20" i="11"/>
  <c r="B72" i="11"/>
  <c r="J59" i="11"/>
  <c r="U59" i="11"/>
  <c r="M33" i="11"/>
  <c r="U20" i="11"/>
  <c r="U33" i="11"/>
  <c r="M7" i="11"/>
  <c r="M59" i="11"/>
  <c r="B46" i="11"/>
  <c r="J46" i="11"/>
  <c r="B33" i="11"/>
  <c r="M20" i="11"/>
  <c r="J72" i="11"/>
  <c r="U46" i="11"/>
  <c r="B59" i="11"/>
  <c r="M46" i="11"/>
  <c r="J33" i="11"/>
  <c r="U104" i="11" l="1"/>
  <c r="V103" i="11"/>
  <c r="M105" i="11"/>
  <c r="R106" i="11"/>
  <c r="O105" i="11"/>
  <c r="N129" i="11"/>
  <c r="O126" i="11"/>
  <c r="T133" i="11"/>
  <c r="Q102" i="11"/>
  <c r="T102" i="11"/>
  <c r="U103" i="11"/>
  <c r="P105" i="11"/>
  <c r="S103" i="11"/>
  <c r="Q100" i="11"/>
  <c r="R101" i="11"/>
  <c r="M103" i="11"/>
  <c r="N104" i="11"/>
  <c r="U100" i="11"/>
  <c r="S133" i="11"/>
  <c r="V109" i="11"/>
  <c r="P100" i="11"/>
  <c r="U101" i="11"/>
  <c r="P103" i="11"/>
  <c r="Q133" i="11"/>
  <c r="T129" i="11"/>
  <c r="O131" i="11"/>
  <c r="W89" i="34"/>
  <c r="S89" i="34"/>
  <c r="Z89" i="34"/>
  <c r="V89" i="34"/>
  <c r="R89" i="34"/>
  <c r="Y89" i="34"/>
  <c r="U89" i="34"/>
  <c r="Q89" i="34"/>
  <c r="X89" i="34"/>
  <c r="T89" i="34"/>
  <c r="Y89" i="29"/>
  <c r="U89" i="29"/>
  <c r="Q89" i="29"/>
  <c r="X89" i="29"/>
  <c r="T89" i="29"/>
  <c r="W89" i="29"/>
  <c r="S89" i="29"/>
  <c r="Z89" i="29"/>
  <c r="V89" i="29"/>
  <c r="R89" i="29"/>
  <c r="Y89" i="33"/>
  <c r="U89" i="33"/>
  <c r="Q89" i="33"/>
  <c r="X89" i="33"/>
  <c r="T89" i="33"/>
  <c r="W89" i="33"/>
  <c r="S89" i="33"/>
  <c r="R89" i="33"/>
  <c r="Z89" i="33"/>
  <c r="V89" i="33"/>
  <c r="W89" i="30"/>
  <c r="S89" i="30"/>
  <c r="Z89" i="30"/>
  <c r="V89" i="30"/>
  <c r="R89" i="30"/>
  <c r="Y89" i="30"/>
  <c r="U89" i="30"/>
  <c r="Q89" i="30"/>
  <c r="X89" i="30"/>
  <c r="T89" i="30"/>
  <c r="Y89" i="31"/>
  <c r="U89" i="31"/>
  <c r="Q89" i="31"/>
  <c r="X89" i="31"/>
  <c r="T89" i="31"/>
  <c r="W89" i="31"/>
  <c r="S89" i="31"/>
  <c r="Z89" i="31"/>
  <c r="V89" i="31"/>
  <c r="R89" i="31"/>
  <c r="W89" i="32"/>
  <c r="S89" i="32"/>
  <c r="Z89" i="32"/>
  <c r="V89" i="32"/>
  <c r="R89" i="32"/>
  <c r="Y89" i="32"/>
  <c r="U89" i="32"/>
  <c r="Q89" i="32"/>
  <c r="X89" i="32"/>
  <c r="T89" i="32"/>
  <c r="Z89" i="28"/>
  <c r="V89" i="28"/>
  <c r="R89" i="28"/>
  <c r="T89" i="28"/>
  <c r="W89" i="28"/>
  <c r="Y89" i="28"/>
  <c r="U89" i="28"/>
  <c r="Q89" i="28"/>
  <c r="X89" i="28"/>
  <c r="S89" i="28"/>
  <c r="Z89" i="27"/>
  <c r="V89" i="27"/>
  <c r="R89" i="27"/>
  <c r="Y89" i="27"/>
  <c r="U89" i="27"/>
  <c r="Q89" i="27"/>
  <c r="X89" i="27"/>
  <c r="T89" i="27"/>
  <c r="W89" i="27"/>
  <c r="S89" i="27"/>
  <c r="Q122" i="11"/>
  <c r="U120" i="11"/>
  <c r="O119" i="11"/>
  <c r="S117" i="11"/>
  <c r="M116" i="11"/>
  <c r="Q114" i="11"/>
  <c r="V122" i="11"/>
  <c r="P121" i="11"/>
  <c r="T119" i="11"/>
  <c r="N118" i="11"/>
  <c r="R116" i="11"/>
  <c r="V114" i="11"/>
  <c r="P113" i="11"/>
  <c r="R121" i="11"/>
  <c r="V119" i="11"/>
  <c r="P118" i="11"/>
  <c r="T116" i="11"/>
  <c r="N115" i="11"/>
  <c r="R113" i="11"/>
  <c r="U121" i="11"/>
  <c r="O120" i="11"/>
  <c r="S118" i="11"/>
  <c r="M117" i="11"/>
  <c r="Q115" i="11"/>
  <c r="U113" i="11"/>
  <c r="M122" i="11"/>
  <c r="Q120" i="11"/>
  <c r="U118" i="11"/>
  <c r="O117" i="11"/>
  <c r="S115" i="11"/>
  <c r="M114" i="11"/>
  <c r="R122" i="11"/>
  <c r="V120" i="11"/>
  <c r="P119" i="11"/>
  <c r="T117" i="11"/>
  <c r="N116" i="11"/>
  <c r="R114" i="11"/>
  <c r="T122" i="11"/>
  <c r="N121" i="11"/>
  <c r="R119" i="11"/>
  <c r="V117" i="11"/>
  <c r="P116" i="11"/>
  <c r="T114" i="11"/>
  <c r="N113" i="11"/>
  <c r="Q121" i="11"/>
  <c r="U119" i="11"/>
  <c r="O118" i="11"/>
  <c r="S116" i="11"/>
  <c r="M115" i="11"/>
  <c r="Q113" i="11"/>
  <c r="N133" i="11"/>
  <c r="P128" i="11"/>
  <c r="M135" i="11"/>
  <c r="U131" i="11"/>
  <c r="S128" i="11"/>
  <c r="V133" i="11"/>
  <c r="P131" i="11"/>
  <c r="N128" i="11"/>
  <c r="R133" i="11"/>
  <c r="R132" i="11"/>
  <c r="U132" i="11"/>
  <c r="S129" i="11"/>
  <c r="Q126" i="11"/>
  <c r="S121" i="11"/>
  <c r="M120" i="11"/>
  <c r="Q118" i="11"/>
  <c r="U116" i="11"/>
  <c r="O115" i="11"/>
  <c r="S113" i="11"/>
  <c r="N122" i="11"/>
  <c r="R120" i="11"/>
  <c r="V118" i="11"/>
  <c r="P117" i="11"/>
  <c r="T115" i="11"/>
  <c r="N114" i="11"/>
  <c r="P122" i="11"/>
  <c r="T120" i="11"/>
  <c r="N119" i="11"/>
  <c r="R117" i="11"/>
  <c r="V115" i="11"/>
  <c r="P114" i="11"/>
  <c r="S122" i="11"/>
  <c r="M121" i="11"/>
  <c r="Q119" i="11"/>
  <c r="U117" i="11"/>
  <c r="O116" i="11"/>
  <c r="S114" i="11"/>
  <c r="T130" i="11"/>
  <c r="R127" i="11"/>
  <c r="O134" i="11"/>
  <c r="M131" i="11"/>
  <c r="U127" i="11"/>
  <c r="N131" i="11"/>
  <c r="R130" i="11"/>
  <c r="P127" i="11"/>
  <c r="R131" i="11"/>
  <c r="O135" i="11"/>
  <c r="M132" i="11"/>
  <c r="U128" i="11"/>
  <c r="U108" i="11"/>
  <c r="O103" i="11"/>
  <c r="M100" i="11"/>
  <c r="V107" i="11"/>
  <c r="R105" i="11"/>
  <c r="R103" i="11"/>
  <c r="N101" i="11"/>
  <c r="S108" i="11"/>
  <c r="S106" i="11"/>
  <c r="S104" i="11"/>
  <c r="O102" i="11"/>
  <c r="O100" i="11"/>
  <c r="N108" i="11"/>
  <c r="T105" i="11"/>
  <c r="T103" i="11"/>
  <c r="T101" i="11"/>
  <c r="S107" i="11"/>
  <c r="Q104" i="11"/>
  <c r="P108" i="11"/>
  <c r="P134" i="11"/>
  <c r="P130" i="11"/>
  <c r="T128" i="11"/>
  <c r="N127" i="11"/>
  <c r="Q135" i="11"/>
  <c r="U133" i="11"/>
  <c r="O132" i="11"/>
  <c r="S130" i="11"/>
  <c r="M129" i="11"/>
  <c r="Q127" i="11"/>
  <c r="V135" i="11"/>
  <c r="P135" i="11"/>
  <c r="T131" i="11"/>
  <c r="N130" i="11"/>
  <c r="R128" i="11"/>
  <c r="V126" i="11"/>
  <c r="T134" i="11"/>
  <c r="T135" i="11"/>
  <c r="P133" i="11"/>
  <c r="U134" i="11"/>
  <c r="O133" i="11"/>
  <c r="S131" i="11"/>
  <c r="M130" i="11"/>
  <c r="Q128" i="11"/>
  <c r="U126" i="11"/>
  <c r="S109" i="11"/>
  <c r="M106" i="11"/>
  <c r="S101" i="11"/>
  <c r="N109" i="11"/>
  <c r="T106" i="11"/>
  <c r="T104" i="11"/>
  <c r="V101" i="11"/>
  <c r="U109" i="11"/>
  <c r="U107" i="11"/>
  <c r="Q105" i="11"/>
  <c r="Q103" i="11"/>
  <c r="Q101" i="11"/>
  <c r="V108" i="11"/>
  <c r="V106" i="11"/>
  <c r="V104" i="11"/>
  <c r="R102" i="11"/>
  <c r="R100" i="11"/>
  <c r="Q106" i="11"/>
  <c r="M102" i="11"/>
  <c r="V131" i="11"/>
  <c r="R129" i="11"/>
  <c r="V127" i="11"/>
  <c r="P126" i="11"/>
  <c r="S134" i="11"/>
  <c r="M133" i="11"/>
  <c r="Q131" i="11"/>
  <c r="U129" i="11"/>
  <c r="O128" i="11"/>
  <c r="S126" i="11"/>
  <c r="T132" i="11"/>
  <c r="V132" i="11"/>
  <c r="V130" i="11"/>
  <c r="P129" i="11"/>
  <c r="T127" i="11"/>
  <c r="N126" i="11"/>
  <c r="P132" i="11"/>
  <c r="R134" i="11"/>
  <c r="S135" i="11"/>
  <c r="M134" i="11"/>
  <c r="Q132" i="11"/>
  <c r="U130" i="11"/>
  <c r="O129" i="11"/>
  <c r="S127" i="11"/>
  <c r="O87" i="11"/>
  <c r="S87" i="11"/>
  <c r="M88" i="11"/>
  <c r="Q88" i="11"/>
  <c r="U88" i="11"/>
  <c r="O89" i="11"/>
  <c r="S89" i="11"/>
  <c r="M90" i="11"/>
  <c r="Q90" i="11"/>
  <c r="U90" i="11"/>
  <c r="O91" i="11"/>
  <c r="S91" i="11"/>
  <c r="M92" i="11"/>
  <c r="Q92" i="11"/>
  <c r="U92" i="11"/>
  <c r="O93" i="11"/>
  <c r="S93" i="11"/>
  <c r="M94" i="11"/>
  <c r="Q94" i="11"/>
  <c r="U94" i="11"/>
  <c r="O95" i="11"/>
  <c r="S95" i="11"/>
  <c r="M96" i="11"/>
  <c r="Q96" i="11"/>
  <c r="U96" i="11"/>
  <c r="T87" i="11"/>
  <c r="P89" i="11"/>
  <c r="N90" i="11"/>
  <c r="V90" i="11"/>
  <c r="T91" i="11"/>
  <c r="R92" i="11"/>
  <c r="P93" i="11"/>
  <c r="N94" i="11"/>
  <c r="V94" i="11"/>
  <c r="T95" i="11"/>
  <c r="R96" i="11"/>
  <c r="N87" i="11"/>
  <c r="R87" i="11"/>
  <c r="V87" i="11"/>
  <c r="P88" i="11"/>
  <c r="T88" i="11"/>
  <c r="N89" i="11"/>
  <c r="R89" i="11"/>
  <c r="V89" i="11"/>
  <c r="P90" i="11"/>
  <c r="T90" i="11"/>
  <c r="N91" i="11"/>
  <c r="R91" i="11"/>
  <c r="V91" i="11"/>
  <c r="P92" i="11"/>
  <c r="T92" i="11"/>
  <c r="N93" i="11"/>
  <c r="R93" i="11"/>
  <c r="V93" i="11"/>
  <c r="P94" i="11"/>
  <c r="T94" i="11"/>
  <c r="N95" i="11"/>
  <c r="R95" i="11"/>
  <c r="V95" i="11"/>
  <c r="P96" i="11"/>
  <c r="T96" i="11"/>
  <c r="P87" i="11"/>
  <c r="N88" i="11"/>
  <c r="R88" i="11"/>
  <c r="V88" i="11"/>
  <c r="T89" i="11"/>
  <c r="R90" i="11"/>
  <c r="P91" i="11"/>
  <c r="N92" i="11"/>
  <c r="V92" i="11"/>
  <c r="T93" i="11"/>
  <c r="R94" i="11"/>
  <c r="P95" i="11"/>
  <c r="N96" i="11"/>
  <c r="V96" i="11"/>
  <c r="M87" i="11"/>
  <c r="Q87" i="11"/>
  <c r="U87" i="11"/>
  <c r="O88" i="11"/>
  <c r="S88" i="11"/>
  <c r="M89" i="11"/>
  <c r="Q89" i="11"/>
  <c r="U89" i="11"/>
  <c r="O90" i="11"/>
  <c r="S90" i="11"/>
  <c r="M91" i="11"/>
  <c r="Q91" i="11"/>
  <c r="U91" i="11"/>
  <c r="O92" i="11"/>
  <c r="S92" i="11"/>
  <c r="M93" i="11"/>
  <c r="Q93" i="11"/>
  <c r="U93" i="11"/>
  <c r="O94" i="11"/>
  <c r="S94" i="11"/>
  <c r="M95" i="11"/>
  <c r="Q95" i="11"/>
  <c r="U95" i="11"/>
  <c r="O96" i="11"/>
  <c r="S96" i="11"/>
  <c r="H144" i="11"/>
  <c r="E147" i="11"/>
  <c r="E143" i="11"/>
  <c r="C140" i="11"/>
  <c r="D145" i="11"/>
  <c r="F147" i="11"/>
  <c r="D148" i="11"/>
  <c r="J143" i="11"/>
  <c r="J139" i="11"/>
  <c r="G146" i="11"/>
  <c r="G144" i="11"/>
  <c r="K142" i="11"/>
  <c r="E141" i="11"/>
  <c r="I139" i="11"/>
  <c r="B148" i="11"/>
  <c r="F146" i="11"/>
  <c r="J144" i="11"/>
  <c r="D143" i="11"/>
  <c r="H141" i="11"/>
  <c r="B140" i="11"/>
  <c r="J147" i="11"/>
  <c r="D144" i="11"/>
  <c r="H140" i="11"/>
  <c r="K146" i="11"/>
  <c r="K147" i="11"/>
  <c r="E146" i="11"/>
  <c r="I144" i="11"/>
  <c r="C143" i="11"/>
  <c r="G141" i="11"/>
  <c r="K139" i="11"/>
  <c r="F145" i="11"/>
  <c r="J145" i="11"/>
  <c r="J141" i="11"/>
  <c r="C148" i="11"/>
  <c r="E145" i="11"/>
  <c r="I143" i="11"/>
  <c r="C142" i="11"/>
  <c r="G140" i="11"/>
  <c r="J148" i="11"/>
  <c r="D147" i="11"/>
  <c r="H145" i="11"/>
  <c r="B144" i="11"/>
  <c r="F142" i="11"/>
  <c r="J140" i="11"/>
  <c r="D139" i="11"/>
  <c r="D146" i="11"/>
  <c r="D142" i="11"/>
  <c r="G148" i="11"/>
  <c r="I148" i="11"/>
  <c r="C147" i="11"/>
  <c r="G145" i="11"/>
  <c r="K143" i="11"/>
  <c r="E142" i="11"/>
  <c r="I140" i="11"/>
  <c r="C139" i="11"/>
  <c r="D140" i="11"/>
  <c r="B141" i="11"/>
  <c r="K144" i="11"/>
  <c r="I141" i="11"/>
  <c r="F148" i="11"/>
  <c r="J146" i="11"/>
  <c r="H143" i="11"/>
  <c r="B142" i="11"/>
  <c r="F140" i="11"/>
  <c r="H148" i="11"/>
  <c r="B145" i="11"/>
  <c r="F141" i="11"/>
  <c r="I147" i="11"/>
  <c r="E148" i="11"/>
  <c r="I146" i="11"/>
  <c r="C145" i="11"/>
  <c r="G143" i="11"/>
  <c r="K141" i="11"/>
  <c r="E140" i="11"/>
  <c r="B139" i="11"/>
  <c r="M108" i="11"/>
  <c r="M104" i="11"/>
  <c r="O101" i="11"/>
  <c r="R109" i="11"/>
  <c r="R107" i="11"/>
  <c r="V105" i="11"/>
  <c r="P104" i="11"/>
  <c r="P102" i="11"/>
  <c r="T100" i="11"/>
  <c r="M109" i="11"/>
  <c r="Q107" i="11"/>
  <c r="U105" i="11"/>
  <c r="O104" i="11"/>
  <c r="S102" i="11"/>
  <c r="M101" i="11"/>
  <c r="P109" i="11"/>
  <c r="T107" i="11"/>
  <c r="N106" i="11"/>
  <c r="R104" i="11"/>
  <c r="V102" i="11"/>
  <c r="P101" i="11"/>
  <c r="Q108" i="11"/>
  <c r="S105" i="11"/>
  <c r="U102" i="11"/>
  <c r="B147" i="11"/>
  <c r="B143" i="11"/>
  <c r="K148" i="11"/>
  <c r="I145" i="11"/>
  <c r="C144" i="11"/>
  <c r="G142" i="11"/>
  <c r="K140" i="11"/>
  <c r="E139" i="11"/>
  <c r="H147" i="11"/>
  <c r="B146" i="11"/>
  <c r="F144" i="11"/>
  <c r="J142" i="11"/>
  <c r="D141" i="11"/>
  <c r="H139" i="11"/>
  <c r="H146" i="11"/>
  <c r="F143" i="11"/>
  <c r="F139" i="11"/>
  <c r="C146" i="11"/>
  <c r="G147" i="11"/>
  <c r="K145" i="11"/>
  <c r="E144" i="11"/>
  <c r="I142" i="11"/>
  <c r="C141" i="11"/>
  <c r="G139" i="11"/>
  <c r="A22" i="32"/>
  <c r="D22" i="32" s="1"/>
  <c r="A62" i="27"/>
  <c r="D62" i="27" s="1"/>
  <c r="A24" i="34"/>
  <c r="D24" i="34" s="1"/>
  <c r="B126" i="11"/>
  <c r="F126" i="11"/>
  <c r="J126" i="11"/>
  <c r="D127" i="11"/>
  <c r="H127" i="11"/>
  <c r="B128" i="11"/>
  <c r="F128" i="11"/>
  <c r="J128" i="11"/>
  <c r="D129" i="11"/>
  <c r="H129" i="11"/>
  <c r="B130" i="11"/>
  <c r="F130" i="11"/>
  <c r="J130" i="11"/>
  <c r="D131" i="11"/>
  <c r="H131" i="11"/>
  <c r="B132" i="11"/>
  <c r="F132" i="11"/>
  <c r="J132" i="11"/>
  <c r="D133" i="11"/>
  <c r="H133" i="11"/>
  <c r="B134" i="11"/>
  <c r="F134" i="11"/>
  <c r="J134" i="11"/>
  <c r="D135" i="11"/>
  <c r="H135" i="11"/>
  <c r="C126" i="11"/>
  <c r="G126" i="11"/>
  <c r="K126" i="11"/>
  <c r="E127" i="11"/>
  <c r="I127" i="11"/>
  <c r="C128" i="11"/>
  <c r="G128" i="11"/>
  <c r="K128" i="11"/>
  <c r="E129" i="11"/>
  <c r="I129" i="11"/>
  <c r="C130" i="11"/>
  <c r="G130" i="11"/>
  <c r="K130" i="11"/>
  <c r="E131" i="11"/>
  <c r="I131" i="11"/>
  <c r="C132" i="11"/>
  <c r="G132" i="11"/>
  <c r="K132" i="11"/>
  <c r="E133" i="11"/>
  <c r="I133" i="11"/>
  <c r="C134" i="11"/>
  <c r="G134" i="11"/>
  <c r="K134" i="11"/>
  <c r="E135" i="11"/>
  <c r="I135" i="11"/>
  <c r="J135" i="11"/>
  <c r="E126" i="11"/>
  <c r="I126" i="11"/>
  <c r="C127" i="11"/>
  <c r="G127" i="11"/>
  <c r="K127" i="11"/>
  <c r="E128" i="11"/>
  <c r="I128" i="11"/>
  <c r="C129" i="11"/>
  <c r="G129" i="11"/>
  <c r="K129" i="11"/>
  <c r="E130" i="11"/>
  <c r="I130" i="11"/>
  <c r="C131" i="11"/>
  <c r="G131" i="11"/>
  <c r="K131" i="11"/>
  <c r="E132" i="11"/>
  <c r="I132" i="11"/>
  <c r="C133" i="11"/>
  <c r="G133" i="11"/>
  <c r="K133" i="11"/>
  <c r="E134" i="11"/>
  <c r="I134" i="11"/>
  <c r="C135" i="11"/>
  <c r="G135" i="11"/>
  <c r="K135" i="11"/>
  <c r="D126" i="11"/>
  <c r="H126" i="11"/>
  <c r="B127" i="11"/>
  <c r="F127" i="11"/>
  <c r="J127" i="11"/>
  <c r="D128" i="11"/>
  <c r="H128" i="11"/>
  <c r="B129" i="11"/>
  <c r="F129" i="11"/>
  <c r="J129" i="11"/>
  <c r="D130" i="11"/>
  <c r="H130" i="11"/>
  <c r="B131" i="11"/>
  <c r="F131" i="11"/>
  <c r="J131" i="11"/>
  <c r="D132" i="11"/>
  <c r="H132" i="11"/>
  <c r="B133" i="11"/>
  <c r="F133" i="11"/>
  <c r="J133" i="11"/>
  <c r="D134" i="11"/>
  <c r="H134" i="11"/>
  <c r="B135" i="11"/>
  <c r="F135" i="11"/>
  <c r="B113" i="11"/>
  <c r="F113" i="11"/>
  <c r="J113" i="11"/>
  <c r="D114" i="11"/>
  <c r="H114" i="11"/>
  <c r="B115" i="11"/>
  <c r="F115" i="11"/>
  <c r="J115" i="11"/>
  <c r="D116" i="11"/>
  <c r="H116" i="11"/>
  <c r="B117" i="11"/>
  <c r="F117" i="11"/>
  <c r="J117" i="11"/>
  <c r="D118" i="11"/>
  <c r="H118" i="11"/>
  <c r="B119" i="11"/>
  <c r="F119" i="11"/>
  <c r="J119" i="11"/>
  <c r="D120" i="11"/>
  <c r="H120" i="11"/>
  <c r="B121" i="11"/>
  <c r="F121" i="11"/>
  <c r="J121" i="11"/>
  <c r="D122" i="11"/>
  <c r="H122" i="11"/>
  <c r="C113" i="11"/>
  <c r="G113" i="11"/>
  <c r="K113" i="11"/>
  <c r="E114" i="11"/>
  <c r="I114" i="11"/>
  <c r="C115" i="11"/>
  <c r="G115" i="11"/>
  <c r="K115" i="11"/>
  <c r="E116" i="11"/>
  <c r="I116" i="11"/>
  <c r="C117" i="11"/>
  <c r="G117" i="11"/>
  <c r="K117" i="11"/>
  <c r="E118" i="11"/>
  <c r="I118" i="11"/>
  <c r="C119" i="11"/>
  <c r="G119" i="11"/>
  <c r="K119" i="11"/>
  <c r="E120" i="11"/>
  <c r="I120" i="11"/>
  <c r="C121" i="11"/>
  <c r="G121" i="11"/>
  <c r="K121" i="11"/>
  <c r="E122" i="11"/>
  <c r="I122" i="11"/>
  <c r="E113" i="11"/>
  <c r="I113" i="11"/>
  <c r="C114" i="11"/>
  <c r="G114" i="11"/>
  <c r="K114" i="11"/>
  <c r="E115" i="11"/>
  <c r="I115" i="11"/>
  <c r="C116" i="11"/>
  <c r="G116" i="11"/>
  <c r="K116" i="11"/>
  <c r="E117" i="11"/>
  <c r="I117" i="11"/>
  <c r="C118" i="11"/>
  <c r="G118" i="11"/>
  <c r="K118" i="11"/>
  <c r="E119" i="11"/>
  <c r="I119" i="11"/>
  <c r="C120" i="11"/>
  <c r="G120" i="11"/>
  <c r="K120" i="11"/>
  <c r="E121" i="11"/>
  <c r="I121" i="11"/>
  <c r="C122" i="11"/>
  <c r="G122" i="11"/>
  <c r="K122" i="11"/>
  <c r="D113" i="11"/>
  <c r="H113" i="11"/>
  <c r="B114" i="11"/>
  <c r="F114" i="11"/>
  <c r="J114" i="11"/>
  <c r="D115" i="11"/>
  <c r="H115" i="11"/>
  <c r="B116" i="11"/>
  <c r="F116" i="11"/>
  <c r="J116" i="11"/>
  <c r="D117" i="11"/>
  <c r="H117" i="11"/>
  <c r="B118" i="11"/>
  <c r="F118" i="11"/>
  <c r="J118" i="11"/>
  <c r="D119" i="11"/>
  <c r="H119" i="11"/>
  <c r="B120" i="11"/>
  <c r="F120" i="11"/>
  <c r="J120" i="11"/>
  <c r="D121" i="11"/>
  <c r="H121" i="11"/>
  <c r="B122" i="11"/>
  <c r="F122" i="11"/>
  <c r="J122" i="11"/>
  <c r="B100" i="11"/>
  <c r="F100" i="11"/>
  <c r="J100" i="11"/>
  <c r="D101" i="11"/>
  <c r="H101" i="11"/>
  <c r="B102" i="11"/>
  <c r="F102" i="11"/>
  <c r="J102" i="11"/>
  <c r="D103" i="11"/>
  <c r="H103" i="11"/>
  <c r="B104" i="11"/>
  <c r="F104" i="11"/>
  <c r="J104" i="11"/>
  <c r="D105" i="11"/>
  <c r="H105" i="11"/>
  <c r="B106" i="11"/>
  <c r="F106" i="11"/>
  <c r="J106" i="11"/>
  <c r="D107" i="11"/>
  <c r="H107" i="11"/>
  <c r="B108" i="11"/>
  <c r="F108" i="11"/>
  <c r="J108" i="11"/>
  <c r="D109" i="11"/>
  <c r="H109" i="11"/>
  <c r="C100" i="11"/>
  <c r="G100" i="11"/>
  <c r="K100" i="11"/>
  <c r="E101" i="11"/>
  <c r="I101" i="11"/>
  <c r="C102" i="11"/>
  <c r="G102" i="11"/>
  <c r="K102" i="11"/>
  <c r="E103" i="11"/>
  <c r="I103" i="11"/>
  <c r="C104" i="11"/>
  <c r="G104" i="11"/>
  <c r="K104" i="11"/>
  <c r="E105" i="11"/>
  <c r="I105" i="11"/>
  <c r="C106" i="11"/>
  <c r="G106" i="11"/>
  <c r="K106" i="11"/>
  <c r="E107" i="11"/>
  <c r="I107" i="11"/>
  <c r="C108" i="11"/>
  <c r="G108" i="11"/>
  <c r="K108" i="11"/>
  <c r="E109" i="11"/>
  <c r="I109" i="11"/>
  <c r="E100" i="11"/>
  <c r="I100" i="11"/>
  <c r="C101" i="11"/>
  <c r="G101" i="11"/>
  <c r="K101" i="11"/>
  <c r="E102" i="11"/>
  <c r="I102" i="11"/>
  <c r="C103" i="11"/>
  <c r="G103" i="11"/>
  <c r="K103" i="11"/>
  <c r="E104" i="11"/>
  <c r="I104" i="11"/>
  <c r="C105" i="11"/>
  <c r="G105" i="11"/>
  <c r="K105" i="11"/>
  <c r="E106" i="11"/>
  <c r="I106" i="11"/>
  <c r="C107" i="11"/>
  <c r="G107" i="11"/>
  <c r="K107" i="11"/>
  <c r="E108" i="11"/>
  <c r="I108" i="11"/>
  <c r="C109" i="11"/>
  <c r="G109" i="11"/>
  <c r="K109" i="11"/>
  <c r="D100" i="11"/>
  <c r="H100" i="11"/>
  <c r="B101" i="11"/>
  <c r="F101" i="11"/>
  <c r="J101" i="11"/>
  <c r="D102" i="11"/>
  <c r="H102" i="11"/>
  <c r="B103" i="11"/>
  <c r="F103" i="11"/>
  <c r="J103" i="11"/>
  <c r="D104" i="11"/>
  <c r="H104" i="11"/>
  <c r="B105" i="11"/>
  <c r="F105" i="11"/>
  <c r="J105" i="11"/>
  <c r="D106" i="11"/>
  <c r="H106" i="11"/>
  <c r="B107" i="11"/>
  <c r="F107" i="11"/>
  <c r="J107" i="11"/>
  <c r="D108" i="11"/>
  <c r="H108" i="11"/>
  <c r="B109" i="11"/>
  <c r="F109" i="11"/>
  <c r="J109" i="11"/>
  <c r="B87" i="11"/>
  <c r="F87" i="11"/>
  <c r="J87" i="11"/>
  <c r="D88" i="11"/>
  <c r="H88" i="11"/>
  <c r="B89" i="11"/>
  <c r="F89" i="11"/>
  <c r="J89" i="11"/>
  <c r="D90" i="11"/>
  <c r="H90" i="11"/>
  <c r="B91" i="11"/>
  <c r="F91" i="11"/>
  <c r="J91" i="11"/>
  <c r="D92" i="11"/>
  <c r="H92" i="11"/>
  <c r="B93" i="11"/>
  <c r="F93" i="11"/>
  <c r="J93" i="11"/>
  <c r="D94" i="11"/>
  <c r="H94" i="11"/>
  <c r="B95" i="11"/>
  <c r="F95" i="11"/>
  <c r="J95" i="11"/>
  <c r="D96" i="11"/>
  <c r="H96" i="11"/>
  <c r="I94" i="11"/>
  <c r="G95" i="11"/>
  <c r="E96" i="11"/>
  <c r="E93" i="11"/>
  <c r="K94" i="11"/>
  <c r="C96" i="11"/>
  <c r="C87" i="11"/>
  <c r="G87" i="11"/>
  <c r="K87" i="11"/>
  <c r="E88" i="11"/>
  <c r="I88" i="11"/>
  <c r="C89" i="11"/>
  <c r="G89" i="11"/>
  <c r="K89" i="11"/>
  <c r="E90" i="11"/>
  <c r="I90" i="11"/>
  <c r="C91" i="11"/>
  <c r="G91" i="11"/>
  <c r="K91" i="11"/>
  <c r="E92" i="11"/>
  <c r="I92" i="11"/>
  <c r="C93" i="11"/>
  <c r="G93" i="11"/>
  <c r="K93" i="11"/>
  <c r="E94" i="11"/>
  <c r="C95" i="11"/>
  <c r="K95" i="11"/>
  <c r="I96" i="11"/>
  <c r="C94" i="11"/>
  <c r="E95" i="11"/>
  <c r="K96" i="11"/>
  <c r="D87" i="11"/>
  <c r="H87" i="11"/>
  <c r="B88" i="11"/>
  <c r="F88" i="11"/>
  <c r="J88" i="11"/>
  <c r="D89" i="11"/>
  <c r="H89" i="11"/>
  <c r="B90" i="11"/>
  <c r="F90" i="11"/>
  <c r="J90" i="11"/>
  <c r="D91" i="11"/>
  <c r="H91" i="11"/>
  <c r="B92" i="11"/>
  <c r="F92" i="11"/>
  <c r="J92" i="11"/>
  <c r="D93" i="11"/>
  <c r="H93" i="11"/>
  <c r="B94" i="11"/>
  <c r="F94" i="11"/>
  <c r="J94" i="11"/>
  <c r="D95" i="11"/>
  <c r="H95" i="11"/>
  <c r="B96" i="11"/>
  <c r="F96" i="11"/>
  <c r="J96" i="11"/>
  <c r="E87" i="11"/>
  <c r="I87" i="11"/>
  <c r="C88" i="11"/>
  <c r="G88" i="11"/>
  <c r="K88" i="11"/>
  <c r="E89" i="11"/>
  <c r="I89" i="11"/>
  <c r="C90" i="11"/>
  <c r="G90" i="11"/>
  <c r="K90" i="11"/>
  <c r="E91" i="11"/>
  <c r="I91" i="11"/>
  <c r="C92" i="11"/>
  <c r="G92" i="11"/>
  <c r="K92" i="11"/>
  <c r="I93" i="11"/>
  <c r="G94" i="11"/>
  <c r="I95" i="11"/>
  <c r="G96" i="11"/>
  <c r="N74" i="11"/>
  <c r="R74" i="11"/>
  <c r="V74" i="11"/>
  <c r="P75" i="11"/>
  <c r="T75" i="11"/>
  <c r="N76" i="11"/>
  <c r="R76" i="11"/>
  <c r="V76" i="11"/>
  <c r="P77" i="11"/>
  <c r="T77" i="11"/>
  <c r="N78" i="11"/>
  <c r="R78" i="11"/>
  <c r="V78" i="11"/>
  <c r="P79" i="11"/>
  <c r="T79" i="11"/>
  <c r="N80" i="11"/>
  <c r="R80" i="11"/>
  <c r="V80" i="11"/>
  <c r="P81" i="11"/>
  <c r="T81" i="11"/>
  <c r="N82" i="11"/>
  <c r="R82" i="11"/>
  <c r="V82" i="11"/>
  <c r="P83" i="11"/>
  <c r="T83" i="11"/>
  <c r="M81" i="11"/>
  <c r="O82" i="11"/>
  <c r="M83" i="11"/>
  <c r="U83" i="11"/>
  <c r="P74" i="11"/>
  <c r="N75" i="11"/>
  <c r="V75" i="11"/>
  <c r="T76" i="11"/>
  <c r="R77" i="11"/>
  <c r="P78" i="11"/>
  <c r="N79" i="11"/>
  <c r="V79" i="11"/>
  <c r="T80" i="11"/>
  <c r="R81" i="11"/>
  <c r="P82" i="11"/>
  <c r="N83" i="11"/>
  <c r="V83" i="11"/>
  <c r="Q74" i="11"/>
  <c r="U74" i="11"/>
  <c r="S75" i="11"/>
  <c r="M76" i="11"/>
  <c r="U76" i="11"/>
  <c r="S77" i="11"/>
  <c r="Q78" i="11"/>
  <c r="O79" i="11"/>
  <c r="M80" i="11"/>
  <c r="U80" i="11"/>
  <c r="S81" i="11"/>
  <c r="Q82" i="11"/>
  <c r="O83" i="11"/>
  <c r="O74" i="11"/>
  <c r="S74" i="11"/>
  <c r="M75" i="11"/>
  <c r="Q75" i="11"/>
  <c r="U75" i="11"/>
  <c r="O76" i="11"/>
  <c r="S76" i="11"/>
  <c r="M77" i="11"/>
  <c r="Q77" i="11"/>
  <c r="U77" i="11"/>
  <c r="O78" i="11"/>
  <c r="S78" i="11"/>
  <c r="M79" i="11"/>
  <c r="Q79" i="11"/>
  <c r="U79" i="11"/>
  <c r="O80" i="11"/>
  <c r="S80" i="11"/>
  <c r="Q81" i="11"/>
  <c r="U81" i="11"/>
  <c r="S82" i="11"/>
  <c r="Q83" i="11"/>
  <c r="T74" i="11"/>
  <c r="R75" i="11"/>
  <c r="P76" i="11"/>
  <c r="N77" i="11"/>
  <c r="V77" i="11"/>
  <c r="T78" i="11"/>
  <c r="R79" i="11"/>
  <c r="P80" i="11"/>
  <c r="N81" i="11"/>
  <c r="V81" i="11"/>
  <c r="T82" i="11"/>
  <c r="R83" i="11"/>
  <c r="M74" i="11"/>
  <c r="O75" i="11"/>
  <c r="Q76" i="11"/>
  <c r="O77" i="11"/>
  <c r="M78" i="11"/>
  <c r="U78" i="11"/>
  <c r="S79" i="11"/>
  <c r="Q80" i="11"/>
  <c r="O81" i="11"/>
  <c r="M82" i="11"/>
  <c r="U82" i="11"/>
  <c r="S83" i="11"/>
  <c r="M99" i="39"/>
  <c r="M94" i="40"/>
  <c r="M97" i="37"/>
  <c r="M94" i="36"/>
  <c r="M98" i="41"/>
  <c r="M99" i="36"/>
  <c r="M96" i="37"/>
  <c r="M94" i="43"/>
  <c r="M96" i="36"/>
  <c r="M100" i="39"/>
  <c r="M94" i="44"/>
  <c r="M95" i="43"/>
  <c r="M99" i="44"/>
  <c r="M97" i="44"/>
  <c r="M96" i="43"/>
  <c r="M97" i="43"/>
  <c r="M94" i="42"/>
  <c r="M98" i="42"/>
  <c r="M96" i="41"/>
  <c r="M97" i="39"/>
  <c r="M98" i="37"/>
  <c r="M95" i="35"/>
  <c r="M99" i="35"/>
  <c r="M97" i="35"/>
  <c r="M96" i="35"/>
  <c r="M96" i="42"/>
  <c r="M94" i="41"/>
  <c r="M100" i="40"/>
  <c r="M94" i="37"/>
  <c r="M98" i="44"/>
  <c r="M97" i="40"/>
  <c r="M96" i="40"/>
  <c r="M98" i="39"/>
  <c r="M97" i="36"/>
  <c r="M100" i="35"/>
  <c r="M95" i="38"/>
  <c r="M100" i="42"/>
  <c r="M99" i="40"/>
  <c r="M95" i="36"/>
  <c r="M96" i="44"/>
  <c r="M94" i="39"/>
  <c r="M94" i="38"/>
  <c r="M100" i="43"/>
  <c r="M95" i="40"/>
  <c r="M100" i="36"/>
  <c r="M99" i="37"/>
  <c r="M97" i="38"/>
  <c r="M95" i="39"/>
  <c r="M95" i="44"/>
  <c r="M100" i="44"/>
  <c r="M96" i="39"/>
  <c r="M97" i="42"/>
  <c r="M98" i="43"/>
  <c r="M95" i="41"/>
  <c r="M98" i="40"/>
  <c r="M99" i="42"/>
  <c r="M97" i="41"/>
  <c r="M98" i="36"/>
  <c r="M99" i="41"/>
  <c r="M100" i="38"/>
  <c r="M98" i="38"/>
  <c r="M94" i="35"/>
  <c r="M100" i="37"/>
  <c r="M95" i="42"/>
  <c r="M100" i="41"/>
  <c r="M95" i="37"/>
  <c r="M98" i="35"/>
  <c r="M96" i="38"/>
  <c r="M99" i="38"/>
  <c r="M99" i="43"/>
  <c r="M93" i="44"/>
  <c r="M93" i="43"/>
  <c r="M92" i="44"/>
  <c r="M91" i="44"/>
  <c r="M93" i="41"/>
  <c r="M91" i="43"/>
  <c r="M92" i="43"/>
  <c r="M92" i="42"/>
  <c r="M93" i="42"/>
  <c r="M91" i="42"/>
  <c r="M92" i="41"/>
  <c r="M91" i="41"/>
  <c r="M92" i="38"/>
  <c r="M91" i="40"/>
  <c r="M93" i="40"/>
  <c r="M92" i="40"/>
  <c r="M93" i="39"/>
  <c r="M92" i="39"/>
  <c r="M91" i="39"/>
  <c r="M93" i="38"/>
  <c r="M91" i="38"/>
  <c r="M92" i="37"/>
  <c r="M91" i="37"/>
  <c r="M93" i="37"/>
  <c r="M93" i="36"/>
  <c r="M91" i="36"/>
  <c r="M92" i="36"/>
  <c r="M92" i="35"/>
  <c r="M91" i="35"/>
  <c r="M93" i="35"/>
  <c r="C77" i="30" a="1"/>
  <c r="J77" i="30" s="1"/>
  <c r="A30" i="29"/>
  <c r="D30" i="29" s="1"/>
  <c r="C77" i="28" a="1"/>
  <c r="E77" i="28" s="1"/>
  <c r="C77" i="29" a="1"/>
  <c r="H77" i="29" s="1"/>
  <c r="A22" i="29"/>
  <c r="D22" i="29" s="1"/>
  <c r="H53" i="29"/>
  <c r="C77" i="33" a="1"/>
  <c r="J77" i="33" s="1"/>
  <c r="H33" i="29"/>
  <c r="A64" i="33"/>
  <c r="D64" i="33" s="1"/>
  <c r="H39" i="34"/>
  <c r="H35" i="34"/>
  <c r="H30" i="34"/>
  <c r="H41" i="34"/>
  <c r="H37" i="34"/>
  <c r="H46" i="34"/>
  <c r="H44" i="34"/>
  <c r="H32" i="34"/>
  <c r="H26" i="34"/>
  <c r="H63" i="34"/>
  <c r="H61" i="34"/>
  <c r="H59" i="34"/>
  <c r="H57" i="34"/>
  <c r="H55" i="34"/>
  <c r="H53" i="34"/>
  <c r="H51" i="34"/>
  <c r="H49" i="34"/>
  <c r="C77" i="34" a="1"/>
  <c r="A22" i="34"/>
  <c r="D22" i="34" s="1"/>
  <c r="H29" i="34"/>
  <c r="H34" i="34"/>
  <c r="H43" i="34"/>
  <c r="H31" i="34"/>
  <c r="H25" i="34"/>
  <c r="H40" i="34"/>
  <c r="H36" i="34"/>
  <c r="H47" i="34"/>
  <c r="H45" i="34"/>
  <c r="H33" i="34"/>
  <c r="H27" i="34"/>
  <c r="H48" i="34"/>
  <c r="H42" i="34"/>
  <c r="H38" i="34"/>
  <c r="H64" i="34"/>
  <c r="H65" i="34"/>
  <c r="H62" i="34"/>
  <c r="H60" i="34"/>
  <c r="H58" i="34"/>
  <c r="H56" i="34"/>
  <c r="H54" i="34"/>
  <c r="H52" i="34"/>
  <c r="H50" i="34"/>
  <c r="A65" i="34"/>
  <c r="D65" i="34" s="1"/>
  <c r="A62" i="34"/>
  <c r="D62" i="34" s="1"/>
  <c r="A60" i="34"/>
  <c r="D60" i="34" s="1"/>
  <c r="A58" i="34"/>
  <c r="D58" i="34" s="1"/>
  <c r="A56" i="34"/>
  <c r="D56" i="34" s="1"/>
  <c r="A54" i="34"/>
  <c r="D54" i="34" s="1"/>
  <c r="A52" i="34"/>
  <c r="D52" i="34" s="1"/>
  <c r="A50" i="34"/>
  <c r="D50" i="34" s="1"/>
  <c r="A48" i="34"/>
  <c r="D48" i="34" s="1"/>
  <c r="A46" i="34"/>
  <c r="D46" i="34" s="1"/>
  <c r="A44" i="34"/>
  <c r="D44" i="34" s="1"/>
  <c r="A42" i="34"/>
  <c r="D42" i="34" s="1"/>
  <c r="A40" i="34"/>
  <c r="D40" i="34" s="1"/>
  <c r="A38" i="34"/>
  <c r="D38" i="34" s="1"/>
  <c r="A36" i="34"/>
  <c r="D36" i="34" s="1"/>
  <c r="A34" i="34"/>
  <c r="D34" i="34" s="1"/>
  <c r="A32" i="34"/>
  <c r="D32" i="34" s="1"/>
  <c r="A30" i="34"/>
  <c r="D30" i="34" s="1"/>
  <c r="A28" i="34"/>
  <c r="D28" i="34" s="1"/>
  <c r="A26" i="34"/>
  <c r="D26" i="34" s="1"/>
  <c r="A64" i="34"/>
  <c r="D64" i="34" s="1"/>
  <c r="A63" i="34"/>
  <c r="D63" i="34" s="1"/>
  <c r="A61" i="34"/>
  <c r="D61" i="34" s="1"/>
  <c r="A59" i="34"/>
  <c r="D59" i="34" s="1"/>
  <c r="A57" i="34"/>
  <c r="D57" i="34" s="1"/>
  <c r="A55" i="34"/>
  <c r="D55" i="34" s="1"/>
  <c r="A53" i="34"/>
  <c r="D53" i="34" s="1"/>
  <c r="A51" i="34"/>
  <c r="D51" i="34" s="1"/>
  <c r="A49" i="34"/>
  <c r="D49" i="34" s="1"/>
  <c r="A47" i="34"/>
  <c r="D47" i="34" s="1"/>
  <c r="A45" i="34"/>
  <c r="D45" i="34" s="1"/>
  <c r="A43" i="34"/>
  <c r="D43" i="34" s="1"/>
  <c r="A41" i="34"/>
  <c r="D41" i="34" s="1"/>
  <c r="A39" i="34"/>
  <c r="D39" i="34" s="1"/>
  <c r="A37" i="34"/>
  <c r="D37" i="34" s="1"/>
  <c r="A35" i="34"/>
  <c r="D35" i="34" s="1"/>
  <c r="A33" i="34"/>
  <c r="D33" i="34" s="1"/>
  <c r="A31" i="34"/>
  <c r="D31" i="34" s="1"/>
  <c r="A29" i="34"/>
  <c r="D29" i="34" s="1"/>
  <c r="A27" i="34"/>
  <c r="D27" i="34" s="1"/>
  <c r="A21" i="34"/>
  <c r="H22" i="34"/>
  <c r="A23" i="34"/>
  <c r="D23" i="34" s="1"/>
  <c r="H24" i="34"/>
  <c r="A25" i="34"/>
  <c r="D25" i="34" s="1"/>
  <c r="H29" i="33"/>
  <c r="H23" i="33"/>
  <c r="H34" i="33"/>
  <c r="H43" i="33"/>
  <c r="H31" i="33"/>
  <c r="H25" i="33"/>
  <c r="H40" i="33"/>
  <c r="H36" i="33"/>
  <c r="H47" i="33"/>
  <c r="H45" i="33"/>
  <c r="H33" i="33"/>
  <c r="H27" i="33"/>
  <c r="H48" i="33"/>
  <c r="H42" i="33"/>
  <c r="H38" i="33"/>
  <c r="H64" i="33"/>
  <c r="H65" i="33"/>
  <c r="H62" i="33"/>
  <c r="H60" i="33"/>
  <c r="H58" i="33"/>
  <c r="H56" i="33"/>
  <c r="H54" i="33"/>
  <c r="H52" i="33"/>
  <c r="H50" i="33"/>
  <c r="A65" i="33"/>
  <c r="D65" i="33" s="1"/>
  <c r="A62" i="33"/>
  <c r="D62" i="33" s="1"/>
  <c r="A60" i="33"/>
  <c r="D60" i="33" s="1"/>
  <c r="A58" i="33"/>
  <c r="D58" i="33" s="1"/>
  <c r="A56" i="33"/>
  <c r="D56" i="33" s="1"/>
  <c r="A54" i="33"/>
  <c r="D54" i="33" s="1"/>
  <c r="A52" i="33"/>
  <c r="D52" i="33" s="1"/>
  <c r="A50" i="33"/>
  <c r="D50" i="33" s="1"/>
  <c r="A48" i="33"/>
  <c r="D48" i="33" s="1"/>
  <c r="A46" i="33"/>
  <c r="D46" i="33" s="1"/>
  <c r="A44" i="33"/>
  <c r="D44" i="33" s="1"/>
  <c r="A42" i="33"/>
  <c r="D42" i="33" s="1"/>
  <c r="A40" i="33"/>
  <c r="D40" i="33" s="1"/>
  <c r="A38" i="33"/>
  <c r="D38" i="33" s="1"/>
  <c r="A36" i="33"/>
  <c r="D36" i="33" s="1"/>
  <c r="A34" i="33"/>
  <c r="D34" i="33" s="1"/>
  <c r="A32" i="33"/>
  <c r="D32" i="33" s="1"/>
  <c r="A30" i="33"/>
  <c r="D30" i="33" s="1"/>
  <c r="A28" i="33"/>
  <c r="D28" i="33" s="1"/>
  <c r="A26" i="33"/>
  <c r="D26" i="33" s="1"/>
  <c r="A24" i="33"/>
  <c r="D24" i="33" s="1"/>
  <c r="A22" i="33"/>
  <c r="D22" i="33" s="1"/>
  <c r="A61" i="33"/>
  <c r="D61" i="33" s="1"/>
  <c r="A59" i="33"/>
  <c r="D59" i="33" s="1"/>
  <c r="A57" i="33"/>
  <c r="D57" i="33" s="1"/>
  <c r="A55" i="33"/>
  <c r="D55" i="33" s="1"/>
  <c r="A53" i="33"/>
  <c r="D53" i="33" s="1"/>
  <c r="A51" i="33"/>
  <c r="D51" i="33" s="1"/>
  <c r="A49" i="33"/>
  <c r="D49" i="33" s="1"/>
  <c r="A47" i="33"/>
  <c r="D47" i="33" s="1"/>
  <c r="A45" i="33"/>
  <c r="D45" i="33" s="1"/>
  <c r="A43" i="33"/>
  <c r="D43" i="33" s="1"/>
  <c r="A41" i="33"/>
  <c r="D41" i="33" s="1"/>
  <c r="A39" i="33"/>
  <c r="D39" i="33" s="1"/>
  <c r="A37" i="33"/>
  <c r="D37" i="33" s="1"/>
  <c r="A35" i="33"/>
  <c r="D35" i="33" s="1"/>
  <c r="A33" i="33"/>
  <c r="D33" i="33" s="1"/>
  <c r="A31" i="33"/>
  <c r="D31" i="33" s="1"/>
  <c r="A29" i="33"/>
  <c r="D29" i="33" s="1"/>
  <c r="A27" i="33"/>
  <c r="D27" i="33" s="1"/>
  <c r="A25" i="33"/>
  <c r="D25" i="33" s="1"/>
  <c r="A23" i="33"/>
  <c r="D23" i="33" s="1"/>
  <c r="A21" i="33"/>
  <c r="D21" i="33"/>
  <c r="A63" i="33"/>
  <c r="D63" i="33" s="1"/>
  <c r="H28" i="33"/>
  <c r="H22" i="33"/>
  <c r="H39" i="33"/>
  <c r="H35" i="33"/>
  <c r="H30" i="33"/>
  <c r="H24" i="33"/>
  <c r="H41" i="33"/>
  <c r="H37" i="33"/>
  <c r="H46" i="33"/>
  <c r="H44" i="33"/>
  <c r="H32" i="33"/>
  <c r="H26" i="33"/>
  <c r="H61" i="33"/>
  <c r="H59" i="33"/>
  <c r="H57" i="33"/>
  <c r="H55" i="33"/>
  <c r="H53" i="33"/>
  <c r="H51" i="33"/>
  <c r="H49" i="33"/>
  <c r="H63" i="33"/>
  <c r="H29" i="32"/>
  <c r="H34" i="32"/>
  <c r="H64" i="32"/>
  <c r="H65" i="32"/>
  <c r="H62" i="32"/>
  <c r="H60" i="32"/>
  <c r="H58" i="32"/>
  <c r="H56" i="32"/>
  <c r="H54" i="32"/>
  <c r="H52" i="32"/>
  <c r="H50" i="32"/>
  <c r="C77" i="32" a="1"/>
  <c r="H23" i="32"/>
  <c r="H47" i="32"/>
  <c r="H45" i="32"/>
  <c r="H33" i="32"/>
  <c r="H27" i="32"/>
  <c r="H48" i="32"/>
  <c r="H42" i="32"/>
  <c r="H38" i="32"/>
  <c r="A65" i="32"/>
  <c r="D65" i="32" s="1"/>
  <c r="A62" i="32"/>
  <c r="D62" i="32" s="1"/>
  <c r="A60" i="32"/>
  <c r="D60" i="32" s="1"/>
  <c r="A58" i="32"/>
  <c r="D58" i="32" s="1"/>
  <c r="A56" i="32"/>
  <c r="D56" i="32" s="1"/>
  <c r="A54" i="32"/>
  <c r="D54" i="32" s="1"/>
  <c r="A52" i="32"/>
  <c r="D52" i="32" s="1"/>
  <c r="A50" i="32"/>
  <c r="D50" i="32" s="1"/>
  <c r="A48" i="32"/>
  <c r="D48" i="32" s="1"/>
  <c r="A46" i="32"/>
  <c r="D46" i="32" s="1"/>
  <c r="A44" i="32"/>
  <c r="D44" i="32" s="1"/>
  <c r="A42" i="32"/>
  <c r="D42" i="32" s="1"/>
  <c r="A40" i="32"/>
  <c r="D40" i="32" s="1"/>
  <c r="A38" i="32"/>
  <c r="D38" i="32" s="1"/>
  <c r="A36" i="32"/>
  <c r="D36" i="32" s="1"/>
  <c r="A34" i="32"/>
  <c r="D34" i="32" s="1"/>
  <c r="A32" i="32"/>
  <c r="D32" i="32" s="1"/>
  <c r="A30" i="32"/>
  <c r="D30" i="32" s="1"/>
  <c r="A28" i="32"/>
  <c r="D28" i="32" s="1"/>
  <c r="A26" i="32"/>
  <c r="D26" i="32" s="1"/>
  <c r="A24" i="32"/>
  <c r="D24" i="32" s="1"/>
  <c r="A64" i="32"/>
  <c r="D64" i="32" s="1"/>
  <c r="A63" i="32"/>
  <c r="D63" i="32" s="1"/>
  <c r="A61" i="32"/>
  <c r="D61" i="32" s="1"/>
  <c r="A59" i="32"/>
  <c r="D59" i="32" s="1"/>
  <c r="A57" i="32"/>
  <c r="D57" i="32" s="1"/>
  <c r="A55" i="32"/>
  <c r="D55" i="32" s="1"/>
  <c r="A53" i="32"/>
  <c r="D53" i="32" s="1"/>
  <c r="A51" i="32"/>
  <c r="D51" i="32" s="1"/>
  <c r="A49" i="32"/>
  <c r="D49" i="32" s="1"/>
  <c r="A47" i="32"/>
  <c r="D47" i="32" s="1"/>
  <c r="A45" i="32"/>
  <c r="D45" i="32" s="1"/>
  <c r="A43" i="32"/>
  <c r="D43" i="32" s="1"/>
  <c r="A41" i="32"/>
  <c r="D41" i="32" s="1"/>
  <c r="A39" i="32"/>
  <c r="D39" i="32" s="1"/>
  <c r="A37" i="32"/>
  <c r="D37" i="32" s="1"/>
  <c r="A35" i="32"/>
  <c r="D35" i="32" s="1"/>
  <c r="A33" i="32"/>
  <c r="D33" i="32" s="1"/>
  <c r="A31" i="32"/>
  <c r="D31" i="32" s="1"/>
  <c r="A29" i="32"/>
  <c r="D29" i="32" s="1"/>
  <c r="A27" i="32"/>
  <c r="D27" i="32" s="1"/>
  <c r="A25" i="32"/>
  <c r="D25" i="32" s="1"/>
  <c r="A21" i="32"/>
  <c r="H22" i="32"/>
  <c r="A23" i="32"/>
  <c r="D23" i="32" s="1"/>
  <c r="H43" i="32"/>
  <c r="H31" i="32"/>
  <c r="H25" i="32"/>
  <c r="H40" i="32"/>
  <c r="H36" i="32"/>
  <c r="H39" i="32"/>
  <c r="H35" i="32"/>
  <c r="H30" i="32"/>
  <c r="H24" i="32"/>
  <c r="H41" i="32"/>
  <c r="H37" i="32"/>
  <c r="H46" i="32"/>
  <c r="H44" i="32"/>
  <c r="H32" i="32"/>
  <c r="H26" i="32"/>
  <c r="H63" i="32"/>
  <c r="H61" i="32"/>
  <c r="H59" i="32"/>
  <c r="H57" i="32"/>
  <c r="H55" i="32"/>
  <c r="H53" i="32"/>
  <c r="H51" i="32"/>
  <c r="H49" i="32"/>
  <c r="D21" i="32"/>
  <c r="H34" i="31"/>
  <c r="H29" i="31"/>
  <c r="H23" i="31"/>
  <c r="H48" i="31"/>
  <c r="H42" i="31"/>
  <c r="H38" i="31"/>
  <c r="H47" i="31"/>
  <c r="H45" i="31"/>
  <c r="H33" i="31"/>
  <c r="H27" i="31"/>
  <c r="H65" i="31"/>
  <c r="H64" i="31"/>
  <c r="H62" i="31"/>
  <c r="H60" i="31"/>
  <c r="H58" i="31"/>
  <c r="H56" i="31"/>
  <c r="H54" i="31"/>
  <c r="H52" i="31"/>
  <c r="H50" i="31"/>
  <c r="A64" i="31"/>
  <c r="D64" i="31" s="1"/>
  <c r="A61" i="31"/>
  <c r="D61" i="31" s="1"/>
  <c r="A59" i="31"/>
  <c r="D59" i="31" s="1"/>
  <c r="A57" i="31"/>
  <c r="D57" i="31" s="1"/>
  <c r="A55" i="31"/>
  <c r="D55" i="31" s="1"/>
  <c r="A53" i="31"/>
  <c r="D53" i="31" s="1"/>
  <c r="A51" i="31"/>
  <c r="D51" i="31" s="1"/>
  <c r="A49" i="31"/>
  <c r="D49" i="31" s="1"/>
  <c r="A47" i="31"/>
  <c r="D47" i="31" s="1"/>
  <c r="A45" i="31"/>
  <c r="D45" i="31" s="1"/>
  <c r="A43" i="31"/>
  <c r="D43" i="31" s="1"/>
  <c r="A41" i="31"/>
  <c r="D41" i="31" s="1"/>
  <c r="A39" i="31"/>
  <c r="D39" i="31" s="1"/>
  <c r="A37" i="31"/>
  <c r="D37" i="31" s="1"/>
  <c r="A35" i="31"/>
  <c r="D35" i="31" s="1"/>
  <c r="A33" i="31"/>
  <c r="D33" i="31" s="1"/>
  <c r="A31" i="31"/>
  <c r="D31" i="31" s="1"/>
  <c r="A29" i="31"/>
  <c r="D29" i="31" s="1"/>
  <c r="A27" i="31"/>
  <c r="D27" i="31" s="1"/>
  <c r="A25" i="31"/>
  <c r="D25" i="31" s="1"/>
  <c r="A23" i="31"/>
  <c r="D23" i="31" s="1"/>
  <c r="A63" i="31"/>
  <c r="D63" i="31" s="1"/>
  <c r="A62" i="31"/>
  <c r="D62" i="31" s="1"/>
  <c r="A60" i="31"/>
  <c r="D60" i="31" s="1"/>
  <c r="A58" i="31"/>
  <c r="D58" i="31" s="1"/>
  <c r="A56" i="31"/>
  <c r="D56" i="31" s="1"/>
  <c r="A54" i="31"/>
  <c r="D54" i="31" s="1"/>
  <c r="A52" i="31"/>
  <c r="D52" i="31" s="1"/>
  <c r="A50" i="31"/>
  <c r="D50" i="31" s="1"/>
  <c r="A48" i="31"/>
  <c r="D48" i="31" s="1"/>
  <c r="A46" i="31"/>
  <c r="D46" i="31" s="1"/>
  <c r="A44" i="31"/>
  <c r="D44" i="31" s="1"/>
  <c r="A42" i="31"/>
  <c r="D42" i="31" s="1"/>
  <c r="A40" i="31"/>
  <c r="D40" i="31" s="1"/>
  <c r="A38" i="31"/>
  <c r="D38" i="31" s="1"/>
  <c r="A36" i="31"/>
  <c r="D36" i="31" s="1"/>
  <c r="A34" i="31"/>
  <c r="D34" i="31" s="1"/>
  <c r="A32" i="31"/>
  <c r="D32" i="31" s="1"/>
  <c r="A30" i="31"/>
  <c r="D30" i="31" s="1"/>
  <c r="A28" i="31"/>
  <c r="D28" i="31" s="1"/>
  <c r="A26" i="31"/>
  <c r="D26" i="31" s="1"/>
  <c r="A24" i="31"/>
  <c r="D24" i="31" s="1"/>
  <c r="A22" i="31"/>
  <c r="D22" i="31" s="1"/>
  <c r="A21" i="31"/>
  <c r="H40" i="31"/>
  <c r="H36" i="31"/>
  <c r="H43" i="31"/>
  <c r="H31" i="31"/>
  <c r="H25" i="31"/>
  <c r="H28" i="31"/>
  <c r="H22" i="31"/>
  <c r="H30" i="31"/>
  <c r="H24" i="31"/>
  <c r="H39" i="31"/>
  <c r="H35" i="31"/>
  <c r="H46" i="31"/>
  <c r="H44" i="31"/>
  <c r="H32" i="31"/>
  <c r="H26" i="31"/>
  <c r="H41" i="31"/>
  <c r="H37" i="31"/>
  <c r="H63" i="31"/>
  <c r="H61" i="31"/>
  <c r="H59" i="31"/>
  <c r="H57" i="31"/>
  <c r="H55" i="31"/>
  <c r="H53" i="31"/>
  <c r="H51" i="31"/>
  <c r="H49" i="31"/>
  <c r="A65" i="31"/>
  <c r="D65" i="31" s="1"/>
  <c r="C77" i="31" a="1"/>
  <c r="D21" i="31"/>
  <c r="A65" i="30"/>
  <c r="D65" i="30" s="1"/>
  <c r="A21" i="30"/>
  <c r="H22" i="30"/>
  <c r="A23" i="30"/>
  <c r="D23" i="30" s="1"/>
  <c r="H24" i="30"/>
  <c r="A25" i="30"/>
  <c r="D25" i="30" s="1"/>
  <c r="H26" i="30"/>
  <c r="A27" i="30"/>
  <c r="D27" i="30" s="1"/>
  <c r="A29" i="30"/>
  <c r="D29" i="30" s="1"/>
  <c r="H30" i="30"/>
  <c r="A31" i="30"/>
  <c r="D31" i="30" s="1"/>
  <c r="H32" i="30"/>
  <c r="A33" i="30"/>
  <c r="D33" i="30" s="1"/>
  <c r="H34" i="30"/>
  <c r="A35" i="30"/>
  <c r="D35" i="30" s="1"/>
  <c r="H36" i="30"/>
  <c r="A37" i="30"/>
  <c r="D37" i="30" s="1"/>
  <c r="H38" i="30"/>
  <c r="A39" i="30"/>
  <c r="D39" i="30" s="1"/>
  <c r="H40" i="30"/>
  <c r="A41" i="30"/>
  <c r="D41" i="30" s="1"/>
  <c r="H42" i="30"/>
  <c r="A43" i="30"/>
  <c r="D43" i="30" s="1"/>
  <c r="H44" i="30"/>
  <c r="A45" i="30"/>
  <c r="D45" i="30" s="1"/>
  <c r="H46" i="30"/>
  <c r="A47" i="30"/>
  <c r="D47" i="30" s="1"/>
  <c r="H48" i="30"/>
  <c r="A49" i="30"/>
  <c r="D49" i="30" s="1"/>
  <c r="H50" i="30"/>
  <c r="A51" i="30"/>
  <c r="D51" i="30" s="1"/>
  <c r="H52" i="30"/>
  <c r="A53" i="30"/>
  <c r="D53" i="30" s="1"/>
  <c r="H54" i="30"/>
  <c r="A55" i="30"/>
  <c r="D55" i="30" s="1"/>
  <c r="H56" i="30"/>
  <c r="A57" i="30"/>
  <c r="D57" i="30" s="1"/>
  <c r="H58" i="30"/>
  <c r="A59" i="30"/>
  <c r="D59" i="30" s="1"/>
  <c r="H60" i="30"/>
  <c r="A61" i="30"/>
  <c r="D61" i="30" s="1"/>
  <c r="A63" i="30"/>
  <c r="D63" i="30" s="1"/>
  <c r="D21" i="30"/>
  <c r="A64" i="30"/>
  <c r="D64" i="30" s="1"/>
  <c r="A22" i="30"/>
  <c r="D22" i="30" s="1"/>
  <c r="H23" i="30"/>
  <c r="A24" i="30"/>
  <c r="D24" i="30" s="1"/>
  <c r="H25" i="30"/>
  <c r="A26" i="30"/>
  <c r="D26" i="30" s="1"/>
  <c r="H27" i="30"/>
  <c r="A28" i="30"/>
  <c r="D28" i="30" s="1"/>
  <c r="A30" i="30"/>
  <c r="D30" i="30" s="1"/>
  <c r="H31" i="30"/>
  <c r="A32" i="30"/>
  <c r="D32" i="30" s="1"/>
  <c r="H33" i="30"/>
  <c r="A34" i="30"/>
  <c r="D34" i="30" s="1"/>
  <c r="H35" i="30"/>
  <c r="A36" i="30"/>
  <c r="D36" i="30" s="1"/>
  <c r="H37" i="30"/>
  <c r="A38" i="30"/>
  <c r="D38" i="30" s="1"/>
  <c r="A40" i="30"/>
  <c r="D40" i="30" s="1"/>
  <c r="A42" i="30"/>
  <c r="D42" i="30" s="1"/>
  <c r="A44" i="30"/>
  <c r="D44" i="30" s="1"/>
  <c r="H45" i="30"/>
  <c r="A46" i="30"/>
  <c r="D46" i="30" s="1"/>
  <c r="A48" i="30"/>
  <c r="D48" i="30" s="1"/>
  <c r="H49" i="30"/>
  <c r="A50" i="30"/>
  <c r="D50" i="30" s="1"/>
  <c r="H51" i="30"/>
  <c r="A52" i="30"/>
  <c r="D52" i="30" s="1"/>
  <c r="H53" i="30"/>
  <c r="A54" i="30"/>
  <c r="D54" i="30" s="1"/>
  <c r="H55" i="30"/>
  <c r="A56" i="30"/>
  <c r="D56" i="30" s="1"/>
  <c r="H57" i="30"/>
  <c r="A58" i="30"/>
  <c r="D58" i="30" s="1"/>
  <c r="H59" i="30"/>
  <c r="A60" i="30"/>
  <c r="D60" i="30" s="1"/>
  <c r="H61" i="30"/>
  <c r="A62" i="30"/>
  <c r="D62" i="30" s="1"/>
  <c r="H65" i="30"/>
  <c r="H64" i="30"/>
  <c r="H40" i="29"/>
  <c r="H36" i="29"/>
  <c r="H48" i="29"/>
  <c r="H42" i="29"/>
  <c r="H38" i="29"/>
  <c r="H64" i="29"/>
  <c r="H65" i="29"/>
  <c r="H62" i="29"/>
  <c r="H60" i="29"/>
  <c r="H58" i="29"/>
  <c r="H56" i="29"/>
  <c r="H54" i="29"/>
  <c r="H52" i="29"/>
  <c r="H50" i="29"/>
  <c r="A28" i="29"/>
  <c r="D28" i="29" s="1"/>
  <c r="H31" i="29"/>
  <c r="A36" i="29"/>
  <c r="D36" i="29" s="1"/>
  <c r="A44" i="29"/>
  <c r="D44" i="29" s="1"/>
  <c r="H47" i="29"/>
  <c r="A52" i="29"/>
  <c r="D52" i="29" s="1"/>
  <c r="H55" i="29"/>
  <c r="A60" i="29"/>
  <c r="D60" i="29" s="1"/>
  <c r="H63" i="29"/>
  <c r="A65" i="29"/>
  <c r="D65" i="29" s="1"/>
  <c r="A63" i="29"/>
  <c r="D63" i="29" s="1"/>
  <c r="A61" i="29"/>
  <c r="D61" i="29" s="1"/>
  <c r="A59" i="29"/>
  <c r="D59" i="29" s="1"/>
  <c r="A57" i="29"/>
  <c r="D57" i="29" s="1"/>
  <c r="A55" i="29"/>
  <c r="D55" i="29" s="1"/>
  <c r="A53" i="29"/>
  <c r="D53" i="29" s="1"/>
  <c r="A51" i="29"/>
  <c r="D51" i="29" s="1"/>
  <c r="A49" i="29"/>
  <c r="D49" i="29" s="1"/>
  <c r="A47" i="29"/>
  <c r="D47" i="29" s="1"/>
  <c r="A45" i="29"/>
  <c r="D45" i="29" s="1"/>
  <c r="A43" i="29"/>
  <c r="D43" i="29" s="1"/>
  <c r="A41" i="29"/>
  <c r="D41" i="29" s="1"/>
  <c r="A39" i="29"/>
  <c r="D39" i="29" s="1"/>
  <c r="A37" i="29"/>
  <c r="D37" i="29" s="1"/>
  <c r="A35" i="29"/>
  <c r="D35" i="29" s="1"/>
  <c r="A33" i="29"/>
  <c r="D33" i="29" s="1"/>
  <c r="A31" i="29"/>
  <c r="D31" i="29" s="1"/>
  <c r="A29" i="29"/>
  <c r="D29" i="29" s="1"/>
  <c r="A27" i="29"/>
  <c r="D27" i="29" s="1"/>
  <c r="A25" i="29"/>
  <c r="D25" i="29" s="1"/>
  <c r="A23" i="29"/>
  <c r="D23" i="29" s="1"/>
  <c r="A64" i="29"/>
  <c r="D64" i="29" s="1"/>
  <c r="A21" i="29"/>
  <c r="H22" i="29"/>
  <c r="A24" i="29"/>
  <c r="D24" i="29" s="1"/>
  <c r="A26" i="29"/>
  <c r="D26" i="29" s="1"/>
  <c r="H29" i="29"/>
  <c r="A34" i="29"/>
  <c r="D34" i="29" s="1"/>
  <c r="H37" i="29"/>
  <c r="A46" i="29"/>
  <c r="D46" i="29" s="1"/>
  <c r="H49" i="29"/>
  <c r="A54" i="29"/>
  <c r="D54" i="29" s="1"/>
  <c r="H57" i="29"/>
  <c r="A62" i="29"/>
  <c r="D62" i="29" s="1"/>
  <c r="H30" i="29"/>
  <c r="H24" i="29"/>
  <c r="H46" i="29"/>
  <c r="H44" i="29"/>
  <c r="H32" i="29"/>
  <c r="H26" i="29"/>
  <c r="D21" i="29"/>
  <c r="H23" i="29"/>
  <c r="H27" i="29"/>
  <c r="A32" i="29"/>
  <c r="D32" i="29" s="1"/>
  <c r="H35" i="29"/>
  <c r="A40" i="29"/>
  <c r="D40" i="29" s="1"/>
  <c r="H43" i="29"/>
  <c r="A48" i="29"/>
  <c r="D48" i="29" s="1"/>
  <c r="H51" i="29"/>
  <c r="A56" i="29"/>
  <c r="D56" i="29" s="1"/>
  <c r="H59" i="29"/>
  <c r="A38" i="29"/>
  <c r="D38" i="29" s="1"/>
  <c r="A42" i="29"/>
  <c r="D42" i="29" s="1"/>
  <c r="A50" i="29"/>
  <c r="D50" i="29" s="1"/>
  <c r="A58" i="29"/>
  <c r="D58" i="29" s="1"/>
  <c r="H30" i="28"/>
  <c r="H24" i="28"/>
  <c r="H39" i="28"/>
  <c r="H35" i="28"/>
  <c r="H46" i="28"/>
  <c r="H44" i="28"/>
  <c r="H32" i="28"/>
  <c r="H26" i="28"/>
  <c r="H41" i="28"/>
  <c r="H37" i="28"/>
  <c r="H63" i="28"/>
  <c r="H61" i="28"/>
  <c r="H59" i="28"/>
  <c r="H57" i="28"/>
  <c r="H55" i="28"/>
  <c r="H53" i="28"/>
  <c r="H51" i="28"/>
  <c r="H49" i="28"/>
  <c r="D21" i="28"/>
  <c r="H34" i="28"/>
  <c r="H29" i="28"/>
  <c r="H23" i="28"/>
  <c r="H40" i="28"/>
  <c r="H36" i="28"/>
  <c r="H43" i="28"/>
  <c r="H31" i="28"/>
  <c r="H25" i="28"/>
  <c r="H48" i="28"/>
  <c r="H42" i="28"/>
  <c r="H38" i="28"/>
  <c r="H47" i="28"/>
  <c r="H45" i="28"/>
  <c r="H33" i="28"/>
  <c r="H27" i="28"/>
  <c r="H65" i="28"/>
  <c r="H64" i="28"/>
  <c r="H62" i="28"/>
  <c r="H60" i="28"/>
  <c r="H58" i="28"/>
  <c r="H56" i="28"/>
  <c r="H54" i="28"/>
  <c r="H52" i="28"/>
  <c r="H50" i="28"/>
  <c r="H22" i="28"/>
  <c r="A65" i="28"/>
  <c r="D65" i="28" s="1"/>
  <c r="A63" i="28"/>
  <c r="D63" i="28" s="1"/>
  <c r="A61" i="28"/>
  <c r="D61" i="28" s="1"/>
  <c r="A59" i="28"/>
  <c r="D59" i="28" s="1"/>
  <c r="A57" i="28"/>
  <c r="D57" i="28" s="1"/>
  <c r="A55" i="28"/>
  <c r="D55" i="28" s="1"/>
  <c r="A53" i="28"/>
  <c r="D53" i="28" s="1"/>
  <c r="A51" i="28"/>
  <c r="D51" i="28" s="1"/>
  <c r="A49" i="28"/>
  <c r="D49" i="28" s="1"/>
  <c r="A47" i="28"/>
  <c r="D47" i="28" s="1"/>
  <c r="A45" i="28"/>
  <c r="D45" i="28" s="1"/>
  <c r="A43" i="28"/>
  <c r="D43" i="28" s="1"/>
  <c r="A41" i="28"/>
  <c r="D41" i="28" s="1"/>
  <c r="A39" i="28"/>
  <c r="D39" i="28" s="1"/>
  <c r="A37" i="28"/>
  <c r="D37" i="28" s="1"/>
  <c r="A35" i="28"/>
  <c r="D35" i="28" s="1"/>
  <c r="A33" i="28"/>
  <c r="D33" i="28" s="1"/>
  <c r="A31" i="28"/>
  <c r="D31" i="28" s="1"/>
  <c r="A29" i="28"/>
  <c r="D29" i="28" s="1"/>
  <c r="A27" i="28"/>
  <c r="D27" i="28" s="1"/>
  <c r="A25" i="28"/>
  <c r="D25" i="28" s="1"/>
  <c r="A23" i="28"/>
  <c r="D23" i="28" s="1"/>
  <c r="A62" i="28"/>
  <c r="D62" i="28" s="1"/>
  <c r="A60" i="28"/>
  <c r="D60" i="28" s="1"/>
  <c r="A58" i="28"/>
  <c r="D58" i="28" s="1"/>
  <c r="A56" i="28"/>
  <c r="D56" i="28" s="1"/>
  <c r="A54" i="28"/>
  <c r="D54" i="28" s="1"/>
  <c r="A52" i="28"/>
  <c r="D52" i="28" s="1"/>
  <c r="A50" i="28"/>
  <c r="D50" i="28" s="1"/>
  <c r="A48" i="28"/>
  <c r="D48" i="28" s="1"/>
  <c r="A46" i="28"/>
  <c r="D46" i="28" s="1"/>
  <c r="A44" i="28"/>
  <c r="D44" i="28" s="1"/>
  <c r="A42" i="28"/>
  <c r="D42" i="28" s="1"/>
  <c r="A40" i="28"/>
  <c r="D40" i="28" s="1"/>
  <c r="A38" i="28"/>
  <c r="D38" i="28" s="1"/>
  <c r="A36" i="28"/>
  <c r="D36" i="28" s="1"/>
  <c r="A34" i="28"/>
  <c r="D34" i="28" s="1"/>
  <c r="A32" i="28"/>
  <c r="D32" i="28" s="1"/>
  <c r="A30" i="28"/>
  <c r="D30" i="28" s="1"/>
  <c r="A28" i="28"/>
  <c r="D28" i="28" s="1"/>
  <c r="A26" i="28"/>
  <c r="D26" i="28" s="1"/>
  <c r="A24" i="28"/>
  <c r="D24" i="28" s="1"/>
  <c r="A22" i="28"/>
  <c r="D22" i="28" s="1"/>
  <c r="A64" i="28"/>
  <c r="D64" i="28" s="1"/>
  <c r="A21" i="28"/>
  <c r="C77" i="27" a="1"/>
  <c r="A22" i="27"/>
  <c r="D22" i="27" s="1"/>
  <c r="H23" i="27"/>
  <c r="A24" i="27"/>
  <c r="D24" i="27" s="1"/>
  <c r="H25" i="27"/>
  <c r="A26" i="27"/>
  <c r="D26" i="27" s="1"/>
  <c r="H27" i="27"/>
  <c r="A28" i="27"/>
  <c r="D28" i="27" s="1"/>
  <c r="H29" i="27"/>
  <c r="A30" i="27"/>
  <c r="D30" i="27" s="1"/>
  <c r="H31" i="27"/>
  <c r="A32" i="27"/>
  <c r="D32" i="27" s="1"/>
  <c r="H33" i="27"/>
  <c r="A34" i="27"/>
  <c r="D34" i="27" s="1"/>
  <c r="H35" i="27"/>
  <c r="A36" i="27"/>
  <c r="D36" i="27" s="1"/>
  <c r="H37" i="27"/>
  <c r="A38" i="27"/>
  <c r="D38" i="27" s="1"/>
  <c r="H39" i="27"/>
  <c r="A40" i="27"/>
  <c r="D40" i="27" s="1"/>
  <c r="H41" i="27"/>
  <c r="A42" i="27"/>
  <c r="D42" i="27" s="1"/>
  <c r="H43" i="27"/>
  <c r="A44" i="27"/>
  <c r="D44" i="27" s="1"/>
  <c r="H45" i="27"/>
  <c r="A46" i="27"/>
  <c r="D46" i="27" s="1"/>
  <c r="H47" i="27"/>
  <c r="A48" i="27"/>
  <c r="D48" i="27" s="1"/>
  <c r="H49" i="27"/>
  <c r="A50" i="27"/>
  <c r="D50" i="27" s="1"/>
  <c r="H51" i="27"/>
  <c r="A52" i="27"/>
  <c r="D52" i="27" s="1"/>
  <c r="H53" i="27"/>
  <c r="A54" i="27"/>
  <c r="D54" i="27" s="1"/>
  <c r="H55" i="27"/>
  <c r="A56" i="27"/>
  <c r="D56" i="27" s="1"/>
  <c r="H57" i="27"/>
  <c r="A58" i="27"/>
  <c r="D58" i="27" s="1"/>
  <c r="H59" i="27"/>
  <c r="A60" i="27"/>
  <c r="D60" i="27" s="1"/>
  <c r="H61" i="27"/>
  <c r="H65" i="27"/>
  <c r="H64" i="27"/>
  <c r="A65" i="27"/>
  <c r="D65" i="27" s="1"/>
  <c r="A21" i="27"/>
  <c r="H22" i="27"/>
  <c r="A23" i="27"/>
  <c r="D23" i="27" s="1"/>
  <c r="H24" i="27"/>
  <c r="A25" i="27"/>
  <c r="D25" i="27" s="1"/>
  <c r="H26" i="27"/>
  <c r="A27" i="27"/>
  <c r="D27" i="27" s="1"/>
  <c r="A29" i="27"/>
  <c r="D29" i="27" s="1"/>
  <c r="A31" i="27"/>
  <c r="D31" i="27" s="1"/>
  <c r="H32" i="27"/>
  <c r="A33" i="27"/>
  <c r="D33" i="27" s="1"/>
  <c r="A35" i="27"/>
  <c r="D35" i="27" s="1"/>
  <c r="H36" i="27"/>
  <c r="A37" i="27"/>
  <c r="D37" i="27" s="1"/>
  <c r="H38" i="27"/>
  <c r="A39" i="27"/>
  <c r="D39" i="27" s="1"/>
  <c r="A41" i="27"/>
  <c r="D41" i="27" s="1"/>
  <c r="H42" i="27"/>
  <c r="A43" i="27"/>
  <c r="D43" i="27" s="1"/>
  <c r="H44" i="27"/>
  <c r="A45" i="27"/>
  <c r="D45" i="27" s="1"/>
  <c r="A47" i="27"/>
  <c r="D47" i="27" s="1"/>
  <c r="A49" i="27"/>
  <c r="D49" i="27" s="1"/>
  <c r="H50" i="27"/>
  <c r="A51" i="27"/>
  <c r="D51" i="27" s="1"/>
  <c r="H52" i="27"/>
  <c r="A53" i="27"/>
  <c r="D53" i="27" s="1"/>
  <c r="H54" i="27"/>
  <c r="A55" i="27"/>
  <c r="D55" i="27" s="1"/>
  <c r="H56" i="27"/>
  <c r="A57" i="27"/>
  <c r="D57" i="27" s="1"/>
  <c r="H58" i="27"/>
  <c r="A59" i="27"/>
  <c r="D59" i="27" s="1"/>
  <c r="H60" i="27"/>
  <c r="A61" i="27"/>
  <c r="D61" i="27" s="1"/>
  <c r="H62" i="27"/>
  <c r="A63" i="27"/>
  <c r="D63" i="27" s="1"/>
  <c r="D21" i="27"/>
  <c r="A64" i="27"/>
  <c r="D64" i="27" s="1"/>
  <c r="P89" i="29" l="1"/>
  <c r="P89" i="30"/>
  <c r="P89" i="32"/>
  <c r="P89" i="31"/>
  <c r="P89" i="33"/>
  <c r="P89" i="34"/>
  <c r="P89" i="28"/>
  <c r="P89" i="27"/>
  <c r="M101" i="37"/>
  <c r="M101" i="35"/>
  <c r="N98" i="35" s="1"/>
  <c r="M101" i="36"/>
  <c r="N100" i="36" s="1"/>
  <c r="M101" i="38"/>
  <c r="M101" i="39"/>
  <c r="N96" i="39" s="1"/>
  <c r="M101" i="40"/>
  <c r="N98" i="40" s="1"/>
  <c r="M101" i="41"/>
  <c r="N95" i="41" s="1"/>
  <c r="M101" i="42"/>
  <c r="N97" i="42" s="1"/>
  <c r="M101" i="43"/>
  <c r="N98" i="43" s="1"/>
  <c r="M101" i="44"/>
  <c r="N100" i="44" s="1"/>
  <c r="L77" i="29"/>
  <c r="D77" i="30"/>
  <c r="I77" i="30"/>
  <c r="C77" i="33"/>
  <c r="G77" i="29"/>
  <c r="K77" i="30"/>
  <c r="E77" i="30"/>
  <c r="C77" i="30"/>
  <c r="H77" i="30"/>
  <c r="F77" i="30"/>
  <c r="G77" i="30"/>
  <c r="L77" i="30"/>
  <c r="H77" i="33"/>
  <c r="C77" i="28"/>
  <c r="I77" i="28"/>
  <c r="D77" i="28"/>
  <c r="G77" i="28"/>
  <c r="F77" i="28"/>
  <c r="G77" i="33"/>
  <c r="L77" i="33"/>
  <c r="H77" i="28"/>
  <c r="K77" i="28"/>
  <c r="J77" i="28"/>
  <c r="E77" i="33"/>
  <c r="K77" i="33"/>
  <c r="F77" i="33"/>
  <c r="L77" i="28"/>
  <c r="I77" i="33"/>
  <c r="D77" i="33"/>
  <c r="E77" i="29"/>
  <c r="K77" i="29"/>
  <c r="F77" i="29"/>
  <c r="I77" i="29"/>
  <c r="D77" i="29"/>
  <c r="J77" i="29"/>
  <c r="C77" i="29"/>
  <c r="J88" i="34"/>
  <c r="F88" i="34"/>
  <c r="L87" i="34"/>
  <c r="G87" i="34"/>
  <c r="C87" i="34"/>
  <c r="H86" i="34"/>
  <c r="D86" i="34"/>
  <c r="J85" i="34"/>
  <c r="E85" i="34"/>
  <c r="K84" i="34"/>
  <c r="F84" i="34"/>
  <c r="L83" i="34"/>
  <c r="H83" i="34"/>
  <c r="C83" i="34"/>
  <c r="I82" i="34"/>
  <c r="D82" i="34"/>
  <c r="J81" i="34"/>
  <c r="F81" i="34"/>
  <c r="I88" i="34"/>
  <c r="E88" i="34"/>
  <c r="J87" i="34"/>
  <c r="F87" i="34"/>
  <c r="L86" i="34"/>
  <c r="G86" i="34"/>
  <c r="C86" i="34"/>
  <c r="H85" i="34"/>
  <c r="D85" i="34"/>
  <c r="J84" i="34"/>
  <c r="E84" i="34"/>
  <c r="K83" i="34"/>
  <c r="F83" i="34"/>
  <c r="L82" i="34"/>
  <c r="H82" i="34"/>
  <c r="C82" i="34"/>
  <c r="I81" i="34"/>
  <c r="D81" i="34"/>
  <c r="J80" i="34"/>
  <c r="F80" i="34"/>
  <c r="K79" i="34"/>
  <c r="G79" i="34"/>
  <c r="H88" i="34"/>
  <c r="D88" i="34"/>
  <c r="I87" i="34"/>
  <c r="E87" i="34"/>
  <c r="K86" i="34"/>
  <c r="F86" i="34"/>
  <c r="L85" i="34"/>
  <c r="G85" i="34"/>
  <c r="C85" i="34"/>
  <c r="I84" i="34"/>
  <c r="D84" i="34"/>
  <c r="J83" i="34"/>
  <c r="E83" i="34"/>
  <c r="K82" i="34"/>
  <c r="G82" i="34"/>
  <c r="L81" i="34"/>
  <c r="H81" i="34"/>
  <c r="C81" i="34"/>
  <c r="I80" i="34"/>
  <c r="E80" i="34"/>
  <c r="J79" i="34"/>
  <c r="F79" i="34"/>
  <c r="H87" i="34"/>
  <c r="K85" i="34"/>
  <c r="C84" i="34"/>
  <c r="E82" i="34"/>
  <c r="K80" i="34"/>
  <c r="L79" i="34"/>
  <c r="D79" i="34"/>
  <c r="K88" i="34"/>
  <c r="D87" i="34"/>
  <c r="F85" i="34"/>
  <c r="I83" i="34"/>
  <c r="K81" i="34"/>
  <c r="H80" i="34"/>
  <c r="I79" i="34"/>
  <c r="G88" i="34"/>
  <c r="I86" i="34"/>
  <c r="L84" i="34"/>
  <c r="D83" i="34"/>
  <c r="G81" i="34"/>
  <c r="G80" i="34"/>
  <c r="H79" i="34"/>
  <c r="C88" i="34"/>
  <c r="E86" i="34"/>
  <c r="G84" i="34"/>
  <c r="J82" i="34"/>
  <c r="L80" i="34"/>
  <c r="C80" i="34"/>
  <c r="E79" i="34"/>
  <c r="L77" i="34"/>
  <c r="H77" i="34"/>
  <c r="D77" i="34"/>
  <c r="K77" i="34"/>
  <c r="G77" i="34"/>
  <c r="C77" i="34"/>
  <c r="E77" i="34"/>
  <c r="J77" i="34"/>
  <c r="I77" i="34"/>
  <c r="F77" i="34"/>
  <c r="K88" i="33"/>
  <c r="G88" i="33"/>
  <c r="C88" i="33"/>
  <c r="H87" i="33"/>
  <c r="D87" i="33"/>
  <c r="I86" i="33"/>
  <c r="E86" i="33"/>
  <c r="K85" i="33"/>
  <c r="F85" i="33"/>
  <c r="L84" i="33"/>
  <c r="G84" i="33"/>
  <c r="C84" i="33"/>
  <c r="I83" i="33"/>
  <c r="D83" i="33"/>
  <c r="J82" i="33"/>
  <c r="E82" i="33"/>
  <c r="K81" i="33"/>
  <c r="G81" i="33"/>
  <c r="L80" i="33"/>
  <c r="H80" i="33"/>
  <c r="C80" i="33"/>
  <c r="I79" i="33"/>
  <c r="E79" i="33"/>
  <c r="I88" i="33"/>
  <c r="E88" i="33"/>
  <c r="J87" i="33"/>
  <c r="F87" i="33"/>
  <c r="L86" i="33"/>
  <c r="G86" i="33"/>
  <c r="C86" i="33"/>
  <c r="H85" i="33"/>
  <c r="D85" i="33"/>
  <c r="J84" i="33"/>
  <c r="E84" i="33"/>
  <c r="K83" i="33"/>
  <c r="F83" i="33"/>
  <c r="L82" i="33"/>
  <c r="H82" i="33"/>
  <c r="C82" i="33"/>
  <c r="I81" i="33"/>
  <c r="D81" i="33"/>
  <c r="J80" i="33"/>
  <c r="F80" i="33"/>
  <c r="K79" i="33"/>
  <c r="G79" i="33"/>
  <c r="H88" i="33"/>
  <c r="D88" i="33"/>
  <c r="I87" i="33"/>
  <c r="E87" i="33"/>
  <c r="K86" i="33"/>
  <c r="F86" i="33"/>
  <c r="L85" i="33"/>
  <c r="G85" i="33"/>
  <c r="C85" i="33"/>
  <c r="I84" i="33"/>
  <c r="D84" i="33"/>
  <c r="J83" i="33"/>
  <c r="E83" i="33"/>
  <c r="K82" i="33"/>
  <c r="G82" i="33"/>
  <c r="L81" i="33"/>
  <c r="H81" i="33"/>
  <c r="C81" i="33"/>
  <c r="I80" i="33"/>
  <c r="E80" i="33"/>
  <c r="J79" i="33"/>
  <c r="F79" i="33"/>
  <c r="G87" i="33"/>
  <c r="J85" i="33"/>
  <c r="L83" i="33"/>
  <c r="D82" i="33"/>
  <c r="G80" i="33"/>
  <c r="J88" i="33"/>
  <c r="C87" i="33"/>
  <c r="E85" i="33"/>
  <c r="H83" i="33"/>
  <c r="J81" i="33"/>
  <c r="L79" i="33"/>
  <c r="F88" i="33"/>
  <c r="H86" i="33"/>
  <c r="K84" i="33"/>
  <c r="C83" i="33"/>
  <c r="F81" i="33"/>
  <c r="H79" i="33"/>
  <c r="F84" i="33"/>
  <c r="I82" i="33"/>
  <c r="D79" i="33"/>
  <c r="L87" i="33"/>
  <c r="K80" i="33"/>
  <c r="D86" i="33"/>
  <c r="J77" i="32"/>
  <c r="F77" i="32"/>
  <c r="L77" i="32"/>
  <c r="H77" i="32"/>
  <c r="D77" i="32"/>
  <c r="K77" i="32"/>
  <c r="G77" i="32"/>
  <c r="C77" i="32"/>
  <c r="I77" i="32"/>
  <c r="E77" i="32"/>
  <c r="K88" i="32"/>
  <c r="G88" i="32"/>
  <c r="C88" i="32"/>
  <c r="H87" i="32"/>
  <c r="D87" i="32"/>
  <c r="I86" i="32"/>
  <c r="E86" i="32"/>
  <c r="K85" i="32"/>
  <c r="F85" i="32"/>
  <c r="L84" i="32"/>
  <c r="G84" i="32"/>
  <c r="C84" i="32"/>
  <c r="I83" i="32"/>
  <c r="D83" i="32"/>
  <c r="J82" i="32"/>
  <c r="E82" i="32"/>
  <c r="K81" i="32"/>
  <c r="G81" i="32"/>
  <c r="L80" i="32"/>
  <c r="H80" i="32"/>
  <c r="C80" i="32"/>
  <c r="I79" i="32"/>
  <c r="E79" i="32"/>
  <c r="I88" i="32"/>
  <c r="E88" i="32"/>
  <c r="J87" i="32"/>
  <c r="F87" i="32"/>
  <c r="L86" i="32"/>
  <c r="G86" i="32"/>
  <c r="C86" i="32"/>
  <c r="H85" i="32"/>
  <c r="D85" i="32"/>
  <c r="J84" i="32"/>
  <c r="E84" i="32"/>
  <c r="K83" i="32"/>
  <c r="F83" i="32"/>
  <c r="L82" i="32"/>
  <c r="H82" i="32"/>
  <c r="C82" i="32"/>
  <c r="I81" i="32"/>
  <c r="D81" i="32"/>
  <c r="J80" i="32"/>
  <c r="F80" i="32"/>
  <c r="K79" i="32"/>
  <c r="G79" i="32"/>
  <c r="H88" i="32"/>
  <c r="D88" i="32"/>
  <c r="I87" i="32"/>
  <c r="E87" i="32"/>
  <c r="K86" i="32"/>
  <c r="F86" i="32"/>
  <c r="L85" i="32"/>
  <c r="G85" i="32"/>
  <c r="C85" i="32"/>
  <c r="I84" i="32"/>
  <c r="D84" i="32"/>
  <c r="J83" i="32"/>
  <c r="E83" i="32"/>
  <c r="K82" i="32"/>
  <c r="G82" i="32"/>
  <c r="L81" i="32"/>
  <c r="H81" i="32"/>
  <c r="C81" i="32"/>
  <c r="I80" i="32"/>
  <c r="E80" i="32"/>
  <c r="J79" i="32"/>
  <c r="F79" i="32"/>
  <c r="G87" i="32"/>
  <c r="J85" i="32"/>
  <c r="L83" i="32"/>
  <c r="D82" i="32"/>
  <c r="G80" i="32"/>
  <c r="J88" i="32"/>
  <c r="C87" i="32"/>
  <c r="E85" i="32"/>
  <c r="H83" i="32"/>
  <c r="J81" i="32"/>
  <c r="L79" i="32"/>
  <c r="F88" i="32"/>
  <c r="H86" i="32"/>
  <c r="K84" i="32"/>
  <c r="C83" i="32"/>
  <c r="F81" i="32"/>
  <c r="H79" i="32"/>
  <c r="L87" i="32"/>
  <c r="D86" i="32"/>
  <c r="F84" i="32"/>
  <c r="I82" i="32"/>
  <c r="K80" i="32"/>
  <c r="D79" i="32"/>
  <c r="K88" i="31"/>
  <c r="G88" i="31"/>
  <c r="C88" i="31"/>
  <c r="H87" i="31"/>
  <c r="D87" i="31"/>
  <c r="I86" i="31"/>
  <c r="E86" i="31"/>
  <c r="K85" i="31"/>
  <c r="F85" i="31"/>
  <c r="L84" i="31"/>
  <c r="G84" i="31"/>
  <c r="C84" i="31"/>
  <c r="I83" i="31"/>
  <c r="D83" i="31"/>
  <c r="J82" i="31"/>
  <c r="E82" i="31"/>
  <c r="K81" i="31"/>
  <c r="G81" i="31"/>
  <c r="L80" i="31"/>
  <c r="H80" i="31"/>
  <c r="C80" i="31"/>
  <c r="I79" i="31"/>
  <c r="E79" i="31"/>
  <c r="J88" i="31"/>
  <c r="F88" i="31"/>
  <c r="L87" i="31"/>
  <c r="G87" i="31"/>
  <c r="C87" i="31"/>
  <c r="H86" i="31"/>
  <c r="D86" i="31"/>
  <c r="J85" i="31"/>
  <c r="E85" i="31"/>
  <c r="K84" i="31"/>
  <c r="F84" i="31"/>
  <c r="L83" i="31"/>
  <c r="H83" i="31"/>
  <c r="C83" i="31"/>
  <c r="I82" i="31"/>
  <c r="D82" i="31"/>
  <c r="J81" i="31"/>
  <c r="F81" i="31"/>
  <c r="K80" i="31"/>
  <c r="G80" i="31"/>
  <c r="L79" i="31"/>
  <c r="H79" i="31"/>
  <c r="D79" i="31"/>
  <c r="I88" i="31"/>
  <c r="E88" i="31"/>
  <c r="J87" i="31"/>
  <c r="F87" i="31"/>
  <c r="L86" i="31"/>
  <c r="G86" i="31"/>
  <c r="C86" i="31"/>
  <c r="H85" i="31"/>
  <c r="D85" i="31"/>
  <c r="J84" i="31"/>
  <c r="E84" i="31"/>
  <c r="K83" i="31"/>
  <c r="F83" i="31"/>
  <c r="L82" i="31"/>
  <c r="H82" i="31"/>
  <c r="C82" i="31"/>
  <c r="I81" i="31"/>
  <c r="D81" i="31"/>
  <c r="J80" i="31"/>
  <c r="F80" i="31"/>
  <c r="K79" i="31"/>
  <c r="G79" i="31"/>
  <c r="I87" i="31"/>
  <c r="L85" i="31"/>
  <c r="D84" i="31"/>
  <c r="G82" i="31"/>
  <c r="I80" i="31"/>
  <c r="E87" i="31"/>
  <c r="G85" i="31"/>
  <c r="J83" i="31"/>
  <c r="L81" i="31"/>
  <c r="E80" i="31"/>
  <c r="D88" i="31"/>
  <c r="F86" i="31"/>
  <c r="I84" i="31"/>
  <c r="K82" i="31"/>
  <c r="C81" i="31"/>
  <c r="F79" i="31"/>
  <c r="H88" i="31"/>
  <c r="H81" i="31"/>
  <c r="K86" i="31"/>
  <c r="J79" i="31"/>
  <c r="C85" i="31"/>
  <c r="E83" i="31"/>
  <c r="J77" i="31"/>
  <c r="F77" i="31"/>
  <c r="I77" i="31"/>
  <c r="E77" i="31"/>
  <c r="L77" i="31"/>
  <c r="H77" i="31"/>
  <c r="D77" i="31"/>
  <c r="K77" i="31"/>
  <c r="G77" i="31"/>
  <c r="C77" i="31"/>
  <c r="K88" i="30"/>
  <c r="G88" i="30"/>
  <c r="C88" i="30"/>
  <c r="H87" i="30"/>
  <c r="D87" i="30"/>
  <c r="I86" i="30"/>
  <c r="E86" i="30"/>
  <c r="K85" i="30"/>
  <c r="F85" i="30"/>
  <c r="L84" i="30"/>
  <c r="G84" i="30"/>
  <c r="C84" i="30"/>
  <c r="I83" i="30"/>
  <c r="D83" i="30"/>
  <c r="J82" i="30"/>
  <c r="E82" i="30"/>
  <c r="K81" i="30"/>
  <c r="G81" i="30"/>
  <c r="L80" i="30"/>
  <c r="H80" i="30"/>
  <c r="C80" i="30"/>
  <c r="I79" i="30"/>
  <c r="E79" i="30"/>
  <c r="J88" i="30"/>
  <c r="F88" i="30"/>
  <c r="L87" i="30"/>
  <c r="G87" i="30"/>
  <c r="C87" i="30"/>
  <c r="H86" i="30"/>
  <c r="D86" i="30"/>
  <c r="J85" i="30"/>
  <c r="E85" i="30"/>
  <c r="K84" i="30"/>
  <c r="F84" i="30"/>
  <c r="L83" i="30"/>
  <c r="H83" i="30"/>
  <c r="C83" i="30"/>
  <c r="I82" i="30"/>
  <c r="D82" i="30"/>
  <c r="J81" i="30"/>
  <c r="F81" i="30"/>
  <c r="K80" i="30"/>
  <c r="G80" i="30"/>
  <c r="L79" i="30"/>
  <c r="H79" i="30"/>
  <c r="D79" i="30"/>
  <c r="I88" i="30"/>
  <c r="E88" i="30"/>
  <c r="J87" i="30"/>
  <c r="F87" i="30"/>
  <c r="L86" i="30"/>
  <c r="G86" i="30"/>
  <c r="C86" i="30"/>
  <c r="H85" i="30"/>
  <c r="D85" i="30"/>
  <c r="J84" i="30"/>
  <c r="E84" i="30"/>
  <c r="K83" i="30"/>
  <c r="F83" i="30"/>
  <c r="L82" i="30"/>
  <c r="H82" i="30"/>
  <c r="C82" i="30"/>
  <c r="I81" i="30"/>
  <c r="D81" i="30"/>
  <c r="J80" i="30"/>
  <c r="F80" i="30"/>
  <c r="K79" i="30"/>
  <c r="G79" i="30"/>
  <c r="H88" i="30"/>
  <c r="D88" i="30"/>
  <c r="I87" i="30"/>
  <c r="E87" i="30"/>
  <c r="K86" i="30"/>
  <c r="F86" i="30"/>
  <c r="L85" i="30"/>
  <c r="G85" i="30"/>
  <c r="C85" i="30"/>
  <c r="I84" i="30"/>
  <c r="D84" i="30"/>
  <c r="J83" i="30"/>
  <c r="E83" i="30"/>
  <c r="K82" i="30"/>
  <c r="G82" i="30"/>
  <c r="L81" i="30"/>
  <c r="H81" i="30"/>
  <c r="C81" i="30"/>
  <c r="I80" i="30"/>
  <c r="E80" i="30"/>
  <c r="J79" i="30"/>
  <c r="F79" i="30"/>
  <c r="K88" i="29"/>
  <c r="G88" i="29"/>
  <c r="C88" i="29"/>
  <c r="H87" i="29"/>
  <c r="D87" i="29"/>
  <c r="I86" i="29"/>
  <c r="E86" i="29"/>
  <c r="K85" i="29"/>
  <c r="F85" i="29"/>
  <c r="L84" i="29"/>
  <c r="G84" i="29"/>
  <c r="C84" i="29"/>
  <c r="I83" i="29"/>
  <c r="D83" i="29"/>
  <c r="J82" i="29"/>
  <c r="E82" i="29"/>
  <c r="K81" i="29"/>
  <c r="G81" i="29"/>
  <c r="L80" i="29"/>
  <c r="H80" i="29"/>
  <c r="C80" i="29"/>
  <c r="I79" i="29"/>
  <c r="E79" i="29"/>
  <c r="I88" i="29"/>
  <c r="E88" i="29"/>
  <c r="J87" i="29"/>
  <c r="F87" i="29"/>
  <c r="L86" i="29"/>
  <c r="G86" i="29"/>
  <c r="C86" i="29"/>
  <c r="H85" i="29"/>
  <c r="D85" i="29"/>
  <c r="J84" i="29"/>
  <c r="E84" i="29"/>
  <c r="K83" i="29"/>
  <c r="F83" i="29"/>
  <c r="L82" i="29"/>
  <c r="H82" i="29"/>
  <c r="C82" i="29"/>
  <c r="I81" i="29"/>
  <c r="D81" i="29"/>
  <c r="J80" i="29"/>
  <c r="F80" i="29"/>
  <c r="K79" i="29"/>
  <c r="G79" i="29"/>
  <c r="H88" i="29"/>
  <c r="D88" i="29"/>
  <c r="I87" i="29"/>
  <c r="E87" i="29"/>
  <c r="K86" i="29"/>
  <c r="F86" i="29"/>
  <c r="L85" i="29"/>
  <c r="G85" i="29"/>
  <c r="C85" i="29"/>
  <c r="I84" i="29"/>
  <c r="D84" i="29"/>
  <c r="J83" i="29"/>
  <c r="E83" i="29"/>
  <c r="K82" i="29"/>
  <c r="G82" i="29"/>
  <c r="L81" i="29"/>
  <c r="H81" i="29"/>
  <c r="C81" i="29"/>
  <c r="I80" i="29"/>
  <c r="E80" i="29"/>
  <c r="J79" i="29"/>
  <c r="F79" i="29"/>
  <c r="G87" i="29"/>
  <c r="J85" i="29"/>
  <c r="L83" i="29"/>
  <c r="D82" i="29"/>
  <c r="G80" i="29"/>
  <c r="J88" i="29"/>
  <c r="C87" i="29"/>
  <c r="E85" i="29"/>
  <c r="H83" i="29"/>
  <c r="J81" i="29"/>
  <c r="L79" i="29"/>
  <c r="L87" i="29"/>
  <c r="D86" i="29"/>
  <c r="F84" i="29"/>
  <c r="I82" i="29"/>
  <c r="K80" i="29"/>
  <c r="D79" i="29"/>
  <c r="F88" i="29"/>
  <c r="F81" i="29"/>
  <c r="H86" i="29"/>
  <c r="H79" i="29"/>
  <c r="K84" i="29"/>
  <c r="C83" i="29"/>
  <c r="K88" i="28"/>
  <c r="G88" i="28"/>
  <c r="C88" i="28"/>
  <c r="H87" i="28"/>
  <c r="D87" i="28"/>
  <c r="I86" i="28"/>
  <c r="E86" i="28"/>
  <c r="K85" i="28"/>
  <c r="F85" i="28"/>
  <c r="L84" i="28"/>
  <c r="G84" i="28"/>
  <c r="C84" i="28"/>
  <c r="I83" i="28"/>
  <c r="D83" i="28"/>
  <c r="J82" i="28"/>
  <c r="E82" i="28"/>
  <c r="K81" i="28"/>
  <c r="G81" i="28"/>
  <c r="L80" i="28"/>
  <c r="H80" i="28"/>
  <c r="C80" i="28"/>
  <c r="I79" i="28"/>
  <c r="E79" i="28"/>
  <c r="J88" i="28"/>
  <c r="F88" i="28"/>
  <c r="L87" i="28"/>
  <c r="G87" i="28"/>
  <c r="C87" i="28"/>
  <c r="H86" i="28"/>
  <c r="D86" i="28"/>
  <c r="J85" i="28"/>
  <c r="E85" i="28"/>
  <c r="K84" i="28"/>
  <c r="F84" i="28"/>
  <c r="L83" i="28"/>
  <c r="H83" i="28"/>
  <c r="C83" i="28"/>
  <c r="I82" i="28"/>
  <c r="D82" i="28"/>
  <c r="J81" i="28"/>
  <c r="F81" i="28"/>
  <c r="K80" i="28"/>
  <c r="G80" i="28"/>
  <c r="L79" i="28"/>
  <c r="H79" i="28"/>
  <c r="D79" i="28"/>
  <c r="H88" i="28"/>
  <c r="D88" i="28"/>
  <c r="I87" i="28"/>
  <c r="E87" i="28"/>
  <c r="K86" i="28"/>
  <c r="F86" i="28"/>
  <c r="L85" i="28"/>
  <c r="G85" i="28"/>
  <c r="C85" i="28"/>
  <c r="I84" i="28"/>
  <c r="D84" i="28"/>
  <c r="J83" i="28"/>
  <c r="E83" i="28"/>
  <c r="K82" i="28"/>
  <c r="G82" i="28"/>
  <c r="L81" i="28"/>
  <c r="H81" i="28"/>
  <c r="C81" i="28"/>
  <c r="I80" i="28"/>
  <c r="E80" i="28"/>
  <c r="J79" i="28"/>
  <c r="F79" i="28"/>
  <c r="J87" i="28"/>
  <c r="C86" i="28"/>
  <c r="E84" i="28"/>
  <c r="H82" i="28"/>
  <c r="J80" i="28"/>
  <c r="F87" i="28"/>
  <c r="H85" i="28"/>
  <c r="K83" i="28"/>
  <c r="C82" i="28"/>
  <c r="F80" i="28"/>
  <c r="I88" i="28"/>
  <c r="L86" i="28"/>
  <c r="D85" i="28"/>
  <c r="F83" i="28"/>
  <c r="I81" i="28"/>
  <c r="K79" i="28"/>
  <c r="E88" i="28"/>
  <c r="G86" i="28"/>
  <c r="J84" i="28"/>
  <c r="L82" i="28"/>
  <c r="D81" i="28"/>
  <c r="G79" i="28"/>
  <c r="K88" i="27"/>
  <c r="G88" i="27"/>
  <c r="C88" i="27"/>
  <c r="H87" i="27"/>
  <c r="D87" i="27"/>
  <c r="I86" i="27"/>
  <c r="E86" i="27"/>
  <c r="K85" i="27"/>
  <c r="F85" i="27"/>
  <c r="L84" i="27"/>
  <c r="G84" i="27"/>
  <c r="C84" i="27"/>
  <c r="I83" i="27"/>
  <c r="D83" i="27"/>
  <c r="J82" i="27"/>
  <c r="E82" i="27"/>
  <c r="K81" i="27"/>
  <c r="G81" i="27"/>
  <c r="L80" i="27"/>
  <c r="H80" i="27"/>
  <c r="C80" i="27"/>
  <c r="I79" i="27"/>
  <c r="E79" i="27"/>
  <c r="J88" i="27"/>
  <c r="F88" i="27"/>
  <c r="L87" i="27"/>
  <c r="G87" i="27"/>
  <c r="C87" i="27"/>
  <c r="H86" i="27"/>
  <c r="D86" i="27"/>
  <c r="J85" i="27"/>
  <c r="E85" i="27"/>
  <c r="K84" i="27"/>
  <c r="F84" i="27"/>
  <c r="L83" i="27"/>
  <c r="H83" i="27"/>
  <c r="C83" i="27"/>
  <c r="I82" i="27"/>
  <c r="D82" i="27"/>
  <c r="J81" i="27"/>
  <c r="F81" i="27"/>
  <c r="K80" i="27"/>
  <c r="G80" i="27"/>
  <c r="L79" i="27"/>
  <c r="H79" i="27"/>
  <c r="D79" i="27"/>
  <c r="I88" i="27"/>
  <c r="E88" i="27"/>
  <c r="J87" i="27"/>
  <c r="F87" i="27"/>
  <c r="L86" i="27"/>
  <c r="G86" i="27"/>
  <c r="C86" i="27"/>
  <c r="H85" i="27"/>
  <c r="D85" i="27"/>
  <c r="J84" i="27"/>
  <c r="E84" i="27"/>
  <c r="K83" i="27"/>
  <c r="F83" i="27"/>
  <c r="L82" i="27"/>
  <c r="H82" i="27"/>
  <c r="C82" i="27"/>
  <c r="I81" i="27"/>
  <c r="D81" i="27"/>
  <c r="J80" i="27"/>
  <c r="F80" i="27"/>
  <c r="K79" i="27"/>
  <c r="G79" i="27"/>
  <c r="H88" i="27"/>
  <c r="D88" i="27"/>
  <c r="I87" i="27"/>
  <c r="E87" i="27"/>
  <c r="K86" i="27"/>
  <c r="F86" i="27"/>
  <c r="L85" i="27"/>
  <c r="G85" i="27"/>
  <c r="C85" i="27"/>
  <c r="I84" i="27"/>
  <c r="D84" i="27"/>
  <c r="J83" i="27"/>
  <c r="E83" i="27"/>
  <c r="K82" i="27"/>
  <c r="G82" i="27"/>
  <c r="L81" i="27"/>
  <c r="H81" i="27"/>
  <c r="C81" i="27"/>
  <c r="I80" i="27"/>
  <c r="E80" i="27"/>
  <c r="J79" i="27"/>
  <c r="F79" i="27"/>
  <c r="J77" i="27"/>
  <c r="F77" i="27"/>
  <c r="I77" i="27"/>
  <c r="E77" i="27"/>
  <c r="L77" i="27"/>
  <c r="H77" i="27"/>
  <c r="D77" i="27"/>
  <c r="K77" i="27"/>
  <c r="G77" i="27"/>
  <c r="C77" i="27"/>
  <c r="X86" i="40" l="1"/>
  <c r="Z88" i="36"/>
  <c r="Z88" i="44"/>
  <c r="X86" i="35"/>
  <c r="X86" i="43"/>
  <c r="W85" i="42"/>
  <c r="V84" i="39"/>
  <c r="U83" i="41"/>
  <c r="N95" i="44"/>
  <c r="Z83" i="44" s="1"/>
  <c r="N97" i="41"/>
  <c r="N94" i="35"/>
  <c r="X82" i="35" s="1"/>
  <c r="N95" i="38"/>
  <c r="N94" i="38"/>
  <c r="N92" i="37"/>
  <c r="N96" i="37"/>
  <c r="N98" i="37"/>
  <c r="N94" i="37"/>
  <c r="N97" i="37"/>
  <c r="N93" i="41"/>
  <c r="N94" i="41"/>
  <c r="N98" i="41"/>
  <c r="N96" i="41"/>
  <c r="N93" i="36"/>
  <c r="N94" i="36"/>
  <c r="Z82" i="36" s="1"/>
  <c r="N96" i="36"/>
  <c r="Z84" i="36" s="1"/>
  <c r="N97" i="36"/>
  <c r="N95" i="36"/>
  <c r="N99" i="36"/>
  <c r="N92" i="40"/>
  <c r="N99" i="40"/>
  <c r="X87" i="40" s="1"/>
  <c r="N95" i="40"/>
  <c r="X83" i="40" s="1"/>
  <c r="N97" i="40"/>
  <c r="X85" i="40" s="1"/>
  <c r="N94" i="40"/>
  <c r="N96" i="40"/>
  <c r="N100" i="40"/>
  <c r="N93" i="44"/>
  <c r="Z81" i="44" s="1"/>
  <c r="N97" i="44"/>
  <c r="Z85" i="44" s="1"/>
  <c r="N98" i="44"/>
  <c r="Z86" i="44" s="1"/>
  <c r="N99" i="44"/>
  <c r="Z87" i="44" s="1"/>
  <c r="N94" i="44"/>
  <c r="N96" i="44"/>
  <c r="Z84" i="44" s="1"/>
  <c r="N95" i="42"/>
  <c r="N98" i="38"/>
  <c r="N100" i="38"/>
  <c r="N95" i="37"/>
  <c r="N99" i="37"/>
  <c r="N100" i="37"/>
  <c r="N97" i="38"/>
  <c r="N91" i="42"/>
  <c r="N98" i="42"/>
  <c r="W86" i="42" s="1"/>
  <c r="N96" i="42"/>
  <c r="N94" i="42"/>
  <c r="N100" i="42"/>
  <c r="N92" i="35"/>
  <c r="X80" i="35" s="1"/>
  <c r="N95" i="35"/>
  <c r="X83" i="35" s="1"/>
  <c r="N100" i="35"/>
  <c r="X88" i="35" s="1"/>
  <c r="N99" i="35"/>
  <c r="X87" i="35" s="1"/>
  <c r="N96" i="35"/>
  <c r="N97" i="35"/>
  <c r="N93" i="39"/>
  <c r="N100" i="39"/>
  <c r="N97" i="39"/>
  <c r="N98" i="39"/>
  <c r="V86" i="39" s="1"/>
  <c r="N99" i="39"/>
  <c r="V87" i="39" s="1"/>
  <c r="N94" i="39"/>
  <c r="N93" i="43"/>
  <c r="N95" i="43"/>
  <c r="N96" i="43"/>
  <c r="N97" i="43"/>
  <c r="N94" i="43"/>
  <c r="X82" i="43" s="1"/>
  <c r="N100" i="43"/>
  <c r="N96" i="38"/>
  <c r="N99" i="38"/>
  <c r="N99" i="42"/>
  <c r="N98" i="36"/>
  <c r="Z86" i="36" s="1"/>
  <c r="N100" i="41"/>
  <c r="N99" i="41"/>
  <c r="N95" i="39"/>
  <c r="N99" i="43"/>
  <c r="X87" i="43" s="1"/>
  <c r="N92" i="44"/>
  <c r="Z80" i="44" s="1"/>
  <c r="N91" i="44"/>
  <c r="N91" i="43"/>
  <c r="N92" i="43"/>
  <c r="N93" i="42"/>
  <c r="N92" i="42"/>
  <c r="N91" i="39"/>
  <c r="N91" i="41"/>
  <c r="N92" i="41"/>
  <c r="N91" i="40"/>
  <c r="N93" i="40"/>
  <c r="X81" i="40" s="1"/>
  <c r="N92" i="39"/>
  <c r="N93" i="38"/>
  <c r="N92" i="38"/>
  <c r="N91" i="38"/>
  <c r="N93" i="37"/>
  <c r="N91" i="37"/>
  <c r="N92" i="36"/>
  <c r="Z80" i="36" s="1"/>
  <c r="N91" i="36"/>
  <c r="Z79" i="36" s="1"/>
  <c r="N91" i="35"/>
  <c r="N93" i="35"/>
  <c r="X81" i="35" s="1"/>
  <c r="M61" i="11" a="1"/>
  <c r="T61" i="11" s="1"/>
  <c r="AP61" i="11" s="1"/>
  <c r="I96" i="27"/>
  <c r="K95" i="27"/>
  <c r="J95" i="27"/>
  <c r="E99" i="27"/>
  <c r="I92" i="27"/>
  <c r="L97" i="27"/>
  <c r="I99" i="27"/>
  <c r="I93" i="27"/>
  <c r="D97" i="27"/>
  <c r="L98" i="27"/>
  <c r="I100" i="27"/>
  <c r="L95" i="27"/>
  <c r="J97" i="27"/>
  <c r="G99" i="27"/>
  <c r="L92" i="27"/>
  <c r="J94" i="27"/>
  <c r="E98" i="27"/>
  <c r="C100" i="27"/>
  <c r="E100" i="28"/>
  <c r="D97" i="28"/>
  <c r="J92" i="28"/>
  <c r="J99" i="28"/>
  <c r="I92" i="28"/>
  <c r="L97" i="28"/>
  <c r="I99" i="28"/>
  <c r="K96" i="28"/>
  <c r="H98" i="28"/>
  <c r="F100" i="28"/>
  <c r="K93" i="28"/>
  <c r="I95" i="28"/>
  <c r="F97" i="28"/>
  <c r="D99" i="28"/>
  <c r="K100" i="28"/>
  <c r="H98" i="29"/>
  <c r="K92" i="29"/>
  <c r="L99" i="29"/>
  <c r="E97" i="29"/>
  <c r="K94" i="29"/>
  <c r="I96" i="29"/>
  <c r="F98" i="29"/>
  <c r="D100" i="29"/>
  <c r="K95" i="29"/>
  <c r="H97" i="29"/>
  <c r="F99" i="29"/>
  <c r="L92" i="29"/>
  <c r="J94" i="29"/>
  <c r="E98" i="29"/>
  <c r="C100" i="29"/>
  <c r="C97" i="30"/>
  <c r="K98" i="30"/>
  <c r="H100" i="30"/>
  <c r="J92" i="30"/>
  <c r="C98" i="30"/>
  <c r="J99" i="30"/>
  <c r="K96" i="30"/>
  <c r="H98" i="30"/>
  <c r="F100" i="30"/>
  <c r="K93" i="30"/>
  <c r="I95" i="30"/>
  <c r="F97" i="30"/>
  <c r="D99" i="30"/>
  <c r="K100" i="30"/>
  <c r="C97" i="31"/>
  <c r="H100" i="31"/>
  <c r="I96" i="31"/>
  <c r="L93" i="31"/>
  <c r="I92" i="31"/>
  <c r="I99" i="31"/>
  <c r="J92" i="31"/>
  <c r="C98" i="31"/>
  <c r="J99" i="31"/>
  <c r="K96" i="31"/>
  <c r="H98" i="31"/>
  <c r="F100" i="31"/>
  <c r="K93" i="31"/>
  <c r="I95" i="31"/>
  <c r="F97" i="31"/>
  <c r="D99" i="31"/>
  <c r="K100" i="31"/>
  <c r="F100" i="32"/>
  <c r="E97" i="32"/>
  <c r="K94" i="32"/>
  <c r="I96" i="32"/>
  <c r="F98" i="32"/>
  <c r="D100" i="32"/>
  <c r="K95" i="32"/>
  <c r="H97" i="32"/>
  <c r="F99" i="32"/>
  <c r="L92" i="32"/>
  <c r="J94" i="32"/>
  <c r="E98" i="32"/>
  <c r="C100" i="32"/>
  <c r="F100" i="33"/>
  <c r="E97" i="33"/>
  <c r="K94" i="33"/>
  <c r="I96" i="33"/>
  <c r="F98" i="33"/>
  <c r="D100" i="33"/>
  <c r="K95" i="33"/>
  <c r="H97" i="33"/>
  <c r="F99" i="33"/>
  <c r="L92" i="33"/>
  <c r="J94" i="33"/>
  <c r="E98" i="33"/>
  <c r="C100" i="33"/>
  <c r="J94" i="34"/>
  <c r="L96" i="34"/>
  <c r="D99" i="34"/>
  <c r="K92" i="34"/>
  <c r="H99" i="34"/>
  <c r="I92" i="34"/>
  <c r="L97" i="34"/>
  <c r="I99" i="34"/>
  <c r="I93" i="34"/>
  <c r="D97" i="34"/>
  <c r="L98" i="34"/>
  <c r="I100" i="34"/>
  <c r="I94" i="34"/>
  <c r="D98" i="34"/>
  <c r="L99" i="34"/>
  <c r="D100" i="27"/>
  <c r="F99" i="27"/>
  <c r="I94" i="27"/>
  <c r="D98" i="27"/>
  <c r="L99" i="27"/>
  <c r="L96" i="27"/>
  <c r="I98" i="27"/>
  <c r="G100" i="27"/>
  <c r="L94" i="28"/>
  <c r="L98" i="28"/>
  <c r="K95" i="28"/>
  <c r="K94" i="28"/>
  <c r="I96" i="28"/>
  <c r="F98" i="28"/>
  <c r="D100" i="28"/>
  <c r="J93" i="28"/>
  <c r="E97" i="28"/>
  <c r="C99" i="28"/>
  <c r="J100" i="28"/>
  <c r="K97" i="28"/>
  <c r="H99" i="28"/>
  <c r="I94" i="29"/>
  <c r="C99" i="29"/>
  <c r="L95" i="29"/>
  <c r="C97" i="29"/>
  <c r="K98" i="29"/>
  <c r="H100" i="29"/>
  <c r="J92" i="29"/>
  <c r="C98" i="29"/>
  <c r="J99" i="29"/>
  <c r="L96" i="29"/>
  <c r="I98" i="29"/>
  <c r="G100" i="29"/>
  <c r="L93" i="30"/>
  <c r="J95" i="30"/>
  <c r="G97" i="30"/>
  <c r="E99" i="30"/>
  <c r="L94" i="30"/>
  <c r="J96" i="30"/>
  <c r="G98" i="30"/>
  <c r="E100" i="30"/>
  <c r="J93" i="30"/>
  <c r="E97" i="30"/>
  <c r="C99" i="30"/>
  <c r="J100" i="30"/>
  <c r="K97" i="30"/>
  <c r="H99" i="30"/>
  <c r="F98" i="31"/>
  <c r="J95" i="31"/>
  <c r="L94" i="31"/>
  <c r="J96" i="31"/>
  <c r="G98" i="31"/>
  <c r="E100" i="31"/>
  <c r="J93" i="31"/>
  <c r="E97" i="31"/>
  <c r="C99" i="31"/>
  <c r="J100" i="31"/>
  <c r="K97" i="31"/>
  <c r="H99" i="31"/>
  <c r="D98" i="32"/>
  <c r="C99" i="32"/>
  <c r="L95" i="32"/>
  <c r="C97" i="32"/>
  <c r="K98" i="32"/>
  <c r="H100" i="32"/>
  <c r="J92" i="32"/>
  <c r="C98" i="32"/>
  <c r="J99" i="32"/>
  <c r="L96" i="32"/>
  <c r="I98" i="32"/>
  <c r="G100" i="32"/>
  <c r="D98" i="33"/>
  <c r="I94" i="33"/>
  <c r="C99" i="33"/>
  <c r="L95" i="33"/>
  <c r="C97" i="33"/>
  <c r="K98" i="33"/>
  <c r="H100" i="33"/>
  <c r="J92" i="33"/>
  <c r="C98" i="33"/>
  <c r="J99" i="33"/>
  <c r="L96" i="33"/>
  <c r="I98" i="33"/>
  <c r="G100" i="33"/>
  <c r="I98" i="34"/>
  <c r="K93" i="34"/>
  <c r="K100" i="34"/>
  <c r="K94" i="34"/>
  <c r="I96" i="34"/>
  <c r="F98" i="34"/>
  <c r="D100" i="34"/>
  <c r="K95" i="34"/>
  <c r="H97" i="34"/>
  <c r="F99" i="34"/>
  <c r="K96" i="34"/>
  <c r="H98" i="34"/>
  <c r="F100" i="34"/>
  <c r="K94" i="27"/>
  <c r="H97" i="27"/>
  <c r="C97" i="27"/>
  <c r="K98" i="27"/>
  <c r="H100" i="27"/>
  <c r="J92" i="27"/>
  <c r="C98" i="27"/>
  <c r="J99" i="27"/>
  <c r="K96" i="27"/>
  <c r="H98" i="27"/>
  <c r="F100" i="27"/>
  <c r="K93" i="27"/>
  <c r="I95" i="27"/>
  <c r="F97" i="27"/>
  <c r="D99" i="27"/>
  <c r="K100" i="27"/>
  <c r="J96" i="28"/>
  <c r="I93" i="28"/>
  <c r="I100" i="28"/>
  <c r="H97" i="28"/>
  <c r="C97" i="28"/>
  <c r="K98" i="28"/>
  <c r="H100" i="28"/>
  <c r="L95" i="28"/>
  <c r="J97" i="28"/>
  <c r="G99" i="28"/>
  <c r="L92" i="28"/>
  <c r="J94" i="28"/>
  <c r="E98" i="28"/>
  <c r="C100" i="28"/>
  <c r="K96" i="29"/>
  <c r="F100" i="29"/>
  <c r="J93" i="29"/>
  <c r="J100" i="29"/>
  <c r="J97" i="29"/>
  <c r="L93" i="29"/>
  <c r="J95" i="29"/>
  <c r="G97" i="29"/>
  <c r="E99" i="29"/>
  <c r="L94" i="29"/>
  <c r="J96" i="29"/>
  <c r="G98" i="29"/>
  <c r="E100" i="29"/>
  <c r="K93" i="29"/>
  <c r="I95" i="29"/>
  <c r="F97" i="29"/>
  <c r="D99" i="29"/>
  <c r="K100" i="29"/>
  <c r="I92" i="30"/>
  <c r="L97" i="30"/>
  <c r="I99" i="30"/>
  <c r="I93" i="30"/>
  <c r="D97" i="30"/>
  <c r="L98" i="30"/>
  <c r="I100" i="30"/>
  <c r="L95" i="30"/>
  <c r="J97" i="30"/>
  <c r="G99" i="30"/>
  <c r="L92" i="30"/>
  <c r="J94" i="30"/>
  <c r="E98" i="30"/>
  <c r="C100" i="30"/>
  <c r="K98" i="31"/>
  <c r="D100" i="31"/>
  <c r="G97" i="31"/>
  <c r="I93" i="31"/>
  <c r="D97" i="31"/>
  <c r="L98" i="31"/>
  <c r="I100" i="31"/>
  <c r="L95" i="31"/>
  <c r="J97" i="31"/>
  <c r="G99" i="31"/>
  <c r="L92" i="31"/>
  <c r="J94" i="31"/>
  <c r="E98" i="31"/>
  <c r="C100" i="31"/>
  <c r="K92" i="32"/>
  <c r="L99" i="32"/>
  <c r="K96" i="32"/>
  <c r="J93" i="32"/>
  <c r="J100" i="32"/>
  <c r="J97" i="32"/>
  <c r="L93" i="32"/>
  <c r="J95" i="32"/>
  <c r="G97" i="32"/>
  <c r="E99" i="32"/>
  <c r="L94" i="32"/>
  <c r="J96" i="32"/>
  <c r="G98" i="32"/>
  <c r="E100" i="32"/>
  <c r="K93" i="32"/>
  <c r="I95" i="32"/>
  <c r="F97" i="32"/>
  <c r="D99" i="32"/>
  <c r="K100" i="32"/>
  <c r="K92" i="33"/>
  <c r="K96" i="33"/>
  <c r="J93" i="33"/>
  <c r="J100" i="33"/>
  <c r="J97" i="33"/>
  <c r="L93" i="33"/>
  <c r="J95" i="33"/>
  <c r="G97" i="33"/>
  <c r="E99" i="33"/>
  <c r="L94" i="33"/>
  <c r="J96" i="33"/>
  <c r="G98" i="33"/>
  <c r="E100" i="33"/>
  <c r="K93" i="33"/>
  <c r="I95" i="33"/>
  <c r="F97" i="33"/>
  <c r="D99" i="33"/>
  <c r="K100" i="33"/>
  <c r="E98" i="34"/>
  <c r="G100" i="34"/>
  <c r="I95" i="34"/>
  <c r="C97" i="34"/>
  <c r="K98" i="34"/>
  <c r="H100" i="34"/>
  <c r="J92" i="34"/>
  <c r="C98" i="34"/>
  <c r="J99" i="34"/>
  <c r="J93" i="34"/>
  <c r="E97" i="34"/>
  <c r="C99" i="34"/>
  <c r="J100" i="34"/>
  <c r="F98" i="27"/>
  <c r="K92" i="27"/>
  <c r="L93" i="27"/>
  <c r="G97" i="27"/>
  <c r="L94" i="27"/>
  <c r="J96" i="27"/>
  <c r="G98" i="27"/>
  <c r="E100" i="27"/>
  <c r="J93" i="27"/>
  <c r="E97" i="27"/>
  <c r="C99" i="27"/>
  <c r="J100" i="27"/>
  <c r="K97" i="27"/>
  <c r="H99" i="27"/>
  <c r="G98" i="28"/>
  <c r="F99" i="28"/>
  <c r="C98" i="28"/>
  <c r="L93" i="28"/>
  <c r="J95" i="28"/>
  <c r="G97" i="28"/>
  <c r="E99" i="28"/>
  <c r="K92" i="28"/>
  <c r="I94" i="28"/>
  <c r="D98" i="28"/>
  <c r="L99" i="28"/>
  <c r="L96" i="28"/>
  <c r="I98" i="28"/>
  <c r="G100" i="28"/>
  <c r="D98" i="29"/>
  <c r="G99" i="29"/>
  <c r="I92" i="29"/>
  <c r="L97" i="29"/>
  <c r="I99" i="29"/>
  <c r="I93" i="29"/>
  <c r="D97" i="29"/>
  <c r="L98" i="29"/>
  <c r="I100" i="29"/>
  <c r="K97" i="29"/>
  <c r="H99" i="29"/>
  <c r="K94" i="30"/>
  <c r="I96" i="30"/>
  <c r="F98" i="30"/>
  <c r="D100" i="30"/>
  <c r="K95" i="30"/>
  <c r="H97" i="30"/>
  <c r="F99" i="30"/>
  <c r="K92" i="30"/>
  <c r="I94" i="30"/>
  <c r="D98" i="30"/>
  <c r="L99" i="30"/>
  <c r="L96" i="30"/>
  <c r="I98" i="30"/>
  <c r="G100" i="30"/>
  <c r="K94" i="31"/>
  <c r="E99" i="31"/>
  <c r="L97" i="31"/>
  <c r="K95" i="31"/>
  <c r="H97" i="31"/>
  <c r="F99" i="31"/>
  <c r="K92" i="31"/>
  <c r="I94" i="31"/>
  <c r="D98" i="31"/>
  <c r="L99" i="31"/>
  <c r="L96" i="31"/>
  <c r="I98" i="31"/>
  <c r="G100" i="31"/>
  <c r="I94" i="32"/>
  <c r="H98" i="32"/>
  <c r="G99" i="32"/>
  <c r="I92" i="32"/>
  <c r="L97" i="32"/>
  <c r="I99" i="32"/>
  <c r="I93" i="32"/>
  <c r="D97" i="32"/>
  <c r="L98" i="32"/>
  <c r="I100" i="32"/>
  <c r="K97" i="32"/>
  <c r="H99" i="32"/>
  <c r="L99" i="33"/>
  <c r="H98" i="33"/>
  <c r="G99" i="33"/>
  <c r="I92" i="33"/>
  <c r="L97" i="33"/>
  <c r="I99" i="33"/>
  <c r="I93" i="33"/>
  <c r="D97" i="33"/>
  <c r="L98" i="33"/>
  <c r="I100" i="33"/>
  <c r="K97" i="33"/>
  <c r="H99" i="33"/>
  <c r="L92" i="34"/>
  <c r="C100" i="34"/>
  <c r="F97" i="34"/>
  <c r="K97" i="34"/>
  <c r="L93" i="34"/>
  <c r="J95" i="34"/>
  <c r="G97" i="34"/>
  <c r="E99" i="34"/>
  <c r="L94" i="34"/>
  <c r="J96" i="34"/>
  <c r="G98" i="34"/>
  <c r="E100" i="34"/>
  <c r="L95" i="34"/>
  <c r="J97" i="34"/>
  <c r="G99" i="34"/>
  <c r="H95" i="27"/>
  <c r="H92" i="27"/>
  <c r="C96" i="27"/>
  <c r="F95" i="28"/>
  <c r="F96" i="28"/>
  <c r="G93" i="28"/>
  <c r="D95" i="28"/>
  <c r="H95" i="29"/>
  <c r="G92" i="29"/>
  <c r="G94" i="29"/>
  <c r="D96" i="29"/>
  <c r="F95" i="29"/>
  <c r="H92" i="29"/>
  <c r="C96" i="29"/>
  <c r="F96" i="30"/>
  <c r="G93" i="30"/>
  <c r="D95" i="30"/>
  <c r="E95" i="31"/>
  <c r="H93" i="31"/>
  <c r="F96" i="31"/>
  <c r="G93" i="31"/>
  <c r="D95" i="31"/>
  <c r="H95" i="32"/>
  <c r="G92" i="32"/>
  <c r="G94" i="32"/>
  <c r="D96" i="32"/>
  <c r="F95" i="32"/>
  <c r="H92" i="32"/>
  <c r="C96" i="32"/>
  <c r="H95" i="33"/>
  <c r="G92" i="33"/>
  <c r="G94" i="33"/>
  <c r="D96" i="33"/>
  <c r="F95" i="33"/>
  <c r="H92" i="33"/>
  <c r="C96" i="33"/>
  <c r="D95" i="34"/>
  <c r="G94" i="27"/>
  <c r="D96" i="27"/>
  <c r="F95" i="27"/>
  <c r="G92" i="27"/>
  <c r="G96" i="27"/>
  <c r="G94" i="28"/>
  <c r="D96" i="28"/>
  <c r="C95" i="28"/>
  <c r="G96" i="29"/>
  <c r="H93" i="30"/>
  <c r="E95" i="30"/>
  <c r="H94" i="30"/>
  <c r="E96" i="30"/>
  <c r="C95" i="30"/>
  <c r="H94" i="31"/>
  <c r="E96" i="31"/>
  <c r="C95" i="31"/>
  <c r="F96" i="32"/>
  <c r="G96" i="32"/>
  <c r="G96" i="33"/>
  <c r="H92" i="34"/>
  <c r="G94" i="34"/>
  <c r="D96" i="34"/>
  <c r="F95" i="34"/>
  <c r="F96" i="34"/>
  <c r="E95" i="27"/>
  <c r="F96" i="27"/>
  <c r="G93" i="27"/>
  <c r="D95" i="27"/>
  <c r="H94" i="28"/>
  <c r="H95" i="28"/>
  <c r="H92" i="28"/>
  <c r="C96" i="28"/>
  <c r="C95" i="29"/>
  <c r="H93" i="29"/>
  <c r="E95" i="29"/>
  <c r="H94" i="29"/>
  <c r="E96" i="29"/>
  <c r="G93" i="29"/>
  <c r="D95" i="29"/>
  <c r="H95" i="30"/>
  <c r="H92" i="30"/>
  <c r="C96" i="30"/>
  <c r="G94" i="31"/>
  <c r="H95" i="31"/>
  <c r="H92" i="31"/>
  <c r="C96" i="31"/>
  <c r="C95" i="32"/>
  <c r="H93" i="32"/>
  <c r="E95" i="32"/>
  <c r="H94" i="32"/>
  <c r="E96" i="32"/>
  <c r="G93" i="32"/>
  <c r="D95" i="32"/>
  <c r="C95" i="33"/>
  <c r="H93" i="33"/>
  <c r="E95" i="33"/>
  <c r="H94" i="33"/>
  <c r="E96" i="33"/>
  <c r="G93" i="33"/>
  <c r="D95" i="33"/>
  <c r="G96" i="34"/>
  <c r="G92" i="34"/>
  <c r="C95" i="34"/>
  <c r="H93" i="27"/>
  <c r="H94" i="27"/>
  <c r="E96" i="27"/>
  <c r="C95" i="27"/>
  <c r="E96" i="28"/>
  <c r="H93" i="28"/>
  <c r="E95" i="28"/>
  <c r="G92" i="28"/>
  <c r="G96" i="28"/>
  <c r="F96" i="29"/>
  <c r="G94" i="30"/>
  <c r="D96" i="30"/>
  <c r="F95" i="30"/>
  <c r="G92" i="30"/>
  <c r="G96" i="30"/>
  <c r="D96" i="31"/>
  <c r="F95" i="31"/>
  <c r="G92" i="31"/>
  <c r="G96" i="31"/>
  <c r="F96" i="33"/>
  <c r="G93" i="34"/>
  <c r="C96" i="34"/>
  <c r="H93" i="34"/>
  <c r="E95" i="34"/>
  <c r="H94" i="34"/>
  <c r="E96" i="34"/>
  <c r="H95" i="34"/>
  <c r="B74" i="11" a="1"/>
  <c r="B61" i="11" a="1"/>
  <c r="M48" i="11" a="1"/>
  <c r="B48" i="11" a="1"/>
  <c r="M35" i="11" a="1"/>
  <c r="B35" i="11" a="1"/>
  <c r="M22" i="11" a="1"/>
  <c r="I89" i="34"/>
  <c r="I91" i="34"/>
  <c r="L89" i="34"/>
  <c r="L91" i="34"/>
  <c r="E92" i="34"/>
  <c r="G91" i="34"/>
  <c r="G89" i="34"/>
  <c r="D93" i="34"/>
  <c r="D94" i="34"/>
  <c r="H89" i="34"/>
  <c r="H91" i="34"/>
  <c r="K91" i="34"/>
  <c r="K89" i="34"/>
  <c r="E89" i="34"/>
  <c r="E91" i="34"/>
  <c r="E94" i="34"/>
  <c r="F91" i="34"/>
  <c r="F89" i="34"/>
  <c r="C93" i="34"/>
  <c r="F92" i="34"/>
  <c r="C94" i="34"/>
  <c r="F93" i="34"/>
  <c r="C92" i="34"/>
  <c r="C89" i="34"/>
  <c r="D89" i="34"/>
  <c r="D91" i="34"/>
  <c r="J91" i="34"/>
  <c r="J89" i="34"/>
  <c r="H91" i="33"/>
  <c r="H89" i="33"/>
  <c r="K89" i="33"/>
  <c r="K91" i="33"/>
  <c r="E94" i="33"/>
  <c r="D91" i="33"/>
  <c r="D89" i="33"/>
  <c r="F93" i="33"/>
  <c r="D94" i="33"/>
  <c r="F89" i="33"/>
  <c r="F91" i="33"/>
  <c r="C93" i="33"/>
  <c r="F92" i="33"/>
  <c r="C94" i="33"/>
  <c r="E91" i="33"/>
  <c r="E89" i="33"/>
  <c r="L91" i="33"/>
  <c r="L89" i="33"/>
  <c r="J89" i="33"/>
  <c r="J91" i="33"/>
  <c r="I91" i="33"/>
  <c r="I89" i="33"/>
  <c r="E92" i="33"/>
  <c r="G89" i="33"/>
  <c r="G91" i="33"/>
  <c r="D93" i="33"/>
  <c r="C89" i="33"/>
  <c r="C92" i="33"/>
  <c r="D91" i="32"/>
  <c r="D89" i="32"/>
  <c r="L91" i="32"/>
  <c r="L89" i="32"/>
  <c r="J89" i="32"/>
  <c r="J91" i="32"/>
  <c r="I91" i="32"/>
  <c r="I89" i="32"/>
  <c r="E92" i="32"/>
  <c r="G89" i="32"/>
  <c r="G91" i="32"/>
  <c r="D93" i="32"/>
  <c r="C89" i="32"/>
  <c r="C92" i="32"/>
  <c r="H91" i="32"/>
  <c r="H89" i="32"/>
  <c r="K89" i="32"/>
  <c r="K91" i="32"/>
  <c r="E94" i="32"/>
  <c r="F93" i="32"/>
  <c r="D94" i="32"/>
  <c r="F89" i="32"/>
  <c r="F91" i="32"/>
  <c r="C93" i="32"/>
  <c r="F92" i="32"/>
  <c r="C94" i="32"/>
  <c r="E91" i="32"/>
  <c r="E89" i="32"/>
  <c r="J89" i="31"/>
  <c r="J91" i="31"/>
  <c r="F89" i="31"/>
  <c r="F91" i="31"/>
  <c r="G91" i="31"/>
  <c r="G89" i="31"/>
  <c r="D93" i="31"/>
  <c r="L91" i="31"/>
  <c r="L89" i="31"/>
  <c r="E94" i="31"/>
  <c r="C93" i="31"/>
  <c r="K91" i="31"/>
  <c r="K89" i="31"/>
  <c r="D94" i="31"/>
  <c r="E89" i="31"/>
  <c r="E91" i="31"/>
  <c r="E92" i="31"/>
  <c r="F92" i="31"/>
  <c r="C94" i="31"/>
  <c r="D91" i="31"/>
  <c r="D89" i="31"/>
  <c r="I89" i="31"/>
  <c r="I91" i="31"/>
  <c r="H91" i="31"/>
  <c r="H89" i="31"/>
  <c r="F93" i="31"/>
  <c r="C92" i="31"/>
  <c r="C89" i="31"/>
  <c r="E92" i="30"/>
  <c r="G91" i="30"/>
  <c r="G89" i="30"/>
  <c r="D93" i="30"/>
  <c r="L91" i="30"/>
  <c r="L89" i="30"/>
  <c r="E94" i="30"/>
  <c r="K91" i="30"/>
  <c r="K89" i="30"/>
  <c r="D94" i="30"/>
  <c r="E89" i="30"/>
  <c r="E91" i="30"/>
  <c r="F89" i="30"/>
  <c r="F91" i="30"/>
  <c r="C93" i="30"/>
  <c r="F92" i="30"/>
  <c r="C94" i="30"/>
  <c r="D91" i="30"/>
  <c r="D89" i="30"/>
  <c r="I89" i="30"/>
  <c r="I91" i="30"/>
  <c r="J89" i="30"/>
  <c r="J91" i="30"/>
  <c r="H91" i="30"/>
  <c r="H89" i="30"/>
  <c r="F93" i="30"/>
  <c r="C92" i="30"/>
  <c r="C89" i="30"/>
  <c r="H91" i="29"/>
  <c r="H89" i="29"/>
  <c r="D91" i="29"/>
  <c r="D89" i="29"/>
  <c r="K89" i="29"/>
  <c r="K91" i="29"/>
  <c r="E94" i="29"/>
  <c r="D94" i="29"/>
  <c r="F89" i="29"/>
  <c r="F91" i="29"/>
  <c r="C93" i="29"/>
  <c r="F92" i="29"/>
  <c r="C94" i="29"/>
  <c r="E91" i="29"/>
  <c r="E89" i="29"/>
  <c r="F93" i="29"/>
  <c r="L91" i="29"/>
  <c r="L89" i="29"/>
  <c r="J89" i="29"/>
  <c r="J91" i="29"/>
  <c r="I91" i="29"/>
  <c r="I89" i="29"/>
  <c r="E92" i="29"/>
  <c r="G89" i="29"/>
  <c r="G91" i="29"/>
  <c r="D93" i="29"/>
  <c r="C89" i="29"/>
  <c r="C92" i="29"/>
  <c r="K91" i="28"/>
  <c r="K89" i="28"/>
  <c r="F89" i="28"/>
  <c r="F91" i="28"/>
  <c r="C93" i="28"/>
  <c r="L91" i="28"/>
  <c r="L89" i="28"/>
  <c r="E94" i="28"/>
  <c r="J89" i="28"/>
  <c r="J91" i="28"/>
  <c r="D94" i="28"/>
  <c r="E89" i="28"/>
  <c r="E91" i="28"/>
  <c r="G91" i="28"/>
  <c r="G89" i="28"/>
  <c r="F92" i="28"/>
  <c r="E92" i="28"/>
  <c r="D91" i="28"/>
  <c r="D89" i="28"/>
  <c r="I89" i="28"/>
  <c r="I91" i="28"/>
  <c r="D93" i="28"/>
  <c r="C94" i="28"/>
  <c r="H91" i="28"/>
  <c r="H89" i="28"/>
  <c r="F93" i="28"/>
  <c r="C92" i="28"/>
  <c r="C89" i="28"/>
  <c r="E92" i="27"/>
  <c r="G91" i="27"/>
  <c r="G89" i="27"/>
  <c r="D93" i="27"/>
  <c r="L91" i="27"/>
  <c r="L89" i="27"/>
  <c r="E94" i="27"/>
  <c r="K91" i="27"/>
  <c r="K89" i="27"/>
  <c r="D94" i="27"/>
  <c r="E89" i="27"/>
  <c r="E91" i="27"/>
  <c r="F89" i="27"/>
  <c r="F91" i="27"/>
  <c r="C93" i="27"/>
  <c r="F92" i="27"/>
  <c r="C94" i="27"/>
  <c r="D91" i="27"/>
  <c r="D89" i="27"/>
  <c r="I89" i="27"/>
  <c r="I91" i="27"/>
  <c r="J89" i="27"/>
  <c r="J91" i="27"/>
  <c r="H91" i="27"/>
  <c r="H89" i="27"/>
  <c r="F93" i="27"/>
  <c r="C92" i="27"/>
  <c r="C89" i="27"/>
  <c r="R88" i="38" l="1"/>
  <c r="R86" i="38"/>
  <c r="R87" i="38"/>
  <c r="W80" i="42"/>
  <c r="R87" i="42"/>
  <c r="R86" i="42"/>
  <c r="R88" i="42"/>
  <c r="Y87" i="41"/>
  <c r="Y83" i="41"/>
  <c r="Y84" i="41"/>
  <c r="Y81" i="41"/>
  <c r="Y82" i="41"/>
  <c r="Y88" i="41"/>
  <c r="Y80" i="41"/>
  <c r="Y85" i="41"/>
  <c r="Y79" i="41"/>
  <c r="Y86" i="41"/>
  <c r="W88" i="43"/>
  <c r="W87" i="43"/>
  <c r="W86" i="43"/>
  <c r="Z88" i="39"/>
  <c r="Z84" i="39"/>
  <c r="Z82" i="39"/>
  <c r="Z87" i="39"/>
  <c r="Z80" i="39"/>
  <c r="Z86" i="39"/>
  <c r="Z83" i="39"/>
  <c r="Z81" i="39"/>
  <c r="Z79" i="39"/>
  <c r="Z85" i="39"/>
  <c r="Z88" i="42"/>
  <c r="Z83" i="42"/>
  <c r="Z85" i="42"/>
  <c r="Z87" i="42"/>
  <c r="Z81" i="42"/>
  <c r="Z82" i="42"/>
  <c r="Z86" i="42"/>
  <c r="Z79" i="42"/>
  <c r="Z80" i="42"/>
  <c r="Z84" i="42"/>
  <c r="U87" i="37"/>
  <c r="U86" i="37"/>
  <c r="U88" i="37"/>
  <c r="W86" i="44"/>
  <c r="W87" i="44"/>
  <c r="W88" i="44"/>
  <c r="R87" i="40"/>
  <c r="R86" i="40"/>
  <c r="R88" i="40"/>
  <c r="X86" i="41"/>
  <c r="X82" i="41"/>
  <c r="X84" i="41"/>
  <c r="X83" i="41"/>
  <c r="X80" i="41"/>
  <c r="X81" i="41"/>
  <c r="X79" i="41"/>
  <c r="X85" i="41"/>
  <c r="X87" i="41"/>
  <c r="X88" i="41"/>
  <c r="T87" i="38"/>
  <c r="T86" i="38"/>
  <c r="T88" i="38"/>
  <c r="X85" i="43"/>
  <c r="X80" i="40"/>
  <c r="W88" i="42"/>
  <c r="S86" i="35"/>
  <c r="S88" i="35"/>
  <c r="S87" i="35"/>
  <c r="S87" i="38"/>
  <c r="S86" i="38"/>
  <c r="S88" i="38"/>
  <c r="W81" i="42"/>
  <c r="S87" i="42"/>
  <c r="S86" i="42"/>
  <c r="S88" i="42"/>
  <c r="Z88" i="41"/>
  <c r="Z82" i="41"/>
  <c r="Z84" i="41"/>
  <c r="Z79" i="41"/>
  <c r="Z85" i="41"/>
  <c r="Z81" i="41"/>
  <c r="Z83" i="41"/>
  <c r="Z80" i="41"/>
  <c r="Z86" i="41"/>
  <c r="Z87" i="41"/>
  <c r="V86" i="43"/>
  <c r="V87" i="43"/>
  <c r="V88" i="43"/>
  <c r="V81" i="39"/>
  <c r="S87" i="39"/>
  <c r="S88" i="39"/>
  <c r="S86" i="39"/>
  <c r="T87" i="42"/>
  <c r="T86" i="42"/>
  <c r="T88" i="42"/>
  <c r="Z88" i="38"/>
  <c r="Z82" i="38"/>
  <c r="Z86" i="38"/>
  <c r="Z85" i="38"/>
  <c r="Z84" i="38"/>
  <c r="Z79" i="38"/>
  <c r="Z87" i="38"/>
  <c r="Z81" i="38"/>
  <c r="Z83" i="38"/>
  <c r="Z80" i="38"/>
  <c r="S86" i="44"/>
  <c r="S88" i="44"/>
  <c r="S87" i="44"/>
  <c r="Y87" i="36"/>
  <c r="Y85" i="36"/>
  <c r="Y83" i="36"/>
  <c r="Y79" i="36"/>
  <c r="Y82" i="36"/>
  <c r="Y86" i="36"/>
  <c r="Y80" i="36"/>
  <c r="Y81" i="36"/>
  <c r="Y88" i="36"/>
  <c r="Y84" i="36"/>
  <c r="T87" i="41"/>
  <c r="T86" i="41"/>
  <c r="T88" i="41"/>
  <c r="U88" i="38"/>
  <c r="U87" i="38"/>
  <c r="U86" i="38"/>
  <c r="Q88" i="35"/>
  <c r="Q87" i="35"/>
  <c r="Q86" i="35"/>
  <c r="V80" i="39"/>
  <c r="R87" i="39"/>
  <c r="R86" i="39"/>
  <c r="R88" i="39"/>
  <c r="R86" i="43"/>
  <c r="R87" i="43"/>
  <c r="R88" i="43"/>
  <c r="X86" i="36"/>
  <c r="X88" i="36"/>
  <c r="X79" i="36"/>
  <c r="X81" i="36"/>
  <c r="X83" i="36"/>
  <c r="X87" i="36"/>
  <c r="X82" i="36"/>
  <c r="X85" i="36"/>
  <c r="X80" i="36"/>
  <c r="X84" i="36"/>
  <c r="U87" i="43"/>
  <c r="U86" i="43"/>
  <c r="U88" i="43"/>
  <c r="W88" i="35"/>
  <c r="W87" i="35"/>
  <c r="W86" i="35"/>
  <c r="W84" i="42"/>
  <c r="V86" i="42"/>
  <c r="V88" i="42"/>
  <c r="V87" i="42"/>
  <c r="X86" i="38"/>
  <c r="X85" i="38"/>
  <c r="X87" i="38"/>
  <c r="X79" i="38"/>
  <c r="X81" i="38"/>
  <c r="X88" i="38"/>
  <c r="X84" i="38"/>
  <c r="X82" i="38"/>
  <c r="X80" i="38"/>
  <c r="X83" i="38"/>
  <c r="Z88" i="40"/>
  <c r="Z86" i="40"/>
  <c r="Z87" i="40"/>
  <c r="Z79" i="40"/>
  <c r="Z83" i="40"/>
  <c r="Z81" i="40"/>
  <c r="Z85" i="40"/>
  <c r="Z82" i="40"/>
  <c r="Z84" i="40"/>
  <c r="Z80" i="40"/>
  <c r="U87" i="36"/>
  <c r="U86" i="36"/>
  <c r="U88" i="36"/>
  <c r="S86" i="41"/>
  <c r="S88" i="41"/>
  <c r="S87" i="41"/>
  <c r="T86" i="35"/>
  <c r="T87" i="35"/>
  <c r="T88" i="35"/>
  <c r="X83" i="43"/>
  <c r="Q88" i="36"/>
  <c r="Q86" i="36"/>
  <c r="Q87" i="36"/>
  <c r="S86" i="40"/>
  <c r="S87" i="40"/>
  <c r="S88" i="40"/>
  <c r="Q88" i="43"/>
  <c r="Q87" i="43"/>
  <c r="Q86" i="43"/>
  <c r="Y87" i="42"/>
  <c r="Y80" i="42"/>
  <c r="Y81" i="42"/>
  <c r="Y83" i="42"/>
  <c r="Y88" i="42"/>
  <c r="Y79" i="42"/>
  <c r="Y86" i="42"/>
  <c r="Y85" i="42"/>
  <c r="Y84" i="42"/>
  <c r="Y82" i="42"/>
  <c r="S87" i="43"/>
  <c r="S88" i="43"/>
  <c r="S86" i="43"/>
  <c r="V86" i="35"/>
  <c r="V88" i="35"/>
  <c r="V87" i="35"/>
  <c r="X86" i="42"/>
  <c r="X87" i="42"/>
  <c r="X88" i="42"/>
  <c r="X82" i="42"/>
  <c r="X79" i="42"/>
  <c r="X81" i="42"/>
  <c r="X85" i="42"/>
  <c r="X84" i="42"/>
  <c r="X83" i="42"/>
  <c r="X80" i="42"/>
  <c r="W83" i="42"/>
  <c r="U87" i="42"/>
  <c r="U86" i="42"/>
  <c r="U88" i="42"/>
  <c r="V86" i="40"/>
  <c r="V88" i="40"/>
  <c r="V87" i="40"/>
  <c r="W87" i="36"/>
  <c r="W86" i="36"/>
  <c r="W88" i="36"/>
  <c r="W86" i="37"/>
  <c r="W88" i="37"/>
  <c r="W87" i="37"/>
  <c r="W87" i="41"/>
  <c r="W88" i="41"/>
  <c r="W86" i="41"/>
  <c r="X80" i="43"/>
  <c r="X84" i="43"/>
  <c r="X84" i="35"/>
  <c r="X84" i="40"/>
  <c r="U87" i="41"/>
  <c r="R87" i="36"/>
  <c r="R88" i="36"/>
  <c r="R86" i="36"/>
  <c r="Q86" i="40"/>
  <c r="Q88" i="40"/>
  <c r="Q87" i="40"/>
  <c r="Q86" i="44"/>
  <c r="Q88" i="44"/>
  <c r="Q87" i="44"/>
  <c r="Y87" i="38"/>
  <c r="Y81" i="38"/>
  <c r="Y79" i="38"/>
  <c r="Y82" i="38"/>
  <c r="Y88" i="38"/>
  <c r="Y86" i="38"/>
  <c r="Y85" i="38"/>
  <c r="Y84" i="38"/>
  <c r="Y80" i="38"/>
  <c r="Y83" i="38"/>
  <c r="T88" i="39"/>
  <c r="T87" i="39"/>
  <c r="T86" i="39"/>
  <c r="Y87" i="35"/>
  <c r="Y82" i="35"/>
  <c r="Y86" i="35"/>
  <c r="Y88" i="35"/>
  <c r="Y79" i="35"/>
  <c r="Y84" i="35"/>
  <c r="Y83" i="35"/>
  <c r="Y85" i="35"/>
  <c r="Y81" i="35"/>
  <c r="Y80" i="35"/>
  <c r="Q87" i="42"/>
  <c r="Q88" i="42"/>
  <c r="Q86" i="42"/>
  <c r="V87" i="44"/>
  <c r="V86" i="44"/>
  <c r="V88" i="44"/>
  <c r="T87" i="40"/>
  <c r="T88" i="40"/>
  <c r="T86" i="40"/>
  <c r="V86" i="36"/>
  <c r="V88" i="36"/>
  <c r="V87" i="36"/>
  <c r="T87" i="37"/>
  <c r="T88" i="37"/>
  <c r="T86" i="37"/>
  <c r="U86" i="44"/>
  <c r="U87" i="44"/>
  <c r="U88" i="44"/>
  <c r="X79" i="35"/>
  <c r="Z85" i="36"/>
  <c r="V88" i="39"/>
  <c r="U88" i="41"/>
  <c r="Q88" i="37"/>
  <c r="Q86" i="37"/>
  <c r="Q87" i="37"/>
  <c r="R87" i="41"/>
  <c r="R88" i="41"/>
  <c r="R86" i="41"/>
  <c r="R87" i="44"/>
  <c r="R88" i="44"/>
  <c r="R86" i="44"/>
  <c r="V86" i="38"/>
  <c r="V87" i="38"/>
  <c r="V88" i="38"/>
  <c r="Y87" i="39"/>
  <c r="Y82" i="39"/>
  <c r="Y80" i="39"/>
  <c r="Y86" i="39"/>
  <c r="Y85" i="39"/>
  <c r="Y79" i="39"/>
  <c r="Y81" i="39"/>
  <c r="Y88" i="39"/>
  <c r="Y83" i="39"/>
  <c r="Y84" i="39"/>
  <c r="Z88" i="35"/>
  <c r="Z84" i="35"/>
  <c r="Z83" i="35"/>
  <c r="Z86" i="35"/>
  <c r="Z85" i="35"/>
  <c r="Z82" i="35"/>
  <c r="Z80" i="35"/>
  <c r="Z81" i="35"/>
  <c r="Z79" i="35"/>
  <c r="Z87" i="35"/>
  <c r="W88" i="38"/>
  <c r="W87" i="38"/>
  <c r="W86" i="38"/>
  <c r="T88" i="44"/>
  <c r="T87" i="44"/>
  <c r="T86" i="44"/>
  <c r="W87" i="40"/>
  <c r="W88" i="40"/>
  <c r="W86" i="40"/>
  <c r="T87" i="36"/>
  <c r="T86" i="36"/>
  <c r="T88" i="36"/>
  <c r="X86" i="37"/>
  <c r="X83" i="37"/>
  <c r="X81" i="37"/>
  <c r="X88" i="37"/>
  <c r="X80" i="37"/>
  <c r="X79" i="37"/>
  <c r="X84" i="37"/>
  <c r="X87" i="37"/>
  <c r="X82" i="37"/>
  <c r="X85" i="37"/>
  <c r="X79" i="43"/>
  <c r="Z82" i="44"/>
  <c r="Z83" i="36"/>
  <c r="Z87" i="36"/>
  <c r="U86" i="41"/>
  <c r="S88" i="37"/>
  <c r="S86" i="37"/>
  <c r="S87" i="37"/>
  <c r="Q87" i="41"/>
  <c r="Q86" i="41"/>
  <c r="Q88" i="41"/>
  <c r="Y87" i="43"/>
  <c r="Y80" i="43"/>
  <c r="Y79" i="43"/>
  <c r="Y81" i="43"/>
  <c r="Y83" i="43"/>
  <c r="Y85" i="43"/>
  <c r="Y88" i="43"/>
  <c r="Y84" i="43"/>
  <c r="Y82" i="43"/>
  <c r="Y86" i="43"/>
  <c r="Z88" i="43"/>
  <c r="Z87" i="43"/>
  <c r="Z83" i="43"/>
  <c r="Z80" i="43"/>
  <c r="Z79" i="43"/>
  <c r="Z85" i="43"/>
  <c r="Z84" i="43"/>
  <c r="Z81" i="43"/>
  <c r="Z82" i="43"/>
  <c r="Z86" i="43"/>
  <c r="X86" i="39"/>
  <c r="X88" i="39"/>
  <c r="X79" i="39"/>
  <c r="X81" i="39"/>
  <c r="X80" i="39"/>
  <c r="X87" i="39"/>
  <c r="X83" i="39"/>
  <c r="X82" i="39"/>
  <c r="X84" i="39"/>
  <c r="X85" i="39"/>
  <c r="U86" i="35"/>
  <c r="U88" i="35"/>
  <c r="U87" i="35"/>
  <c r="Z88" i="37"/>
  <c r="Z83" i="37"/>
  <c r="Z87" i="37"/>
  <c r="Z82" i="37"/>
  <c r="Z79" i="37"/>
  <c r="Z81" i="37"/>
  <c r="Z85" i="37"/>
  <c r="Z80" i="37"/>
  <c r="Z84" i="37"/>
  <c r="Z86" i="37"/>
  <c r="Y87" i="44"/>
  <c r="Y80" i="44"/>
  <c r="Y88" i="44"/>
  <c r="Y83" i="44"/>
  <c r="Y84" i="44"/>
  <c r="Y86" i="44"/>
  <c r="Y85" i="44"/>
  <c r="Y79" i="44"/>
  <c r="Y81" i="44"/>
  <c r="Y82" i="44"/>
  <c r="U88" i="40"/>
  <c r="U87" i="40"/>
  <c r="U86" i="40"/>
  <c r="S88" i="36"/>
  <c r="S86" i="36"/>
  <c r="S87" i="36"/>
  <c r="V88" i="37"/>
  <c r="V87" i="37"/>
  <c r="V86" i="37"/>
  <c r="X88" i="43"/>
  <c r="X79" i="40"/>
  <c r="Q87" i="38"/>
  <c r="Q86" i="38"/>
  <c r="Q88" i="38"/>
  <c r="V79" i="39"/>
  <c r="Q86" i="39"/>
  <c r="Q88" i="39"/>
  <c r="Q87" i="39"/>
  <c r="V83" i="39"/>
  <c r="U86" i="39"/>
  <c r="U88" i="39"/>
  <c r="U87" i="39"/>
  <c r="T87" i="43"/>
  <c r="T86" i="43"/>
  <c r="T88" i="43"/>
  <c r="W87" i="39"/>
  <c r="W86" i="39"/>
  <c r="W88" i="39"/>
  <c r="R86" i="35"/>
  <c r="R87" i="35"/>
  <c r="R88" i="35"/>
  <c r="Y87" i="37"/>
  <c r="Y83" i="37"/>
  <c r="Y81" i="37"/>
  <c r="Y80" i="37"/>
  <c r="Y79" i="37"/>
  <c r="Y86" i="37"/>
  <c r="Y85" i="37"/>
  <c r="Y84" i="37"/>
  <c r="Y88" i="37"/>
  <c r="Y82" i="37"/>
  <c r="X86" i="44"/>
  <c r="X88" i="44"/>
  <c r="X80" i="44"/>
  <c r="X85" i="44"/>
  <c r="X87" i="44"/>
  <c r="X81" i="44"/>
  <c r="X79" i="44"/>
  <c r="X82" i="44"/>
  <c r="X83" i="44"/>
  <c r="X84" i="44"/>
  <c r="Y87" i="40"/>
  <c r="Y84" i="40"/>
  <c r="Y83" i="40"/>
  <c r="Y81" i="40"/>
  <c r="Y88" i="40"/>
  <c r="Y79" i="40"/>
  <c r="Y82" i="40"/>
  <c r="Y85" i="40"/>
  <c r="Y86" i="40"/>
  <c r="Y80" i="40"/>
  <c r="U84" i="41"/>
  <c r="V87" i="41"/>
  <c r="V88" i="41"/>
  <c r="V86" i="41"/>
  <c r="R88" i="37"/>
  <c r="R86" i="37"/>
  <c r="R87" i="37"/>
  <c r="X81" i="43"/>
  <c r="X85" i="35"/>
  <c r="Z79" i="44"/>
  <c r="Z81" i="36"/>
  <c r="X88" i="40"/>
  <c r="X82" i="40"/>
  <c r="W87" i="42"/>
  <c r="Q83" i="36"/>
  <c r="Q85" i="36"/>
  <c r="Q84" i="36"/>
  <c r="S83" i="40"/>
  <c r="S85" i="40"/>
  <c r="S84" i="40"/>
  <c r="Q83" i="43"/>
  <c r="Q85" i="43"/>
  <c r="Q84" i="43"/>
  <c r="S85" i="43"/>
  <c r="S84" i="43"/>
  <c r="V84" i="35"/>
  <c r="V83" i="35"/>
  <c r="V85" i="35"/>
  <c r="V82" i="35"/>
  <c r="V79" i="35"/>
  <c r="V81" i="35"/>
  <c r="V80" i="35"/>
  <c r="U85" i="42"/>
  <c r="U84" i="42"/>
  <c r="V84" i="40"/>
  <c r="V80" i="40"/>
  <c r="V85" i="40"/>
  <c r="V82" i="40"/>
  <c r="V81" i="40"/>
  <c r="V83" i="40"/>
  <c r="V79" i="40"/>
  <c r="W85" i="36"/>
  <c r="W79" i="36"/>
  <c r="W80" i="36"/>
  <c r="W82" i="36"/>
  <c r="W83" i="36"/>
  <c r="W84" i="36"/>
  <c r="W81" i="36"/>
  <c r="W85" i="37"/>
  <c r="W80" i="37"/>
  <c r="W82" i="37"/>
  <c r="W79" i="37"/>
  <c r="W84" i="37"/>
  <c r="W83" i="37"/>
  <c r="W81" i="37"/>
  <c r="W85" i="41"/>
  <c r="W84" i="41"/>
  <c r="W83" i="41"/>
  <c r="W81" i="41"/>
  <c r="W82" i="41"/>
  <c r="W80" i="41"/>
  <c r="W79" i="41"/>
  <c r="U85" i="41"/>
  <c r="R83" i="36"/>
  <c r="R84" i="36"/>
  <c r="R85" i="36"/>
  <c r="Q83" i="40"/>
  <c r="Q85" i="40"/>
  <c r="Q84" i="40"/>
  <c r="Q83" i="44"/>
  <c r="Q84" i="44"/>
  <c r="Q85" i="44"/>
  <c r="T84" i="39"/>
  <c r="T85" i="39"/>
  <c r="Q84" i="42"/>
  <c r="Q85" i="42"/>
  <c r="V84" i="44"/>
  <c r="V83" i="44"/>
  <c r="V82" i="44"/>
  <c r="V80" i="44"/>
  <c r="V79" i="44"/>
  <c r="V85" i="44"/>
  <c r="V81" i="44"/>
  <c r="T83" i="40"/>
  <c r="T84" i="40"/>
  <c r="T85" i="40"/>
  <c r="V84" i="36"/>
  <c r="V85" i="36"/>
  <c r="V80" i="36"/>
  <c r="V83" i="36"/>
  <c r="V79" i="36"/>
  <c r="V81" i="36"/>
  <c r="V82" i="36"/>
  <c r="T85" i="37"/>
  <c r="T84" i="37"/>
  <c r="U85" i="44"/>
  <c r="U84" i="44"/>
  <c r="Q84" i="37"/>
  <c r="Q85" i="37"/>
  <c r="R83" i="41"/>
  <c r="R85" i="41"/>
  <c r="R84" i="41"/>
  <c r="R85" i="44"/>
  <c r="R84" i="44"/>
  <c r="V84" i="38"/>
  <c r="V79" i="38"/>
  <c r="V81" i="38"/>
  <c r="V85" i="38"/>
  <c r="V80" i="38"/>
  <c r="V83" i="38"/>
  <c r="V82" i="38"/>
  <c r="W85" i="38"/>
  <c r="W82" i="38"/>
  <c r="W81" i="38"/>
  <c r="W79" i="38"/>
  <c r="W83" i="38"/>
  <c r="W84" i="38"/>
  <c r="W80" i="38"/>
  <c r="T85" i="44"/>
  <c r="T84" i="44"/>
  <c r="W85" i="40"/>
  <c r="W79" i="40"/>
  <c r="W83" i="40"/>
  <c r="W81" i="40"/>
  <c r="W84" i="40"/>
  <c r="W82" i="40"/>
  <c r="W80" i="40"/>
  <c r="T84" i="36"/>
  <c r="T85" i="36"/>
  <c r="S85" i="37"/>
  <c r="S84" i="37"/>
  <c r="Q83" i="41"/>
  <c r="Q84" i="41"/>
  <c r="Q85" i="41"/>
  <c r="U84" i="35"/>
  <c r="U85" i="35"/>
  <c r="U85" i="40"/>
  <c r="U84" i="40"/>
  <c r="S85" i="36"/>
  <c r="S84" i="36"/>
  <c r="V84" i="37"/>
  <c r="V80" i="37"/>
  <c r="V79" i="37"/>
  <c r="V81" i="37"/>
  <c r="V83" i="37"/>
  <c r="V85" i="37"/>
  <c r="V82" i="37"/>
  <c r="Q85" i="38"/>
  <c r="Q84" i="38"/>
  <c r="Q83" i="39"/>
  <c r="Q84" i="39"/>
  <c r="Q85" i="39"/>
  <c r="U85" i="39"/>
  <c r="U84" i="39"/>
  <c r="T83" i="43"/>
  <c r="T84" i="43"/>
  <c r="T85" i="43"/>
  <c r="W85" i="39"/>
  <c r="W81" i="39"/>
  <c r="W83" i="39"/>
  <c r="W80" i="39"/>
  <c r="W79" i="39"/>
  <c r="W82" i="39"/>
  <c r="W84" i="39"/>
  <c r="R84" i="35"/>
  <c r="R85" i="35"/>
  <c r="V84" i="41"/>
  <c r="V80" i="41"/>
  <c r="V82" i="41"/>
  <c r="V79" i="41"/>
  <c r="V81" i="41"/>
  <c r="V85" i="41"/>
  <c r="V83" i="41"/>
  <c r="R84" i="37"/>
  <c r="R85" i="37"/>
  <c r="W79" i="42"/>
  <c r="R83" i="38"/>
  <c r="R84" i="38"/>
  <c r="R85" i="38"/>
  <c r="R84" i="42"/>
  <c r="R85" i="42"/>
  <c r="W85" i="43"/>
  <c r="W81" i="43"/>
  <c r="W82" i="43"/>
  <c r="W79" i="43"/>
  <c r="W84" i="43"/>
  <c r="W80" i="43"/>
  <c r="W83" i="43"/>
  <c r="U85" i="37"/>
  <c r="U84" i="37"/>
  <c r="W85" i="44"/>
  <c r="W81" i="44"/>
  <c r="W79" i="44"/>
  <c r="W82" i="44"/>
  <c r="W84" i="44"/>
  <c r="W80" i="44"/>
  <c r="W83" i="44"/>
  <c r="R83" i="40"/>
  <c r="R85" i="40"/>
  <c r="R84" i="40"/>
  <c r="T85" i="38"/>
  <c r="T84" i="38"/>
  <c r="V85" i="39"/>
  <c r="S83" i="35"/>
  <c r="S85" i="35"/>
  <c r="S84" i="35"/>
  <c r="S83" i="38"/>
  <c r="S85" i="38"/>
  <c r="S84" i="38"/>
  <c r="S85" i="42"/>
  <c r="S84" i="42"/>
  <c r="V84" i="43"/>
  <c r="V81" i="43"/>
  <c r="V80" i="43"/>
  <c r="V83" i="43"/>
  <c r="V79" i="43"/>
  <c r="V85" i="43"/>
  <c r="V82" i="43"/>
  <c r="S84" i="39"/>
  <c r="S85" i="39"/>
  <c r="T84" i="42"/>
  <c r="T85" i="42"/>
  <c r="S85" i="44"/>
  <c r="S84" i="44"/>
  <c r="T83" i="41"/>
  <c r="T85" i="41"/>
  <c r="T84" i="41"/>
  <c r="U84" i="38"/>
  <c r="U85" i="38"/>
  <c r="V82" i="39"/>
  <c r="W82" i="42"/>
  <c r="Q83" i="35"/>
  <c r="Q85" i="35"/>
  <c r="Q84" i="35"/>
  <c r="R85" i="39"/>
  <c r="R84" i="39"/>
  <c r="R83" i="43"/>
  <c r="R84" i="43"/>
  <c r="R85" i="43"/>
  <c r="U84" i="43"/>
  <c r="U85" i="43"/>
  <c r="W85" i="35"/>
  <c r="W80" i="35"/>
  <c r="W83" i="35"/>
  <c r="W79" i="35"/>
  <c r="W81" i="35"/>
  <c r="W82" i="35"/>
  <c r="W84" i="35"/>
  <c r="V84" i="42"/>
  <c r="V80" i="42"/>
  <c r="V83" i="42"/>
  <c r="V81" i="42"/>
  <c r="V79" i="42"/>
  <c r="V85" i="42"/>
  <c r="V82" i="42"/>
  <c r="U85" i="36"/>
  <c r="U84" i="36"/>
  <c r="S83" i="41"/>
  <c r="S85" i="41"/>
  <c r="S84" i="41"/>
  <c r="T84" i="35"/>
  <c r="T85" i="35"/>
  <c r="R83" i="42"/>
  <c r="T83" i="39"/>
  <c r="Q83" i="42"/>
  <c r="T83" i="38"/>
  <c r="M91" i="32"/>
  <c r="S83" i="42"/>
  <c r="S83" i="39"/>
  <c r="T83" i="42"/>
  <c r="R83" i="39"/>
  <c r="T83" i="36"/>
  <c r="U79" i="41"/>
  <c r="T83" i="37"/>
  <c r="U83" i="44"/>
  <c r="U81" i="44"/>
  <c r="U82" i="44"/>
  <c r="U80" i="44"/>
  <c r="U79" i="44"/>
  <c r="Q83" i="37"/>
  <c r="R83" i="44"/>
  <c r="S83" i="44"/>
  <c r="U83" i="38"/>
  <c r="U82" i="38"/>
  <c r="U80" i="38"/>
  <c r="U79" i="38"/>
  <c r="U81" i="38"/>
  <c r="U80" i="41"/>
  <c r="S83" i="37"/>
  <c r="U83" i="43"/>
  <c r="U80" i="43"/>
  <c r="U81" i="43"/>
  <c r="U79" i="43"/>
  <c r="U82" i="43"/>
  <c r="U83" i="35"/>
  <c r="U80" i="35"/>
  <c r="U81" i="35"/>
  <c r="U82" i="35"/>
  <c r="U79" i="35"/>
  <c r="U83" i="40"/>
  <c r="U82" i="40"/>
  <c r="U79" i="40"/>
  <c r="U80" i="40"/>
  <c r="U81" i="40"/>
  <c r="U83" i="36"/>
  <c r="U82" i="36"/>
  <c r="U80" i="36"/>
  <c r="U79" i="36"/>
  <c r="U81" i="36"/>
  <c r="S83" i="36"/>
  <c r="T83" i="35"/>
  <c r="U81" i="41"/>
  <c r="U83" i="37"/>
  <c r="U82" i="37"/>
  <c r="U81" i="37"/>
  <c r="U79" i="37"/>
  <c r="U80" i="37"/>
  <c r="T83" i="44"/>
  <c r="Q83" i="38"/>
  <c r="U83" i="39"/>
  <c r="U81" i="39"/>
  <c r="U82" i="39"/>
  <c r="U80" i="39"/>
  <c r="U79" i="39"/>
  <c r="S83" i="43"/>
  <c r="R83" i="35"/>
  <c r="U83" i="42"/>
  <c r="U80" i="42"/>
  <c r="U79" i="42"/>
  <c r="U82" i="42"/>
  <c r="U81" i="42"/>
  <c r="R83" i="37"/>
  <c r="U82" i="41"/>
  <c r="L118" i="44"/>
  <c r="L107" i="44" s="1"/>
  <c r="R80" i="44"/>
  <c r="R81" i="44"/>
  <c r="R79" i="44"/>
  <c r="R82" i="44"/>
  <c r="T82" i="44"/>
  <c r="T80" i="44"/>
  <c r="T81" i="44"/>
  <c r="T79" i="44"/>
  <c r="S81" i="44"/>
  <c r="S82" i="44"/>
  <c r="S79" i="44"/>
  <c r="S80" i="44"/>
  <c r="L113" i="44"/>
  <c r="L102" i="44" s="1"/>
  <c r="Q79" i="44"/>
  <c r="Q80" i="44"/>
  <c r="Q82" i="44"/>
  <c r="Q81" i="44"/>
  <c r="L119" i="44"/>
  <c r="L108" i="44" s="1"/>
  <c r="L117" i="44"/>
  <c r="L106" i="44" s="1"/>
  <c r="J119" i="43"/>
  <c r="J108" i="43" s="1"/>
  <c r="J114" i="43"/>
  <c r="J103" i="43" s="1"/>
  <c r="R80" i="43"/>
  <c r="R79" i="43"/>
  <c r="R81" i="43"/>
  <c r="R82" i="43"/>
  <c r="J117" i="43"/>
  <c r="J106" i="43" s="1"/>
  <c r="Q79" i="43"/>
  <c r="Q81" i="43"/>
  <c r="Q82" i="43"/>
  <c r="Q80" i="43"/>
  <c r="T82" i="43"/>
  <c r="T79" i="43"/>
  <c r="T81" i="43"/>
  <c r="T80" i="43"/>
  <c r="S81" i="43"/>
  <c r="S82" i="43"/>
  <c r="S80" i="43"/>
  <c r="S79" i="43"/>
  <c r="I117" i="42"/>
  <c r="I106" i="42" s="1"/>
  <c r="R80" i="42"/>
  <c r="R82" i="42"/>
  <c r="R81" i="42"/>
  <c r="R79" i="42"/>
  <c r="Q79" i="42"/>
  <c r="Q81" i="42"/>
  <c r="Q80" i="42"/>
  <c r="Q82" i="42"/>
  <c r="I115" i="42"/>
  <c r="I104" i="42" s="1"/>
  <c r="S81" i="42"/>
  <c r="S80" i="42"/>
  <c r="S79" i="42"/>
  <c r="S82" i="42"/>
  <c r="I116" i="42"/>
  <c r="I105" i="42" s="1"/>
  <c r="T82" i="42"/>
  <c r="T80" i="42"/>
  <c r="T81" i="42"/>
  <c r="T79" i="42"/>
  <c r="G115" i="41"/>
  <c r="G104" i="41" s="1"/>
  <c r="S81" i="41"/>
  <c r="S79" i="41"/>
  <c r="S80" i="41"/>
  <c r="S82" i="41"/>
  <c r="Q79" i="41"/>
  <c r="Q81" i="41"/>
  <c r="Q82" i="41"/>
  <c r="Q80" i="41"/>
  <c r="R80" i="41"/>
  <c r="R81" i="41"/>
  <c r="R79" i="41"/>
  <c r="R82" i="41"/>
  <c r="T82" i="41"/>
  <c r="T79" i="41"/>
  <c r="T81" i="41"/>
  <c r="T80" i="41"/>
  <c r="J117" i="40"/>
  <c r="J106" i="40" s="1"/>
  <c r="J119" i="40"/>
  <c r="J108" i="40" s="1"/>
  <c r="S81" i="40"/>
  <c r="S80" i="40"/>
  <c r="S79" i="40"/>
  <c r="S82" i="40"/>
  <c r="Q79" i="40"/>
  <c r="Q80" i="40"/>
  <c r="Q82" i="40"/>
  <c r="Q81" i="40"/>
  <c r="T82" i="40"/>
  <c r="T80" i="40"/>
  <c r="T79" i="40"/>
  <c r="T81" i="40"/>
  <c r="J114" i="40"/>
  <c r="J103" i="40" s="1"/>
  <c r="R80" i="40"/>
  <c r="R82" i="40"/>
  <c r="R79" i="40"/>
  <c r="R81" i="40"/>
  <c r="T82" i="39"/>
  <c r="T80" i="39"/>
  <c r="T81" i="39"/>
  <c r="T79" i="39"/>
  <c r="H115" i="39"/>
  <c r="H104" i="39" s="1"/>
  <c r="S81" i="39"/>
  <c r="S80" i="39"/>
  <c r="S82" i="39"/>
  <c r="S79" i="39"/>
  <c r="R80" i="39"/>
  <c r="R79" i="39"/>
  <c r="R81" i="39"/>
  <c r="R82" i="39"/>
  <c r="H113" i="39"/>
  <c r="H102" i="39" s="1"/>
  <c r="Q79" i="39"/>
  <c r="Q81" i="39"/>
  <c r="Q82" i="39"/>
  <c r="Q80" i="39"/>
  <c r="Q79" i="38"/>
  <c r="Q80" i="38"/>
  <c r="Q82" i="38"/>
  <c r="Q81" i="38"/>
  <c r="R80" i="38"/>
  <c r="R81" i="38"/>
  <c r="R79" i="38"/>
  <c r="R82" i="38"/>
  <c r="T82" i="38"/>
  <c r="T81" i="38"/>
  <c r="T79" i="38"/>
  <c r="T80" i="38"/>
  <c r="S81" i="38"/>
  <c r="S79" i="38"/>
  <c r="S82" i="38"/>
  <c r="S80" i="38"/>
  <c r="S81" i="37"/>
  <c r="S80" i="37"/>
  <c r="S82" i="37"/>
  <c r="S79" i="37"/>
  <c r="R80" i="37"/>
  <c r="R82" i="37"/>
  <c r="R79" i="37"/>
  <c r="R81" i="37"/>
  <c r="T82" i="37"/>
  <c r="T81" i="37"/>
  <c r="T80" i="37"/>
  <c r="T79" i="37"/>
  <c r="Q79" i="37"/>
  <c r="Q82" i="37"/>
  <c r="Q80" i="37"/>
  <c r="Q81" i="37"/>
  <c r="L114" i="36"/>
  <c r="L103" i="36" s="1"/>
  <c r="R80" i="36"/>
  <c r="R79" i="36"/>
  <c r="R81" i="36"/>
  <c r="R82" i="36"/>
  <c r="L118" i="36"/>
  <c r="L107" i="36" s="1"/>
  <c r="Q79" i="36"/>
  <c r="Q81" i="36"/>
  <c r="Q82" i="36"/>
  <c r="Q80" i="36"/>
  <c r="T82" i="36"/>
  <c r="T81" i="36"/>
  <c r="T79" i="36"/>
  <c r="T80" i="36"/>
  <c r="L120" i="36"/>
  <c r="L109" i="36" s="1"/>
  <c r="S81" i="36"/>
  <c r="S80" i="36"/>
  <c r="S82" i="36"/>
  <c r="S79" i="36"/>
  <c r="R80" i="35"/>
  <c r="R79" i="35"/>
  <c r="R82" i="35"/>
  <c r="R81" i="35"/>
  <c r="S81" i="35"/>
  <c r="S79" i="35"/>
  <c r="S82" i="35"/>
  <c r="S80" i="35"/>
  <c r="Q79" i="35"/>
  <c r="Q80" i="35"/>
  <c r="Q82" i="35"/>
  <c r="Q81" i="35"/>
  <c r="J119" i="35"/>
  <c r="J108" i="35" s="1"/>
  <c r="T82" i="35"/>
  <c r="T79" i="35"/>
  <c r="T80" i="35"/>
  <c r="T81" i="35"/>
  <c r="M91" i="27"/>
  <c r="D113" i="42"/>
  <c r="D113" i="37"/>
  <c r="D113" i="35"/>
  <c r="N101" i="36"/>
  <c r="M17" i="36" s="1"/>
  <c r="N101" i="38"/>
  <c r="M17" i="38" s="1"/>
  <c r="D113" i="39"/>
  <c r="D113" i="41"/>
  <c r="D102" i="41" s="1"/>
  <c r="D113" i="44"/>
  <c r="F113" i="44"/>
  <c r="F102" i="44" s="1"/>
  <c r="F115" i="44"/>
  <c r="F104" i="44" s="1"/>
  <c r="F114" i="44"/>
  <c r="F103" i="44" s="1"/>
  <c r="E114" i="44"/>
  <c r="E103" i="44" s="1"/>
  <c r="E113" i="44"/>
  <c r="E102" i="44" s="1"/>
  <c r="L130" i="44"/>
  <c r="K119" i="44"/>
  <c r="K108" i="44" s="1"/>
  <c r="K116" i="44"/>
  <c r="K105" i="44" s="1"/>
  <c r="K120" i="44"/>
  <c r="K109" i="44" s="1"/>
  <c r="K115" i="44"/>
  <c r="K104" i="44" s="1"/>
  <c r="K117" i="44"/>
  <c r="K106" i="44" s="1"/>
  <c r="K114" i="44"/>
  <c r="K103" i="44" s="1"/>
  <c r="K113" i="44"/>
  <c r="K102" i="44" s="1"/>
  <c r="K118" i="44"/>
  <c r="K107" i="44" s="1"/>
  <c r="J118" i="44"/>
  <c r="J107" i="44" s="1"/>
  <c r="J117" i="44"/>
  <c r="J106" i="44" s="1"/>
  <c r="J114" i="44"/>
  <c r="J103" i="44" s="1"/>
  <c r="J113" i="44"/>
  <c r="J102" i="44" s="1"/>
  <c r="J119" i="44"/>
  <c r="J108" i="44" s="1"/>
  <c r="J116" i="44"/>
  <c r="J105" i="44" s="1"/>
  <c r="J115" i="44"/>
  <c r="J104" i="44" s="1"/>
  <c r="L115" i="44"/>
  <c r="L104" i="44" s="1"/>
  <c r="L114" i="44"/>
  <c r="L103" i="44" s="1"/>
  <c r="N101" i="44"/>
  <c r="M17" i="44" s="1"/>
  <c r="H114" i="44"/>
  <c r="H103" i="44" s="1"/>
  <c r="H113" i="44"/>
  <c r="H102" i="44" s="1"/>
  <c r="H117" i="44"/>
  <c r="H106" i="44" s="1"/>
  <c r="H116" i="44"/>
  <c r="H105" i="44" s="1"/>
  <c r="H115" i="44"/>
  <c r="H104" i="44" s="1"/>
  <c r="I115" i="44"/>
  <c r="I104" i="44" s="1"/>
  <c r="I118" i="44"/>
  <c r="I107" i="44" s="1"/>
  <c r="I117" i="44"/>
  <c r="I106" i="44" s="1"/>
  <c r="I116" i="44"/>
  <c r="I105" i="44" s="1"/>
  <c r="I114" i="44"/>
  <c r="I103" i="44" s="1"/>
  <c r="I113" i="44"/>
  <c r="I102" i="44" s="1"/>
  <c r="G116" i="44"/>
  <c r="G105" i="44" s="1"/>
  <c r="G114" i="44"/>
  <c r="G103" i="44" s="1"/>
  <c r="G113" i="44"/>
  <c r="G102" i="44" s="1"/>
  <c r="G115" i="44"/>
  <c r="G104" i="44" s="1"/>
  <c r="L116" i="44"/>
  <c r="L105" i="44" s="1"/>
  <c r="L120" i="44"/>
  <c r="L109" i="44" s="1"/>
  <c r="L121" i="44"/>
  <c r="L110" i="44" s="1"/>
  <c r="H116" i="43"/>
  <c r="H105" i="43" s="1"/>
  <c r="H117" i="43"/>
  <c r="H106" i="43" s="1"/>
  <c r="H114" i="43"/>
  <c r="H103" i="43" s="1"/>
  <c r="H113" i="43"/>
  <c r="H102" i="43" s="1"/>
  <c r="H115" i="43"/>
  <c r="H104" i="43" s="1"/>
  <c r="N101" i="43"/>
  <c r="M17" i="43" s="1"/>
  <c r="F115" i="43"/>
  <c r="F104" i="43" s="1"/>
  <c r="F114" i="43"/>
  <c r="F103" i="43" s="1"/>
  <c r="F113" i="43"/>
  <c r="F102" i="43" s="1"/>
  <c r="E114" i="43"/>
  <c r="E103" i="43" s="1"/>
  <c r="E113" i="43"/>
  <c r="E102" i="43" s="1"/>
  <c r="J113" i="43"/>
  <c r="J102" i="43" s="1"/>
  <c r="I114" i="43"/>
  <c r="I103" i="43" s="1"/>
  <c r="I113" i="43"/>
  <c r="I102" i="43" s="1"/>
  <c r="I117" i="43"/>
  <c r="I106" i="43" s="1"/>
  <c r="I115" i="43"/>
  <c r="I104" i="43" s="1"/>
  <c r="I118" i="43"/>
  <c r="I107" i="43" s="1"/>
  <c r="I116" i="43"/>
  <c r="I105" i="43" s="1"/>
  <c r="J116" i="43"/>
  <c r="J105" i="43" s="1"/>
  <c r="J130" i="43"/>
  <c r="D113" i="43"/>
  <c r="D102" i="43" s="1"/>
  <c r="K118" i="43"/>
  <c r="K107" i="43" s="1"/>
  <c r="K117" i="43"/>
  <c r="K106" i="43" s="1"/>
  <c r="K114" i="43"/>
  <c r="K103" i="43" s="1"/>
  <c r="K113" i="43"/>
  <c r="K102" i="43" s="1"/>
  <c r="K115" i="43"/>
  <c r="K104" i="43" s="1"/>
  <c r="K119" i="43"/>
  <c r="K108" i="43" s="1"/>
  <c r="K116" i="43"/>
  <c r="K105" i="43" s="1"/>
  <c r="K120" i="43"/>
  <c r="K109" i="43" s="1"/>
  <c r="L119" i="43"/>
  <c r="L108" i="43" s="1"/>
  <c r="L116" i="43"/>
  <c r="L105" i="43" s="1"/>
  <c r="L115" i="43"/>
  <c r="L104" i="43" s="1"/>
  <c r="L118" i="43"/>
  <c r="L107" i="43" s="1"/>
  <c r="L121" i="43"/>
  <c r="L110" i="43" s="1"/>
  <c r="L114" i="43"/>
  <c r="L103" i="43" s="1"/>
  <c r="L113" i="43"/>
  <c r="L102" i="43" s="1"/>
  <c r="L120" i="43"/>
  <c r="L109" i="43" s="1"/>
  <c r="L117" i="43"/>
  <c r="L106" i="43" s="1"/>
  <c r="G116" i="43"/>
  <c r="G105" i="43" s="1"/>
  <c r="G114" i="43"/>
  <c r="G103" i="43" s="1"/>
  <c r="G113" i="43"/>
  <c r="G102" i="43" s="1"/>
  <c r="G115" i="43"/>
  <c r="G104" i="43" s="1"/>
  <c r="J118" i="43"/>
  <c r="J107" i="43" s="1"/>
  <c r="J115" i="43"/>
  <c r="J104" i="43" s="1"/>
  <c r="L119" i="42"/>
  <c r="L108" i="42" s="1"/>
  <c r="L116" i="42"/>
  <c r="L105" i="42" s="1"/>
  <c r="L115" i="42"/>
  <c r="L104" i="42" s="1"/>
  <c r="L118" i="42"/>
  <c r="L107" i="42" s="1"/>
  <c r="L121" i="42"/>
  <c r="L110" i="42" s="1"/>
  <c r="L114" i="42"/>
  <c r="L103" i="42" s="1"/>
  <c r="L113" i="42"/>
  <c r="L102" i="42" s="1"/>
  <c r="L120" i="42"/>
  <c r="L109" i="42" s="1"/>
  <c r="L117" i="42"/>
  <c r="L106" i="42" s="1"/>
  <c r="N101" i="42"/>
  <c r="M17" i="42" s="1"/>
  <c r="E114" i="42"/>
  <c r="E103" i="42" s="1"/>
  <c r="E113" i="42"/>
  <c r="E102" i="42" s="1"/>
  <c r="F115" i="42"/>
  <c r="F104" i="42" s="1"/>
  <c r="F114" i="42"/>
  <c r="F103" i="42" s="1"/>
  <c r="F113" i="42"/>
  <c r="F102" i="42" s="1"/>
  <c r="H116" i="42"/>
  <c r="H105" i="42" s="1"/>
  <c r="H117" i="42"/>
  <c r="H106" i="42" s="1"/>
  <c r="H114" i="42"/>
  <c r="H103" i="42" s="1"/>
  <c r="H113" i="42"/>
  <c r="H102" i="42" s="1"/>
  <c r="H115" i="42"/>
  <c r="H104" i="42" s="1"/>
  <c r="I113" i="42"/>
  <c r="I102" i="42" s="1"/>
  <c r="K118" i="42"/>
  <c r="K107" i="42" s="1"/>
  <c r="K117" i="42"/>
  <c r="K106" i="42" s="1"/>
  <c r="K114" i="42"/>
  <c r="K103" i="42" s="1"/>
  <c r="K113" i="42"/>
  <c r="K102" i="42" s="1"/>
  <c r="K115" i="42"/>
  <c r="K104" i="42" s="1"/>
  <c r="K119" i="42"/>
  <c r="K108" i="42" s="1"/>
  <c r="K116" i="42"/>
  <c r="K105" i="42" s="1"/>
  <c r="K120" i="42"/>
  <c r="K109" i="42" s="1"/>
  <c r="J115" i="42"/>
  <c r="J104" i="42" s="1"/>
  <c r="J119" i="42"/>
  <c r="J108" i="42" s="1"/>
  <c r="J114" i="42"/>
  <c r="J103" i="42" s="1"/>
  <c r="J113" i="42"/>
  <c r="J102" i="42" s="1"/>
  <c r="J118" i="42"/>
  <c r="J107" i="42" s="1"/>
  <c r="J117" i="42"/>
  <c r="J106" i="42" s="1"/>
  <c r="J116" i="42"/>
  <c r="J105" i="42" s="1"/>
  <c r="G116" i="42"/>
  <c r="G105" i="42" s="1"/>
  <c r="G114" i="42"/>
  <c r="G103" i="42" s="1"/>
  <c r="G113" i="42"/>
  <c r="G102" i="42" s="1"/>
  <c r="G115" i="42"/>
  <c r="G104" i="42" s="1"/>
  <c r="I118" i="42"/>
  <c r="I107" i="42" s="1"/>
  <c r="I114" i="42"/>
  <c r="I103" i="42" s="1"/>
  <c r="N101" i="41"/>
  <c r="M17" i="41" s="1"/>
  <c r="G113" i="41"/>
  <c r="G102" i="41" s="1"/>
  <c r="H116" i="41"/>
  <c r="H105" i="41" s="1"/>
  <c r="H117" i="41"/>
  <c r="H106" i="41" s="1"/>
  <c r="H114" i="41"/>
  <c r="H103" i="41" s="1"/>
  <c r="H113" i="41"/>
  <c r="H102" i="41" s="1"/>
  <c r="H115" i="41"/>
  <c r="H104" i="41" s="1"/>
  <c r="I114" i="41"/>
  <c r="I103" i="41" s="1"/>
  <c r="I113" i="41"/>
  <c r="I102" i="41" s="1"/>
  <c r="I117" i="41"/>
  <c r="I106" i="41" s="1"/>
  <c r="I115" i="41"/>
  <c r="I104" i="41" s="1"/>
  <c r="I118" i="41"/>
  <c r="I107" i="41" s="1"/>
  <c r="I116" i="41"/>
  <c r="I105" i="41" s="1"/>
  <c r="G114" i="41"/>
  <c r="G103" i="41" s="1"/>
  <c r="L119" i="41"/>
  <c r="L108" i="41" s="1"/>
  <c r="L116" i="41"/>
  <c r="L105" i="41" s="1"/>
  <c r="L115" i="41"/>
  <c r="L104" i="41" s="1"/>
  <c r="L121" i="41"/>
  <c r="L110" i="41" s="1"/>
  <c r="L114" i="41"/>
  <c r="L103" i="41" s="1"/>
  <c r="L113" i="41"/>
  <c r="L102" i="41" s="1"/>
  <c r="L120" i="41"/>
  <c r="L109" i="41" s="1"/>
  <c r="L118" i="41"/>
  <c r="L107" i="41" s="1"/>
  <c r="L117" i="41"/>
  <c r="L106" i="41" s="1"/>
  <c r="F115" i="41"/>
  <c r="F104" i="41" s="1"/>
  <c r="F114" i="41"/>
  <c r="F103" i="41" s="1"/>
  <c r="F113" i="41"/>
  <c r="F102" i="41" s="1"/>
  <c r="E114" i="41"/>
  <c r="E103" i="41" s="1"/>
  <c r="E113" i="41"/>
  <c r="E102" i="41" s="1"/>
  <c r="K118" i="41"/>
  <c r="K107" i="41" s="1"/>
  <c r="K117" i="41"/>
  <c r="K106" i="41" s="1"/>
  <c r="K114" i="41"/>
  <c r="K103" i="41" s="1"/>
  <c r="K113" i="41"/>
  <c r="K102" i="41" s="1"/>
  <c r="K120" i="41"/>
  <c r="K109" i="41" s="1"/>
  <c r="K115" i="41"/>
  <c r="K104" i="41" s="1"/>
  <c r="K119" i="41"/>
  <c r="K108" i="41" s="1"/>
  <c r="K116" i="41"/>
  <c r="K105" i="41" s="1"/>
  <c r="J115" i="41"/>
  <c r="J104" i="41" s="1"/>
  <c r="J119" i="41"/>
  <c r="J108" i="41" s="1"/>
  <c r="J114" i="41"/>
  <c r="J103" i="41" s="1"/>
  <c r="J113" i="41"/>
  <c r="J102" i="41" s="1"/>
  <c r="J118" i="41"/>
  <c r="J107" i="41" s="1"/>
  <c r="J117" i="41"/>
  <c r="J106" i="41" s="1"/>
  <c r="J116" i="41"/>
  <c r="J105" i="41" s="1"/>
  <c r="G116" i="41"/>
  <c r="G105" i="41" s="1"/>
  <c r="E114" i="40"/>
  <c r="E103" i="40" s="1"/>
  <c r="E113" i="40"/>
  <c r="E102" i="40" s="1"/>
  <c r="H116" i="40"/>
  <c r="H105" i="40" s="1"/>
  <c r="H114" i="40"/>
  <c r="H103" i="40" s="1"/>
  <c r="H113" i="40"/>
  <c r="H102" i="40" s="1"/>
  <c r="H115" i="40"/>
  <c r="H104" i="40" s="1"/>
  <c r="H117" i="40"/>
  <c r="H106" i="40" s="1"/>
  <c r="K118" i="40"/>
  <c r="K107" i="40" s="1"/>
  <c r="K117" i="40"/>
  <c r="K106" i="40" s="1"/>
  <c r="K119" i="40"/>
  <c r="K108" i="40" s="1"/>
  <c r="K116" i="40"/>
  <c r="K105" i="40" s="1"/>
  <c r="K114" i="40"/>
  <c r="K103" i="40" s="1"/>
  <c r="K113" i="40"/>
  <c r="K102" i="40" s="1"/>
  <c r="K120" i="40"/>
  <c r="K109" i="40" s="1"/>
  <c r="K115" i="40"/>
  <c r="K104" i="40" s="1"/>
  <c r="N101" i="40"/>
  <c r="M17" i="40" s="1"/>
  <c r="F115" i="40"/>
  <c r="F104" i="40" s="1"/>
  <c r="F114" i="40"/>
  <c r="F103" i="40" s="1"/>
  <c r="F113" i="40"/>
  <c r="F102" i="40" s="1"/>
  <c r="D113" i="40"/>
  <c r="D102" i="40" s="1"/>
  <c r="J113" i="40"/>
  <c r="J102" i="40" s="1"/>
  <c r="I114" i="40"/>
  <c r="I103" i="40" s="1"/>
  <c r="I113" i="40"/>
  <c r="I102" i="40" s="1"/>
  <c r="I115" i="40"/>
  <c r="I104" i="40" s="1"/>
  <c r="I118" i="40"/>
  <c r="I107" i="40" s="1"/>
  <c r="I117" i="40"/>
  <c r="I106" i="40" s="1"/>
  <c r="I116" i="40"/>
  <c r="I105" i="40" s="1"/>
  <c r="J118" i="40"/>
  <c r="J107" i="40" s="1"/>
  <c r="L119" i="40"/>
  <c r="L108" i="40" s="1"/>
  <c r="L116" i="40"/>
  <c r="L105" i="40" s="1"/>
  <c r="L121" i="40"/>
  <c r="L110" i="40" s="1"/>
  <c r="L114" i="40"/>
  <c r="L103" i="40" s="1"/>
  <c r="L113" i="40"/>
  <c r="L102" i="40" s="1"/>
  <c r="L120" i="40"/>
  <c r="L109" i="40" s="1"/>
  <c r="L115" i="40"/>
  <c r="L104" i="40" s="1"/>
  <c r="L118" i="40"/>
  <c r="L107" i="40" s="1"/>
  <c r="L117" i="40"/>
  <c r="L106" i="40" s="1"/>
  <c r="G116" i="40"/>
  <c r="G105" i="40" s="1"/>
  <c r="G114" i="40"/>
  <c r="G103" i="40" s="1"/>
  <c r="G113" i="40"/>
  <c r="G102" i="40" s="1"/>
  <c r="G115" i="40"/>
  <c r="G104" i="40" s="1"/>
  <c r="J116" i="40"/>
  <c r="J105" i="40" s="1"/>
  <c r="J115" i="40"/>
  <c r="J104" i="40" s="1"/>
  <c r="F115" i="39"/>
  <c r="F104" i="39" s="1"/>
  <c r="F114" i="39"/>
  <c r="F103" i="39" s="1"/>
  <c r="F113" i="39"/>
  <c r="F102" i="39" s="1"/>
  <c r="L119" i="39"/>
  <c r="L108" i="39" s="1"/>
  <c r="L116" i="39"/>
  <c r="L105" i="39" s="1"/>
  <c r="L121" i="39"/>
  <c r="L110" i="39" s="1"/>
  <c r="L114" i="39"/>
  <c r="L103" i="39" s="1"/>
  <c r="L113" i="39"/>
  <c r="L102" i="39" s="1"/>
  <c r="L120" i="39"/>
  <c r="L109" i="39" s="1"/>
  <c r="L115" i="39"/>
  <c r="L104" i="39" s="1"/>
  <c r="L118" i="39"/>
  <c r="L107" i="39" s="1"/>
  <c r="L117" i="39"/>
  <c r="L106" i="39" s="1"/>
  <c r="H126" i="39"/>
  <c r="K118" i="39"/>
  <c r="K107" i="39" s="1"/>
  <c r="K117" i="39"/>
  <c r="K106" i="39" s="1"/>
  <c r="K119" i="39"/>
  <c r="K108" i="39" s="1"/>
  <c r="K116" i="39"/>
  <c r="K105" i="39" s="1"/>
  <c r="K114" i="39"/>
  <c r="K103" i="39" s="1"/>
  <c r="K113" i="39"/>
  <c r="K102" i="39" s="1"/>
  <c r="K120" i="39"/>
  <c r="K109" i="39" s="1"/>
  <c r="K115" i="39"/>
  <c r="K104" i="39" s="1"/>
  <c r="E114" i="39"/>
  <c r="E103" i="39" s="1"/>
  <c r="E113" i="39"/>
  <c r="E102" i="39" s="1"/>
  <c r="J115" i="39"/>
  <c r="J104" i="39" s="1"/>
  <c r="J118" i="39"/>
  <c r="J107" i="39" s="1"/>
  <c r="J117" i="39"/>
  <c r="J106" i="39" s="1"/>
  <c r="J119" i="39"/>
  <c r="J108" i="39" s="1"/>
  <c r="J116" i="39"/>
  <c r="J105" i="39" s="1"/>
  <c r="J114" i="39"/>
  <c r="J103" i="39" s="1"/>
  <c r="J113" i="39"/>
  <c r="J102" i="39" s="1"/>
  <c r="H114" i="39"/>
  <c r="H103" i="39" s="1"/>
  <c r="N101" i="39"/>
  <c r="M17" i="39" s="1"/>
  <c r="G116" i="39"/>
  <c r="G105" i="39" s="1"/>
  <c r="G114" i="39"/>
  <c r="G103" i="39" s="1"/>
  <c r="G113" i="39"/>
  <c r="G102" i="39" s="1"/>
  <c r="G115" i="39"/>
  <c r="G104" i="39" s="1"/>
  <c r="I114" i="39"/>
  <c r="I103" i="39" s="1"/>
  <c r="I113" i="39"/>
  <c r="I102" i="39" s="1"/>
  <c r="I115" i="39"/>
  <c r="I104" i="39" s="1"/>
  <c r="I118" i="39"/>
  <c r="I107" i="39" s="1"/>
  <c r="I117" i="39"/>
  <c r="I106" i="39" s="1"/>
  <c r="I116" i="39"/>
  <c r="I105" i="39" s="1"/>
  <c r="H117" i="39"/>
  <c r="H106" i="39" s="1"/>
  <c r="H116" i="39"/>
  <c r="H105" i="39" s="1"/>
  <c r="D113" i="38"/>
  <c r="D102" i="38" s="1"/>
  <c r="K118" i="38"/>
  <c r="K107" i="38" s="1"/>
  <c r="K117" i="38"/>
  <c r="K106" i="38" s="1"/>
  <c r="K119" i="38"/>
  <c r="K108" i="38" s="1"/>
  <c r="K116" i="38"/>
  <c r="K105" i="38" s="1"/>
  <c r="K115" i="38"/>
  <c r="K104" i="38" s="1"/>
  <c r="K120" i="38"/>
  <c r="K109" i="38" s="1"/>
  <c r="K114" i="38"/>
  <c r="K103" i="38" s="1"/>
  <c r="K113" i="38"/>
  <c r="K102" i="38" s="1"/>
  <c r="F115" i="38"/>
  <c r="F104" i="38" s="1"/>
  <c r="F114" i="38"/>
  <c r="F103" i="38" s="1"/>
  <c r="F113" i="38"/>
  <c r="F102" i="38" s="1"/>
  <c r="E114" i="38"/>
  <c r="E103" i="38" s="1"/>
  <c r="E113" i="38"/>
  <c r="E102" i="38" s="1"/>
  <c r="H116" i="38"/>
  <c r="H105" i="38" s="1"/>
  <c r="H114" i="38"/>
  <c r="H103" i="38" s="1"/>
  <c r="H113" i="38"/>
  <c r="H102" i="38" s="1"/>
  <c r="H115" i="38"/>
  <c r="H104" i="38" s="1"/>
  <c r="H117" i="38"/>
  <c r="H106" i="38" s="1"/>
  <c r="I114" i="38"/>
  <c r="I103" i="38" s="1"/>
  <c r="I113" i="38"/>
  <c r="I102" i="38" s="1"/>
  <c r="I115" i="38"/>
  <c r="I104" i="38" s="1"/>
  <c r="I118" i="38"/>
  <c r="I107" i="38" s="1"/>
  <c r="I117" i="38"/>
  <c r="I106" i="38" s="1"/>
  <c r="I116" i="38"/>
  <c r="I105" i="38" s="1"/>
  <c r="L119" i="38"/>
  <c r="L108" i="38" s="1"/>
  <c r="L116" i="38"/>
  <c r="L105" i="38" s="1"/>
  <c r="L121" i="38"/>
  <c r="L110" i="38" s="1"/>
  <c r="L114" i="38"/>
  <c r="L103" i="38" s="1"/>
  <c r="L113" i="38"/>
  <c r="L102" i="38" s="1"/>
  <c r="L120" i="38"/>
  <c r="L109" i="38" s="1"/>
  <c r="L115" i="38"/>
  <c r="L104" i="38" s="1"/>
  <c r="L118" i="38"/>
  <c r="L107" i="38" s="1"/>
  <c r="L117" i="38"/>
  <c r="L106" i="38" s="1"/>
  <c r="G116" i="38"/>
  <c r="G105" i="38" s="1"/>
  <c r="G114" i="38"/>
  <c r="G103" i="38" s="1"/>
  <c r="G113" i="38"/>
  <c r="G102" i="38" s="1"/>
  <c r="G115" i="38"/>
  <c r="G104" i="38" s="1"/>
  <c r="J115" i="38"/>
  <c r="J104" i="38" s="1"/>
  <c r="J118" i="38"/>
  <c r="J107" i="38" s="1"/>
  <c r="J117" i="38"/>
  <c r="J106" i="38" s="1"/>
  <c r="J119" i="38"/>
  <c r="J108" i="38" s="1"/>
  <c r="J116" i="38"/>
  <c r="J105" i="38" s="1"/>
  <c r="J114" i="38"/>
  <c r="J103" i="38" s="1"/>
  <c r="J113" i="38"/>
  <c r="J102" i="38" s="1"/>
  <c r="I114" i="37"/>
  <c r="I103" i="37" s="1"/>
  <c r="I113" i="37"/>
  <c r="I102" i="37" s="1"/>
  <c r="I115" i="37"/>
  <c r="I104" i="37" s="1"/>
  <c r="I118" i="37"/>
  <c r="I107" i="37" s="1"/>
  <c r="I117" i="37"/>
  <c r="I106" i="37" s="1"/>
  <c r="I116" i="37"/>
  <c r="I105" i="37" s="1"/>
  <c r="G116" i="37"/>
  <c r="G105" i="37" s="1"/>
  <c r="G114" i="37"/>
  <c r="G103" i="37" s="1"/>
  <c r="G113" i="37"/>
  <c r="G102" i="37" s="1"/>
  <c r="G115" i="37"/>
  <c r="G104" i="37" s="1"/>
  <c r="F115" i="37"/>
  <c r="F104" i="37" s="1"/>
  <c r="F114" i="37"/>
  <c r="F103" i="37" s="1"/>
  <c r="F113" i="37"/>
  <c r="F102" i="37" s="1"/>
  <c r="N101" i="37"/>
  <c r="M17" i="37" s="1"/>
  <c r="J115" i="37"/>
  <c r="J104" i="37" s="1"/>
  <c r="J118" i="37"/>
  <c r="J107" i="37" s="1"/>
  <c r="J117" i="37"/>
  <c r="J106" i="37" s="1"/>
  <c r="J119" i="37"/>
  <c r="J108" i="37" s="1"/>
  <c r="J116" i="37"/>
  <c r="J105" i="37" s="1"/>
  <c r="J114" i="37"/>
  <c r="J103" i="37" s="1"/>
  <c r="J113" i="37"/>
  <c r="J102" i="37" s="1"/>
  <c r="K118" i="37"/>
  <c r="K107" i="37" s="1"/>
  <c r="K117" i="37"/>
  <c r="K106" i="37" s="1"/>
  <c r="K119" i="37"/>
  <c r="K108" i="37" s="1"/>
  <c r="K116" i="37"/>
  <c r="K105" i="37" s="1"/>
  <c r="K114" i="37"/>
  <c r="K103" i="37" s="1"/>
  <c r="K113" i="37"/>
  <c r="K102" i="37" s="1"/>
  <c r="K120" i="37"/>
  <c r="K109" i="37" s="1"/>
  <c r="K115" i="37"/>
  <c r="K104" i="37" s="1"/>
  <c r="E114" i="37"/>
  <c r="E103" i="37" s="1"/>
  <c r="E113" i="37"/>
  <c r="E102" i="37" s="1"/>
  <c r="L119" i="37"/>
  <c r="L108" i="37" s="1"/>
  <c r="L116" i="37"/>
  <c r="L105" i="37" s="1"/>
  <c r="L121" i="37"/>
  <c r="L110" i="37" s="1"/>
  <c r="L114" i="37"/>
  <c r="L103" i="37" s="1"/>
  <c r="L113" i="37"/>
  <c r="L102" i="37" s="1"/>
  <c r="L120" i="37"/>
  <c r="L109" i="37" s="1"/>
  <c r="L115" i="37"/>
  <c r="L104" i="37" s="1"/>
  <c r="L118" i="37"/>
  <c r="L107" i="37" s="1"/>
  <c r="L117" i="37"/>
  <c r="L106" i="37" s="1"/>
  <c r="H116" i="37"/>
  <c r="H105" i="37" s="1"/>
  <c r="H114" i="37"/>
  <c r="H103" i="37" s="1"/>
  <c r="H113" i="37"/>
  <c r="H102" i="37" s="1"/>
  <c r="H115" i="37"/>
  <c r="H104" i="37" s="1"/>
  <c r="H117" i="37"/>
  <c r="H106" i="37" s="1"/>
  <c r="K118" i="36"/>
  <c r="K107" i="36" s="1"/>
  <c r="K117" i="36"/>
  <c r="K106" i="36" s="1"/>
  <c r="K119" i="36"/>
  <c r="K108" i="36" s="1"/>
  <c r="K116" i="36"/>
  <c r="K105" i="36" s="1"/>
  <c r="K114" i="36"/>
  <c r="K103" i="36" s="1"/>
  <c r="K113" i="36"/>
  <c r="K102" i="36" s="1"/>
  <c r="K120" i="36"/>
  <c r="K109" i="36" s="1"/>
  <c r="K115" i="36"/>
  <c r="K104" i="36" s="1"/>
  <c r="F115" i="36"/>
  <c r="F104" i="36" s="1"/>
  <c r="F114" i="36"/>
  <c r="F103" i="36" s="1"/>
  <c r="F113" i="36"/>
  <c r="F102" i="36" s="1"/>
  <c r="L129" i="36"/>
  <c r="J115" i="36"/>
  <c r="J104" i="36" s="1"/>
  <c r="J118" i="36"/>
  <c r="J107" i="36" s="1"/>
  <c r="J117" i="36"/>
  <c r="J106" i="36" s="1"/>
  <c r="J119" i="36"/>
  <c r="J108" i="36" s="1"/>
  <c r="J116" i="36"/>
  <c r="J105" i="36" s="1"/>
  <c r="J114" i="36"/>
  <c r="J103" i="36" s="1"/>
  <c r="J113" i="36"/>
  <c r="J102" i="36" s="1"/>
  <c r="G116" i="36"/>
  <c r="G105" i="36" s="1"/>
  <c r="G114" i="36"/>
  <c r="G103" i="36" s="1"/>
  <c r="G113" i="36"/>
  <c r="G102" i="36" s="1"/>
  <c r="G115" i="36"/>
  <c r="G104" i="36" s="1"/>
  <c r="E114" i="36"/>
  <c r="E103" i="36" s="1"/>
  <c r="E113" i="36"/>
  <c r="E102" i="36" s="1"/>
  <c r="L115" i="36"/>
  <c r="L104" i="36" s="1"/>
  <c r="L121" i="36"/>
  <c r="L110" i="36" s="1"/>
  <c r="I114" i="36"/>
  <c r="I103" i="36" s="1"/>
  <c r="I113" i="36"/>
  <c r="I102" i="36" s="1"/>
  <c r="I115" i="36"/>
  <c r="I104" i="36" s="1"/>
  <c r="I118" i="36"/>
  <c r="I107" i="36" s="1"/>
  <c r="I117" i="36"/>
  <c r="I106" i="36" s="1"/>
  <c r="I116" i="36"/>
  <c r="I105" i="36" s="1"/>
  <c r="L116" i="36"/>
  <c r="L105" i="36" s="1"/>
  <c r="D113" i="36"/>
  <c r="D102" i="36" s="1"/>
  <c r="H116" i="36"/>
  <c r="H105" i="36" s="1"/>
  <c r="H114" i="36"/>
  <c r="H103" i="36" s="1"/>
  <c r="H113" i="36"/>
  <c r="H102" i="36" s="1"/>
  <c r="H115" i="36"/>
  <c r="H104" i="36" s="1"/>
  <c r="H117" i="36"/>
  <c r="H106" i="36" s="1"/>
  <c r="L117" i="36"/>
  <c r="L106" i="36" s="1"/>
  <c r="L113" i="36"/>
  <c r="L102" i="36" s="1"/>
  <c r="L119" i="36"/>
  <c r="L108" i="36" s="1"/>
  <c r="E114" i="35"/>
  <c r="E103" i="35" s="1"/>
  <c r="E113" i="35"/>
  <c r="E102" i="35" s="1"/>
  <c r="L119" i="35"/>
  <c r="L108" i="35" s="1"/>
  <c r="L116" i="35"/>
  <c r="L105" i="35" s="1"/>
  <c r="L121" i="35"/>
  <c r="L110" i="35" s="1"/>
  <c r="L114" i="35"/>
  <c r="L103" i="35" s="1"/>
  <c r="L113" i="35"/>
  <c r="L102" i="35" s="1"/>
  <c r="L120" i="35"/>
  <c r="L109" i="35" s="1"/>
  <c r="L115" i="35"/>
  <c r="L104" i="35" s="1"/>
  <c r="L118" i="35"/>
  <c r="L107" i="35" s="1"/>
  <c r="L117" i="35"/>
  <c r="L106" i="35" s="1"/>
  <c r="N101" i="35"/>
  <c r="M17" i="35" s="1"/>
  <c r="I114" i="35"/>
  <c r="I103" i="35" s="1"/>
  <c r="I113" i="35"/>
  <c r="I102" i="35" s="1"/>
  <c r="I115" i="35"/>
  <c r="I104" i="35" s="1"/>
  <c r="I118" i="35"/>
  <c r="I107" i="35" s="1"/>
  <c r="I117" i="35"/>
  <c r="I106" i="35" s="1"/>
  <c r="I116" i="35"/>
  <c r="I105" i="35" s="1"/>
  <c r="G116" i="35"/>
  <c r="G105" i="35" s="1"/>
  <c r="G114" i="35"/>
  <c r="G103" i="35" s="1"/>
  <c r="G113" i="35"/>
  <c r="G102" i="35" s="1"/>
  <c r="G115" i="35"/>
  <c r="G104" i="35" s="1"/>
  <c r="F115" i="35"/>
  <c r="F104" i="35" s="1"/>
  <c r="F114" i="35"/>
  <c r="F103" i="35" s="1"/>
  <c r="F113" i="35"/>
  <c r="F102" i="35" s="1"/>
  <c r="J113" i="35"/>
  <c r="J102" i="35" s="1"/>
  <c r="J117" i="35"/>
  <c r="J106" i="35" s="1"/>
  <c r="H116" i="35"/>
  <c r="H105" i="35" s="1"/>
  <c r="H114" i="35"/>
  <c r="H103" i="35" s="1"/>
  <c r="H113" i="35"/>
  <c r="H102" i="35" s="1"/>
  <c r="H115" i="35"/>
  <c r="H104" i="35" s="1"/>
  <c r="H117" i="35"/>
  <c r="H106" i="35" s="1"/>
  <c r="J114" i="35"/>
  <c r="J103" i="35" s="1"/>
  <c r="J118" i="35"/>
  <c r="J107" i="35" s="1"/>
  <c r="K118" i="35"/>
  <c r="K107" i="35" s="1"/>
  <c r="K117" i="35"/>
  <c r="K106" i="35" s="1"/>
  <c r="K119" i="35"/>
  <c r="K108" i="35" s="1"/>
  <c r="K116" i="35"/>
  <c r="K105" i="35" s="1"/>
  <c r="K114" i="35"/>
  <c r="K103" i="35" s="1"/>
  <c r="K113" i="35"/>
  <c r="K102" i="35" s="1"/>
  <c r="K120" i="35"/>
  <c r="K109" i="35" s="1"/>
  <c r="K115" i="35"/>
  <c r="K104" i="35" s="1"/>
  <c r="J116" i="35"/>
  <c r="J105" i="35" s="1"/>
  <c r="J115" i="35"/>
  <c r="J104" i="35" s="1"/>
  <c r="C80" i="8" a="1"/>
  <c r="C80" i="8" s="1"/>
  <c r="C101" i="8" s="1"/>
  <c r="C83" i="8" a="1"/>
  <c r="C82" i="8" a="1"/>
  <c r="C81" i="8" a="1"/>
  <c r="C79" i="8" a="1"/>
  <c r="C78" i="8" a="1"/>
  <c r="C77" i="8" a="1"/>
  <c r="C76" i="8" a="1"/>
  <c r="C75" i="8" a="1"/>
  <c r="C74" i="8" a="1"/>
  <c r="S65" i="11"/>
  <c r="AO65" i="11" s="1"/>
  <c r="R63" i="11"/>
  <c r="AN63" i="11" s="1"/>
  <c r="O62" i="11"/>
  <c r="AK62" i="11" s="1"/>
  <c r="S67" i="11"/>
  <c r="V65" i="11"/>
  <c r="AR65" i="11" s="1"/>
  <c r="U70" i="11"/>
  <c r="R69" i="11"/>
  <c r="O68" i="11"/>
  <c r="V62" i="11"/>
  <c r="AR62" i="11" s="1"/>
  <c r="S64" i="11"/>
  <c r="AO64" i="11" s="1"/>
  <c r="S61" i="11"/>
  <c r="AO61" i="11" s="1"/>
  <c r="O70" i="11"/>
  <c r="P65" i="11"/>
  <c r="M68" i="11"/>
  <c r="Q62" i="11"/>
  <c r="AM62" i="11" s="1"/>
  <c r="T66" i="11"/>
  <c r="AP66" i="11" s="1"/>
  <c r="N61" i="11"/>
  <c r="AJ61" i="11" s="1"/>
  <c r="M65" i="11"/>
  <c r="T65" i="11"/>
  <c r="AP65" i="11" s="1"/>
  <c r="Q70" i="11"/>
  <c r="Q64" i="11"/>
  <c r="AM64" i="11" s="1"/>
  <c r="N69" i="11"/>
  <c r="N63" i="11"/>
  <c r="M67" i="11"/>
  <c r="U61" i="11"/>
  <c r="AQ61" i="11" s="1"/>
  <c r="R62" i="11"/>
  <c r="AN62" i="11" s="1"/>
  <c r="AL87" i="11"/>
  <c r="AP93" i="11"/>
  <c r="AP92" i="11"/>
  <c r="AR88" i="11"/>
  <c r="AO91" i="11"/>
  <c r="AR87" i="11"/>
  <c r="AO90" i="11"/>
  <c r="AM88" i="11"/>
  <c r="AQ94" i="11"/>
  <c r="AM87" i="11"/>
  <c r="AN90" i="11"/>
  <c r="AN89" i="11"/>
  <c r="AR95" i="11"/>
  <c r="U68" i="11"/>
  <c r="AQ68" i="11" s="1"/>
  <c r="M66" i="11"/>
  <c r="O63" i="11"/>
  <c r="V69" i="11"/>
  <c r="AR69" i="11" s="1"/>
  <c r="R67" i="11"/>
  <c r="T64" i="11"/>
  <c r="AP64" i="11" s="1"/>
  <c r="R61" i="11"/>
  <c r="AN61" i="11" s="1"/>
  <c r="S68" i="11"/>
  <c r="O66" i="11"/>
  <c r="M63" i="11"/>
  <c r="T67" i="11"/>
  <c r="AP67" i="11" s="1"/>
  <c r="T63" i="11"/>
  <c r="AP63" i="11" s="1"/>
  <c r="S69" i="11"/>
  <c r="Q66" i="11"/>
  <c r="M64" i="11"/>
  <c r="O61" i="11"/>
  <c r="AK61" i="11" s="1"/>
  <c r="V67" i="11"/>
  <c r="AR67" i="11" s="1"/>
  <c r="N65" i="11"/>
  <c r="T62" i="11"/>
  <c r="AP62" i="11" s="1"/>
  <c r="Q69" i="11"/>
  <c r="S66" i="11"/>
  <c r="AO66" i="11" s="1"/>
  <c r="U63" i="11"/>
  <c r="AQ63" i="11" s="1"/>
  <c r="V68" i="11"/>
  <c r="AR68" i="11" s="1"/>
  <c r="R64" i="11"/>
  <c r="AN64" i="11" s="1"/>
  <c r="P61" i="11"/>
  <c r="AL61" i="11" s="1"/>
  <c r="AP87" i="11"/>
  <c r="AL89" i="11"/>
  <c r="AR90" i="11"/>
  <c r="AK87" i="11"/>
  <c r="AQ88" i="11"/>
  <c r="AM90" i="11"/>
  <c r="AL88" i="11"/>
  <c r="AR89" i="11"/>
  <c r="AN91" i="11"/>
  <c r="AQ87" i="11"/>
  <c r="AM89" i="11"/>
  <c r="AO92" i="11"/>
  <c r="AQ93" i="11"/>
  <c r="AN88" i="11"/>
  <c r="AP91" i="11"/>
  <c r="AR94" i="11"/>
  <c r="AO89" i="11"/>
  <c r="AQ92" i="11"/>
  <c r="AN87" i="11"/>
  <c r="AP90" i="11"/>
  <c r="AR93" i="11"/>
  <c r="AO88" i="11"/>
  <c r="AQ91" i="11"/>
  <c r="AP89" i="11"/>
  <c r="AR92" i="11"/>
  <c r="AO87" i="11"/>
  <c r="AQ90" i="11"/>
  <c r="AJ87" i="11"/>
  <c r="AP88" i="11"/>
  <c r="AR91" i="11"/>
  <c r="AK88" i="11"/>
  <c r="AQ89" i="11"/>
  <c r="AF145" i="11"/>
  <c r="AD144" i="11"/>
  <c r="AF143" i="11"/>
  <c r="AD142" i="11"/>
  <c r="AF141" i="11"/>
  <c r="AB141" i="11"/>
  <c r="AD140" i="11"/>
  <c r="Z140" i="11"/>
  <c r="AF139" i="11"/>
  <c r="AB139" i="11"/>
  <c r="AF146" i="11"/>
  <c r="AF144" i="11"/>
  <c r="AB142" i="11"/>
  <c r="AD141" i="11"/>
  <c r="AF140" i="11"/>
  <c r="Z139" i="11"/>
  <c r="AG146" i="11"/>
  <c r="AE143" i="11"/>
  <c r="AG142" i="11"/>
  <c r="AA141" i="11"/>
  <c r="AC140" i="11"/>
  <c r="AE139" i="11"/>
  <c r="AG147" i="11"/>
  <c r="AG145" i="11"/>
  <c r="AE144" i="11"/>
  <c r="AG143" i="11"/>
  <c r="AC143" i="11"/>
  <c r="AE142" i="11"/>
  <c r="AG141" i="11"/>
  <c r="AC141" i="11"/>
  <c r="AE140" i="11"/>
  <c r="AA140" i="11"/>
  <c r="AG139" i="11"/>
  <c r="AC139" i="11"/>
  <c r="Y139" i="11"/>
  <c r="AD143" i="11"/>
  <c r="AF142" i="11"/>
  <c r="AB140" i="11"/>
  <c r="AD139" i="11"/>
  <c r="AE145" i="11"/>
  <c r="AG144" i="11"/>
  <c r="AC142" i="11"/>
  <c r="AE141" i="11"/>
  <c r="AG140" i="11"/>
  <c r="AA139" i="11"/>
  <c r="AQ132" i="11"/>
  <c r="AO131" i="11"/>
  <c r="AQ130" i="11"/>
  <c r="AO129" i="11"/>
  <c r="AQ128" i="11"/>
  <c r="AM128" i="11"/>
  <c r="AO127" i="11"/>
  <c r="AK127" i="11"/>
  <c r="AQ126" i="11"/>
  <c r="AM126" i="11"/>
  <c r="AR134" i="11"/>
  <c r="AR132" i="11"/>
  <c r="AP131" i="11"/>
  <c r="AR130" i="11"/>
  <c r="AN130" i="11"/>
  <c r="AP129" i="11"/>
  <c r="AR128" i="11"/>
  <c r="AN128" i="11"/>
  <c r="AP127" i="11"/>
  <c r="AL127" i="11"/>
  <c r="AR126" i="11"/>
  <c r="AN126" i="11"/>
  <c r="AJ126" i="11"/>
  <c r="AQ133" i="11"/>
  <c r="AQ131" i="11"/>
  <c r="AO130" i="11"/>
  <c r="AQ129" i="11"/>
  <c r="AM129" i="11"/>
  <c r="AO128" i="11"/>
  <c r="AQ127" i="11"/>
  <c r="AM127" i="11"/>
  <c r="AO126" i="11"/>
  <c r="AK126" i="11"/>
  <c r="AR133" i="11"/>
  <c r="AP132" i="11"/>
  <c r="AR131" i="11"/>
  <c r="AP130" i="11"/>
  <c r="AR129" i="11"/>
  <c r="AN129" i="11"/>
  <c r="AP128" i="11"/>
  <c r="AL128" i="11"/>
  <c r="AR127" i="11"/>
  <c r="AN127" i="11"/>
  <c r="AP126" i="11"/>
  <c r="AL126" i="11"/>
  <c r="AF132" i="11"/>
  <c r="AD131" i="11"/>
  <c r="AF130" i="11"/>
  <c r="AD129" i="11"/>
  <c r="AF128" i="11"/>
  <c r="AB128" i="11"/>
  <c r="AD127" i="11"/>
  <c r="Z127" i="11"/>
  <c r="AF126" i="11"/>
  <c r="AB126" i="11"/>
  <c r="AC129" i="11"/>
  <c r="AE128" i="11"/>
  <c r="AG127" i="11"/>
  <c r="AA126" i="11"/>
  <c r="AG134" i="11"/>
  <c r="AG132" i="11"/>
  <c r="AE131" i="11"/>
  <c r="AG130" i="11"/>
  <c r="AC130" i="11"/>
  <c r="AE129" i="11"/>
  <c r="AG128" i="11"/>
  <c r="AC128" i="11"/>
  <c r="AE127" i="11"/>
  <c r="AA127" i="11"/>
  <c r="AG126" i="11"/>
  <c r="AC126" i="11"/>
  <c r="Y126" i="11"/>
  <c r="AF133" i="11"/>
  <c r="AF131" i="11"/>
  <c r="AD130" i="11"/>
  <c r="AF129" i="11"/>
  <c r="AB129" i="11"/>
  <c r="AD128" i="11"/>
  <c r="AF127" i="11"/>
  <c r="AB127" i="11"/>
  <c r="AD126" i="11"/>
  <c r="Z126" i="11"/>
  <c r="AG133" i="11"/>
  <c r="AE132" i="11"/>
  <c r="AG131" i="11"/>
  <c r="AE130" i="11"/>
  <c r="AG129" i="11"/>
  <c r="AA128" i="11"/>
  <c r="AC127" i="11"/>
  <c r="AE126" i="11"/>
  <c r="AQ119" i="11"/>
  <c r="AO118" i="11"/>
  <c r="AQ117" i="11"/>
  <c r="AO116" i="11"/>
  <c r="AQ115" i="11"/>
  <c r="AM115" i="11"/>
  <c r="AO114" i="11"/>
  <c r="AK114" i="11"/>
  <c r="AQ113" i="11"/>
  <c r="AM113" i="11"/>
  <c r="AR121" i="11"/>
  <c r="AR119" i="11"/>
  <c r="AP118" i="11"/>
  <c r="AR117" i="11"/>
  <c r="AN117" i="11"/>
  <c r="AP116" i="11"/>
  <c r="AR115" i="11"/>
  <c r="AN115" i="11"/>
  <c r="AP114" i="11"/>
  <c r="AL114" i="11"/>
  <c r="AR113" i="11"/>
  <c r="AN113" i="11"/>
  <c r="AJ113" i="11"/>
  <c r="AQ120" i="11"/>
  <c r="AQ118" i="11"/>
  <c r="AO117" i="11"/>
  <c r="AQ116" i="11"/>
  <c r="AM116" i="11"/>
  <c r="AO115" i="11"/>
  <c r="AQ114" i="11"/>
  <c r="AM114" i="11"/>
  <c r="AO113" i="11"/>
  <c r="AK113" i="11"/>
  <c r="AR120" i="11"/>
  <c r="AP119" i="11"/>
  <c r="AR118" i="11"/>
  <c r="AP117" i="11"/>
  <c r="AR116" i="11"/>
  <c r="AN116" i="11"/>
  <c r="AP115" i="11"/>
  <c r="AL115" i="11"/>
  <c r="AR114" i="11"/>
  <c r="AN114" i="11"/>
  <c r="AP113" i="11"/>
  <c r="AL113" i="11"/>
  <c r="AF119" i="11"/>
  <c r="AD118" i="11"/>
  <c r="AF117" i="11"/>
  <c r="AD116" i="11"/>
  <c r="AF115" i="11"/>
  <c r="AB115" i="11"/>
  <c r="AD114" i="11"/>
  <c r="Z114" i="11"/>
  <c r="AF113" i="11"/>
  <c r="AB113" i="11"/>
  <c r="AG121" i="11"/>
  <c r="AG119" i="11"/>
  <c r="AE118" i="11"/>
  <c r="AG117" i="11"/>
  <c r="AC117" i="11"/>
  <c r="AE116" i="11"/>
  <c r="AG115" i="11"/>
  <c r="AC115" i="11"/>
  <c r="AE114" i="11"/>
  <c r="AA114" i="11"/>
  <c r="AG113" i="11"/>
  <c r="AC113" i="11"/>
  <c r="Y113" i="11"/>
  <c r="AF120" i="11"/>
  <c r="AF118" i="11"/>
  <c r="AD117" i="11"/>
  <c r="AF116" i="11"/>
  <c r="AB116" i="11"/>
  <c r="AD115" i="11"/>
  <c r="AF114" i="11"/>
  <c r="AB114" i="11"/>
  <c r="AD113" i="11"/>
  <c r="Z113" i="11"/>
  <c r="AG120" i="11"/>
  <c r="AE119" i="11"/>
  <c r="AG118" i="11"/>
  <c r="AE117" i="11"/>
  <c r="AG116" i="11"/>
  <c r="AC116" i="11"/>
  <c r="AE115" i="11"/>
  <c r="AA115" i="11"/>
  <c r="AG114" i="11"/>
  <c r="AC114" i="11"/>
  <c r="AE113" i="11"/>
  <c r="AA113" i="11"/>
  <c r="AQ106" i="11"/>
  <c r="AO105" i="11"/>
  <c r="AQ104" i="11"/>
  <c r="AO103" i="11"/>
  <c r="AQ102" i="11"/>
  <c r="AM102" i="11"/>
  <c r="AO101" i="11"/>
  <c r="AK101" i="11"/>
  <c r="AQ100" i="11"/>
  <c r="AM100" i="11"/>
  <c r="AR108" i="11"/>
  <c r="AR106" i="11"/>
  <c r="AP105" i="11"/>
  <c r="AR104" i="11"/>
  <c r="AN104" i="11"/>
  <c r="AP103" i="11"/>
  <c r="AR102" i="11"/>
  <c r="AN102" i="11"/>
  <c r="AP101" i="11"/>
  <c r="AL101" i="11"/>
  <c r="AR100" i="11"/>
  <c r="AN100" i="11"/>
  <c r="AJ100" i="11"/>
  <c r="AQ107" i="11"/>
  <c r="AQ105" i="11"/>
  <c r="AO104" i="11"/>
  <c r="AQ103" i="11"/>
  <c r="AM103" i="11"/>
  <c r="AO102" i="11"/>
  <c r="AQ101" i="11"/>
  <c r="AM101" i="11"/>
  <c r="AO100" i="11"/>
  <c r="AK100" i="11"/>
  <c r="AR107" i="11"/>
  <c r="AP106" i="11"/>
  <c r="AR105" i="11"/>
  <c r="AP104" i="11"/>
  <c r="AR103" i="11"/>
  <c r="AN103" i="11"/>
  <c r="AP102" i="11"/>
  <c r="AL102" i="11"/>
  <c r="AR101" i="11"/>
  <c r="AN101" i="11"/>
  <c r="AP100" i="11"/>
  <c r="AL100" i="11"/>
  <c r="AG108" i="11"/>
  <c r="AG106" i="11"/>
  <c r="AE105" i="11"/>
  <c r="AG104" i="11"/>
  <c r="AC104" i="11"/>
  <c r="AE103" i="11"/>
  <c r="AG102" i="11"/>
  <c r="AC102" i="11"/>
  <c r="AE101" i="11"/>
  <c r="AA101" i="11"/>
  <c r="AG100" i="11"/>
  <c r="AC100" i="11"/>
  <c r="Y100" i="11"/>
  <c r="AF107" i="11"/>
  <c r="AF105" i="11"/>
  <c r="AD104" i="11"/>
  <c r="AF103" i="11"/>
  <c r="AB103" i="11"/>
  <c r="AD102" i="11"/>
  <c r="AF101" i="11"/>
  <c r="AB101" i="11"/>
  <c r="AD100" i="11"/>
  <c r="Z100" i="11"/>
  <c r="AG107" i="11"/>
  <c r="AE106" i="11"/>
  <c r="AG105" i="11"/>
  <c r="AE104" i="11"/>
  <c r="AG103" i="11"/>
  <c r="AC103" i="11"/>
  <c r="AE102" i="11"/>
  <c r="AA102" i="11"/>
  <c r="AG101" i="11"/>
  <c r="AC101" i="11"/>
  <c r="AE100" i="11"/>
  <c r="AA100" i="11"/>
  <c r="AF106" i="11"/>
  <c r="AD105" i="11"/>
  <c r="AF104" i="11"/>
  <c r="AD103" i="11"/>
  <c r="AF102" i="11"/>
  <c r="AB102" i="11"/>
  <c r="AD101" i="11"/>
  <c r="Z101" i="11"/>
  <c r="AF100" i="11"/>
  <c r="AB100" i="11"/>
  <c r="AF93" i="11"/>
  <c r="AD92" i="11"/>
  <c r="AF91" i="11"/>
  <c r="AD90" i="11"/>
  <c r="AF89" i="11"/>
  <c r="AB89" i="11"/>
  <c r="AD88" i="11"/>
  <c r="Z88" i="11"/>
  <c r="AF87" i="11"/>
  <c r="AB87" i="11"/>
  <c r="AF94" i="11"/>
  <c r="AD91" i="11"/>
  <c r="AF90" i="11"/>
  <c r="AB88" i="11"/>
  <c r="AD87" i="11"/>
  <c r="AG94" i="11"/>
  <c r="AE91" i="11"/>
  <c r="AG90" i="11"/>
  <c r="AA89" i="11"/>
  <c r="AC88" i="11"/>
  <c r="AE87" i="11"/>
  <c r="AG95" i="11"/>
  <c r="AG93" i="11"/>
  <c r="AE92" i="11"/>
  <c r="AG91" i="11"/>
  <c r="AC91" i="11"/>
  <c r="AE90" i="11"/>
  <c r="AG89" i="11"/>
  <c r="AC89" i="11"/>
  <c r="AE88" i="11"/>
  <c r="AA88" i="11"/>
  <c r="AG87" i="11"/>
  <c r="AC87" i="11"/>
  <c r="Y87" i="11"/>
  <c r="AF92" i="11"/>
  <c r="AB90" i="11"/>
  <c r="AD89" i="11"/>
  <c r="AF88" i="11"/>
  <c r="Z87" i="11"/>
  <c r="AE93" i="11"/>
  <c r="AG92" i="11"/>
  <c r="AC90" i="11"/>
  <c r="AE89" i="11"/>
  <c r="AG88" i="11"/>
  <c r="AA87" i="11"/>
  <c r="AQ80" i="11"/>
  <c r="AO79" i="11"/>
  <c r="AQ78" i="11"/>
  <c r="AO77" i="11"/>
  <c r="AQ76" i="11"/>
  <c r="AM76" i="11"/>
  <c r="AO75" i="11"/>
  <c r="AK75" i="11"/>
  <c r="AQ74" i="11"/>
  <c r="AM74" i="11"/>
  <c r="AP80" i="11"/>
  <c r="AR79" i="11"/>
  <c r="AN77" i="11"/>
  <c r="AP76" i="11"/>
  <c r="AR75" i="11"/>
  <c r="AL74" i="11"/>
  <c r="AR82" i="11"/>
  <c r="AR80" i="11"/>
  <c r="AP79" i="11"/>
  <c r="AR78" i="11"/>
  <c r="AN78" i="11"/>
  <c r="AP77" i="11"/>
  <c r="AR76" i="11"/>
  <c r="AN76" i="11"/>
  <c r="AP75" i="11"/>
  <c r="AL75" i="11"/>
  <c r="AR74" i="11"/>
  <c r="AN74" i="11"/>
  <c r="AJ74" i="11"/>
  <c r="AQ81" i="11"/>
  <c r="AQ79" i="11"/>
  <c r="AO78" i="11"/>
  <c r="AQ77" i="11"/>
  <c r="AM77" i="11"/>
  <c r="AO76" i="11"/>
  <c r="AQ75" i="11"/>
  <c r="AM75" i="11"/>
  <c r="AO74" i="11"/>
  <c r="AK74" i="11"/>
  <c r="AR81" i="11"/>
  <c r="AP78" i="11"/>
  <c r="AR77" i="11"/>
  <c r="AL76" i="11"/>
  <c r="AN75" i="11"/>
  <c r="AP74" i="11"/>
  <c r="N70" i="11"/>
  <c r="O69" i="11"/>
  <c r="O67" i="11"/>
  <c r="U64" i="11"/>
  <c r="AQ64" i="11" s="1"/>
  <c r="U62" i="11"/>
  <c r="AQ62" i="11" s="1"/>
  <c r="T70" i="11"/>
  <c r="P68" i="11"/>
  <c r="P66" i="11"/>
  <c r="P64" i="11"/>
  <c r="V61" i="11"/>
  <c r="AR61" i="11" s="1"/>
  <c r="U69" i="11"/>
  <c r="U67" i="11"/>
  <c r="AQ67" i="11" s="1"/>
  <c r="Q65" i="11"/>
  <c r="Q63" i="11"/>
  <c r="AM63" i="11" s="1"/>
  <c r="Q61" i="11"/>
  <c r="AM61" i="11" s="1"/>
  <c r="P67" i="11"/>
  <c r="N64" i="11"/>
  <c r="N62" i="11"/>
  <c r="V70" i="11"/>
  <c r="P69" i="11"/>
  <c r="V66" i="11"/>
  <c r="AR66" i="11" s="1"/>
  <c r="R70" i="11"/>
  <c r="R68" i="11"/>
  <c r="N66" i="11"/>
  <c r="M70" i="11"/>
  <c r="Q68" i="11"/>
  <c r="U66" i="11"/>
  <c r="AQ66" i="11" s="1"/>
  <c r="O65" i="11"/>
  <c r="S63" i="11"/>
  <c r="AO63" i="11" s="1"/>
  <c r="M62" i="11"/>
  <c r="P70" i="11"/>
  <c r="T68" i="11"/>
  <c r="N67" i="11"/>
  <c r="R65" i="11"/>
  <c r="AN65" i="11" s="1"/>
  <c r="V63" i="11"/>
  <c r="AR63" i="11" s="1"/>
  <c r="P62" i="11"/>
  <c r="AL62" i="11" s="1"/>
  <c r="S70" i="11"/>
  <c r="M69" i="11"/>
  <c r="Q67" i="11"/>
  <c r="U65" i="11"/>
  <c r="AQ65" i="11" s="1"/>
  <c r="O64" i="11"/>
  <c r="S62" i="11"/>
  <c r="AO62" i="11" s="1"/>
  <c r="M61" i="11"/>
  <c r="T69" i="11"/>
  <c r="N68" i="11"/>
  <c r="R66" i="11"/>
  <c r="V64" i="11"/>
  <c r="AR64" i="11" s="1"/>
  <c r="P63" i="11"/>
  <c r="AL63" i="11" s="1"/>
  <c r="M99" i="27"/>
  <c r="M100" i="29"/>
  <c r="M100" i="28"/>
  <c r="M100" i="34"/>
  <c r="M99" i="29"/>
  <c r="M98" i="27"/>
  <c r="M98" i="34"/>
  <c r="M98" i="28"/>
  <c r="M97" i="28"/>
  <c r="M98" i="29"/>
  <c r="M99" i="28"/>
  <c r="M97" i="33"/>
  <c r="M99" i="31"/>
  <c r="M100" i="31"/>
  <c r="M98" i="31"/>
  <c r="M100" i="33"/>
  <c r="M99" i="30"/>
  <c r="M99" i="33"/>
  <c r="M98" i="33"/>
  <c r="M98" i="30"/>
  <c r="M100" i="27"/>
  <c r="M97" i="27"/>
  <c r="M99" i="34"/>
  <c r="M99" i="32"/>
  <c r="M100" i="32"/>
  <c r="M100" i="30"/>
  <c r="M97" i="29"/>
  <c r="M98" i="32"/>
  <c r="M97" i="32"/>
  <c r="M97" i="30"/>
  <c r="M97" i="31"/>
  <c r="M97" i="34"/>
  <c r="M95" i="31"/>
  <c r="M95" i="28"/>
  <c r="M96" i="31"/>
  <c r="M96" i="33"/>
  <c r="M95" i="34"/>
  <c r="M96" i="32"/>
  <c r="M96" i="28"/>
  <c r="M95" i="32"/>
  <c r="M95" i="33"/>
  <c r="M95" i="30"/>
  <c r="M95" i="27"/>
  <c r="M96" i="29"/>
  <c r="M96" i="27"/>
  <c r="M96" i="30"/>
  <c r="M96" i="34"/>
  <c r="M95" i="29"/>
  <c r="E74" i="11"/>
  <c r="AA74" i="11" s="1"/>
  <c r="I74" i="11"/>
  <c r="AE74" i="11" s="1"/>
  <c r="C75" i="11"/>
  <c r="G75" i="11"/>
  <c r="AC75" i="11" s="1"/>
  <c r="K75" i="11"/>
  <c r="AG75" i="11" s="1"/>
  <c r="E76" i="11"/>
  <c r="AA76" i="11" s="1"/>
  <c r="I76" i="11"/>
  <c r="AE76" i="11" s="1"/>
  <c r="C77" i="11"/>
  <c r="G77" i="11"/>
  <c r="AC77" i="11" s="1"/>
  <c r="K77" i="11"/>
  <c r="AG77" i="11" s="1"/>
  <c r="E78" i="11"/>
  <c r="I78" i="11"/>
  <c r="AE78" i="11" s="1"/>
  <c r="C79" i="11"/>
  <c r="G79" i="11"/>
  <c r="K79" i="11"/>
  <c r="AG79" i="11" s="1"/>
  <c r="E80" i="11"/>
  <c r="I80" i="11"/>
  <c r="AE80" i="11" s="1"/>
  <c r="C81" i="11"/>
  <c r="G81" i="11"/>
  <c r="K81" i="11"/>
  <c r="AG81" i="11" s="1"/>
  <c r="E82" i="11"/>
  <c r="I82" i="11"/>
  <c r="C83" i="11"/>
  <c r="G83" i="11"/>
  <c r="K83" i="11"/>
  <c r="B75" i="11"/>
  <c r="F75" i="11"/>
  <c r="AB75" i="11" s="1"/>
  <c r="H76" i="11"/>
  <c r="AD76" i="11" s="1"/>
  <c r="J77" i="11"/>
  <c r="AF77" i="11" s="1"/>
  <c r="B79" i="11"/>
  <c r="D80" i="11"/>
  <c r="F81" i="11"/>
  <c r="H82" i="11"/>
  <c r="J83" i="11"/>
  <c r="B74" i="11"/>
  <c r="F74" i="11"/>
  <c r="AB74" i="11" s="1"/>
  <c r="J74" i="11"/>
  <c r="AF74" i="11" s="1"/>
  <c r="D75" i="11"/>
  <c r="Z75" i="11" s="1"/>
  <c r="H75" i="11"/>
  <c r="AD75" i="11" s="1"/>
  <c r="B76" i="11"/>
  <c r="F76" i="11"/>
  <c r="AB76" i="11" s="1"/>
  <c r="J76" i="11"/>
  <c r="AF76" i="11" s="1"/>
  <c r="D77" i="11"/>
  <c r="H77" i="11"/>
  <c r="AD77" i="11" s="1"/>
  <c r="B78" i="11"/>
  <c r="F78" i="11"/>
  <c r="J78" i="11"/>
  <c r="AF78" i="11" s="1"/>
  <c r="D79" i="11"/>
  <c r="H79" i="11"/>
  <c r="AD79" i="11" s="1"/>
  <c r="B80" i="11"/>
  <c r="F80" i="11"/>
  <c r="J80" i="11"/>
  <c r="AF80" i="11" s="1"/>
  <c r="D81" i="11"/>
  <c r="H81" i="11"/>
  <c r="B82" i="11"/>
  <c r="F82" i="11"/>
  <c r="J82" i="11"/>
  <c r="D83" i="11"/>
  <c r="H83" i="11"/>
  <c r="H74" i="11"/>
  <c r="AD74" i="11" s="1"/>
  <c r="D76" i="11"/>
  <c r="B77" i="11"/>
  <c r="D78" i="11"/>
  <c r="J79" i="11"/>
  <c r="AF79" i="11" s="1"/>
  <c r="H80" i="11"/>
  <c r="J81" i="11"/>
  <c r="AF81" i="11" s="1"/>
  <c r="B83" i="11"/>
  <c r="C74" i="11"/>
  <c r="Y74" i="11" s="1"/>
  <c r="G74" i="11"/>
  <c r="AC74" i="11" s="1"/>
  <c r="K74" i="11"/>
  <c r="AG74" i="11" s="1"/>
  <c r="E75" i="11"/>
  <c r="AA75" i="11" s="1"/>
  <c r="I75" i="11"/>
  <c r="AE75" i="11" s="1"/>
  <c r="C76" i="11"/>
  <c r="G76" i="11"/>
  <c r="AC76" i="11" s="1"/>
  <c r="K76" i="11"/>
  <c r="AG76" i="11" s="1"/>
  <c r="E77" i="11"/>
  <c r="I77" i="11"/>
  <c r="AE77" i="11" s="1"/>
  <c r="C78" i="11"/>
  <c r="G78" i="11"/>
  <c r="AC78" i="11" s="1"/>
  <c r="K78" i="11"/>
  <c r="AG78" i="11" s="1"/>
  <c r="E79" i="11"/>
  <c r="I79" i="11"/>
  <c r="AE79" i="11" s="1"/>
  <c r="C80" i="11"/>
  <c r="G80" i="11"/>
  <c r="K80" i="11"/>
  <c r="AG80" i="11" s="1"/>
  <c r="E81" i="11"/>
  <c r="I81" i="11"/>
  <c r="C82" i="11"/>
  <c r="G82" i="11"/>
  <c r="K82" i="11"/>
  <c r="AG82" i="11" s="1"/>
  <c r="E83" i="11"/>
  <c r="I83" i="11"/>
  <c r="D74" i="11"/>
  <c r="Z74" i="11" s="1"/>
  <c r="J75" i="11"/>
  <c r="AF75" i="11" s="1"/>
  <c r="F77" i="11"/>
  <c r="AB77" i="11" s="1"/>
  <c r="H78" i="11"/>
  <c r="AD78" i="11" s="1"/>
  <c r="F79" i="11"/>
  <c r="B81" i="11"/>
  <c r="D82" i="11"/>
  <c r="F83" i="11"/>
  <c r="E61" i="11"/>
  <c r="AA61" i="11" s="1"/>
  <c r="I61" i="11"/>
  <c r="AE61" i="11" s="1"/>
  <c r="C62" i="11"/>
  <c r="G62" i="11"/>
  <c r="AC62" i="11" s="1"/>
  <c r="K62" i="11"/>
  <c r="AG62" i="11" s="1"/>
  <c r="E63" i="11"/>
  <c r="AA63" i="11" s="1"/>
  <c r="I63" i="11"/>
  <c r="AE63" i="11" s="1"/>
  <c r="C64" i="11"/>
  <c r="G64" i="11"/>
  <c r="AC64" i="11" s="1"/>
  <c r="K64" i="11"/>
  <c r="AG64" i="11" s="1"/>
  <c r="E65" i="11"/>
  <c r="I65" i="11"/>
  <c r="AE65" i="11" s="1"/>
  <c r="C66" i="11"/>
  <c r="G66" i="11"/>
  <c r="K66" i="11"/>
  <c r="AG66" i="11" s="1"/>
  <c r="E67" i="11"/>
  <c r="I67" i="11"/>
  <c r="AE67" i="11" s="1"/>
  <c r="C68" i="11"/>
  <c r="G68" i="11"/>
  <c r="K68" i="11"/>
  <c r="AG68" i="11" s="1"/>
  <c r="E69" i="11"/>
  <c r="I69" i="11"/>
  <c r="C70" i="11"/>
  <c r="G70" i="11"/>
  <c r="K70" i="11"/>
  <c r="B61" i="11"/>
  <c r="F61" i="11"/>
  <c r="AB61" i="11" s="1"/>
  <c r="J61" i="11"/>
  <c r="AF61" i="11" s="1"/>
  <c r="D62" i="11"/>
  <c r="Z62" i="11" s="1"/>
  <c r="H62" i="11"/>
  <c r="AD62" i="11" s="1"/>
  <c r="B63" i="11"/>
  <c r="F63" i="11"/>
  <c r="AB63" i="11" s="1"/>
  <c r="J63" i="11"/>
  <c r="AF63" i="11" s="1"/>
  <c r="D64" i="11"/>
  <c r="H64" i="11"/>
  <c r="AD64" i="11" s="1"/>
  <c r="B65" i="11"/>
  <c r="F65" i="11"/>
  <c r="J65" i="11"/>
  <c r="AF65" i="11" s="1"/>
  <c r="D66" i="11"/>
  <c r="H66" i="11"/>
  <c r="AD66" i="11" s="1"/>
  <c r="B67" i="11"/>
  <c r="F67" i="11"/>
  <c r="J67" i="11"/>
  <c r="AF67" i="11" s="1"/>
  <c r="D68" i="11"/>
  <c r="H68" i="11"/>
  <c r="B69" i="11"/>
  <c r="F69" i="11"/>
  <c r="J69" i="11"/>
  <c r="D70" i="11"/>
  <c r="H70" i="11"/>
  <c r="C61" i="11"/>
  <c r="Y61" i="11" s="1"/>
  <c r="G61" i="11"/>
  <c r="AC61" i="11" s="1"/>
  <c r="K61" i="11"/>
  <c r="AG61" i="11" s="1"/>
  <c r="E62" i="11"/>
  <c r="AA62" i="11" s="1"/>
  <c r="I62" i="11"/>
  <c r="AE62" i="11" s="1"/>
  <c r="C63" i="11"/>
  <c r="G63" i="11"/>
  <c r="AC63" i="11" s="1"/>
  <c r="K63" i="11"/>
  <c r="AG63" i="11" s="1"/>
  <c r="E64" i="11"/>
  <c r="I64" i="11"/>
  <c r="AE64" i="11" s="1"/>
  <c r="C65" i="11"/>
  <c r="G65" i="11"/>
  <c r="AC65" i="11" s="1"/>
  <c r="K65" i="11"/>
  <c r="AG65" i="11" s="1"/>
  <c r="E66" i="11"/>
  <c r="I66" i="11"/>
  <c r="AE66" i="11" s="1"/>
  <c r="C67" i="11"/>
  <c r="G67" i="11"/>
  <c r="K67" i="11"/>
  <c r="AG67" i="11" s="1"/>
  <c r="E68" i="11"/>
  <c r="I68" i="11"/>
  <c r="C69" i="11"/>
  <c r="G69" i="11"/>
  <c r="K69" i="11"/>
  <c r="AG69" i="11" s="1"/>
  <c r="E70" i="11"/>
  <c r="I70" i="11"/>
  <c r="D61" i="11"/>
  <c r="Z61" i="11" s="1"/>
  <c r="H61" i="11"/>
  <c r="AD61" i="11" s="1"/>
  <c r="B62" i="11"/>
  <c r="F62" i="11"/>
  <c r="AB62" i="11" s="1"/>
  <c r="J62" i="11"/>
  <c r="AF62" i="11" s="1"/>
  <c r="D63" i="11"/>
  <c r="H63" i="11"/>
  <c r="AD63" i="11" s="1"/>
  <c r="B64" i="11"/>
  <c r="F64" i="11"/>
  <c r="AB64" i="11" s="1"/>
  <c r="J64" i="11"/>
  <c r="AF64" i="11" s="1"/>
  <c r="D65" i="11"/>
  <c r="H65" i="11"/>
  <c r="AD65" i="11" s="1"/>
  <c r="B66" i="11"/>
  <c r="F66" i="11"/>
  <c r="J66" i="11"/>
  <c r="AF66" i="11" s="1"/>
  <c r="D67" i="11"/>
  <c r="H67" i="11"/>
  <c r="B68" i="11"/>
  <c r="F68" i="11"/>
  <c r="J68" i="11"/>
  <c r="AF68" i="11" s="1"/>
  <c r="D69" i="11"/>
  <c r="H69" i="11"/>
  <c r="B70" i="11"/>
  <c r="F70" i="11"/>
  <c r="J70" i="11"/>
  <c r="P48" i="11"/>
  <c r="AL48" i="11" s="1"/>
  <c r="T48" i="11"/>
  <c r="AP48" i="11" s="1"/>
  <c r="N49" i="11"/>
  <c r="R49" i="11"/>
  <c r="AN49" i="11" s="1"/>
  <c r="V49" i="11"/>
  <c r="AR49" i="11" s="1"/>
  <c r="P50" i="11"/>
  <c r="AL50" i="11" s="1"/>
  <c r="T50" i="11"/>
  <c r="AP50" i="11" s="1"/>
  <c r="N51" i="11"/>
  <c r="R51" i="11"/>
  <c r="AN51" i="11" s="1"/>
  <c r="V51" i="11"/>
  <c r="AR51" i="11" s="1"/>
  <c r="P52" i="11"/>
  <c r="T52" i="11"/>
  <c r="AP52" i="11" s="1"/>
  <c r="N53" i="11"/>
  <c r="R53" i="11"/>
  <c r="V53" i="11"/>
  <c r="AR53" i="11" s="1"/>
  <c r="P54" i="11"/>
  <c r="T54" i="11"/>
  <c r="AP54" i="11" s="1"/>
  <c r="N55" i="11"/>
  <c r="R55" i="11"/>
  <c r="V55" i="11"/>
  <c r="AR55" i="11" s="1"/>
  <c r="P56" i="11"/>
  <c r="T56" i="11"/>
  <c r="N57" i="11"/>
  <c r="R57" i="11"/>
  <c r="V57" i="11"/>
  <c r="M48" i="11"/>
  <c r="Q48" i="11"/>
  <c r="AM48" i="11" s="1"/>
  <c r="U48" i="11"/>
  <c r="AQ48" i="11" s="1"/>
  <c r="O49" i="11"/>
  <c r="AK49" i="11" s="1"/>
  <c r="S49" i="11"/>
  <c r="AO49" i="11" s="1"/>
  <c r="M50" i="11"/>
  <c r="Q50" i="11"/>
  <c r="AM50" i="11" s="1"/>
  <c r="U50" i="11"/>
  <c r="AQ50" i="11" s="1"/>
  <c r="O51" i="11"/>
  <c r="S51" i="11"/>
  <c r="AO51" i="11" s="1"/>
  <c r="M52" i="11"/>
  <c r="Q52" i="11"/>
  <c r="U52" i="11"/>
  <c r="AQ52" i="11" s="1"/>
  <c r="O53" i="11"/>
  <c r="S53" i="11"/>
  <c r="AO53" i="11" s="1"/>
  <c r="M54" i="11"/>
  <c r="Q54" i="11"/>
  <c r="U54" i="11"/>
  <c r="AQ54" i="11" s="1"/>
  <c r="O55" i="11"/>
  <c r="S55" i="11"/>
  <c r="M56" i="11"/>
  <c r="Q56" i="11"/>
  <c r="U56" i="11"/>
  <c r="O57" i="11"/>
  <c r="S57" i="11"/>
  <c r="N48" i="11"/>
  <c r="AJ48" i="11" s="1"/>
  <c r="R48" i="11"/>
  <c r="AN48" i="11" s="1"/>
  <c r="V48" i="11"/>
  <c r="AR48" i="11" s="1"/>
  <c r="P49" i="11"/>
  <c r="AL49" i="11" s="1"/>
  <c r="T49" i="11"/>
  <c r="AP49" i="11" s="1"/>
  <c r="N50" i="11"/>
  <c r="R50" i="11"/>
  <c r="AN50" i="11" s="1"/>
  <c r="V50" i="11"/>
  <c r="AR50" i="11" s="1"/>
  <c r="P51" i="11"/>
  <c r="T51" i="11"/>
  <c r="AP51" i="11" s="1"/>
  <c r="N52" i="11"/>
  <c r="R52" i="11"/>
  <c r="AN52" i="11" s="1"/>
  <c r="V52" i="11"/>
  <c r="AR52" i="11" s="1"/>
  <c r="P53" i="11"/>
  <c r="T53" i="11"/>
  <c r="AP53" i="11" s="1"/>
  <c r="N54" i="11"/>
  <c r="R54" i="11"/>
  <c r="V54" i="11"/>
  <c r="AR54" i="11" s="1"/>
  <c r="P55" i="11"/>
  <c r="T55" i="11"/>
  <c r="N56" i="11"/>
  <c r="R56" i="11"/>
  <c r="V56" i="11"/>
  <c r="AR56" i="11" s="1"/>
  <c r="P57" i="11"/>
  <c r="T57" i="11"/>
  <c r="O48" i="11"/>
  <c r="AK48" i="11" s="1"/>
  <c r="S48" i="11"/>
  <c r="AO48" i="11" s="1"/>
  <c r="M49" i="11"/>
  <c r="Q49" i="11"/>
  <c r="AM49" i="11" s="1"/>
  <c r="U49" i="11"/>
  <c r="AQ49" i="11" s="1"/>
  <c r="O50" i="11"/>
  <c r="S50" i="11"/>
  <c r="AO50" i="11" s="1"/>
  <c r="M51" i="11"/>
  <c r="Q51" i="11"/>
  <c r="AM51" i="11" s="1"/>
  <c r="U51" i="11"/>
  <c r="AQ51" i="11" s="1"/>
  <c r="O52" i="11"/>
  <c r="S52" i="11"/>
  <c r="AO52" i="11" s="1"/>
  <c r="M53" i="11"/>
  <c r="Q53" i="11"/>
  <c r="U53" i="11"/>
  <c r="AQ53" i="11" s="1"/>
  <c r="O54" i="11"/>
  <c r="S54" i="11"/>
  <c r="M55" i="11"/>
  <c r="Q55" i="11"/>
  <c r="U55" i="11"/>
  <c r="AQ55" i="11" s="1"/>
  <c r="O56" i="11"/>
  <c r="S56" i="11"/>
  <c r="M57" i="11"/>
  <c r="Q57" i="11"/>
  <c r="U57" i="11"/>
  <c r="E48" i="11"/>
  <c r="AA48" i="11" s="1"/>
  <c r="I48" i="11"/>
  <c r="AE48" i="11" s="1"/>
  <c r="C49" i="11"/>
  <c r="G49" i="11"/>
  <c r="AC49" i="11" s="1"/>
  <c r="K49" i="11"/>
  <c r="AG49" i="11" s="1"/>
  <c r="E50" i="11"/>
  <c r="AA50" i="11" s="1"/>
  <c r="I50" i="11"/>
  <c r="AE50" i="11" s="1"/>
  <c r="C51" i="11"/>
  <c r="G51" i="11"/>
  <c r="AC51" i="11" s="1"/>
  <c r="K51" i="11"/>
  <c r="AG51" i="11" s="1"/>
  <c r="E52" i="11"/>
  <c r="I52" i="11"/>
  <c r="AE52" i="11" s="1"/>
  <c r="C53" i="11"/>
  <c r="G53" i="11"/>
  <c r="K53" i="11"/>
  <c r="AG53" i="11" s="1"/>
  <c r="E54" i="11"/>
  <c r="I54" i="11"/>
  <c r="AE54" i="11" s="1"/>
  <c r="C55" i="11"/>
  <c r="G55" i="11"/>
  <c r="K55" i="11"/>
  <c r="AG55" i="11" s="1"/>
  <c r="E56" i="11"/>
  <c r="I56" i="11"/>
  <c r="C57" i="11"/>
  <c r="G57" i="11"/>
  <c r="K57" i="11"/>
  <c r="B48" i="11"/>
  <c r="F48" i="11"/>
  <c r="AB48" i="11" s="1"/>
  <c r="J48" i="11"/>
  <c r="AF48" i="11" s="1"/>
  <c r="D49" i="11"/>
  <c r="Z49" i="11" s="1"/>
  <c r="H49" i="11"/>
  <c r="AD49" i="11" s="1"/>
  <c r="B50" i="11"/>
  <c r="F50" i="11"/>
  <c r="AB50" i="11" s="1"/>
  <c r="J50" i="11"/>
  <c r="AF50" i="11" s="1"/>
  <c r="D51" i="11"/>
  <c r="H51" i="11"/>
  <c r="AD51" i="11" s="1"/>
  <c r="B52" i="11"/>
  <c r="F52" i="11"/>
  <c r="J52" i="11"/>
  <c r="AF52" i="11" s="1"/>
  <c r="D53" i="11"/>
  <c r="H53" i="11"/>
  <c r="AD53" i="11" s="1"/>
  <c r="B54" i="11"/>
  <c r="F54" i="11"/>
  <c r="J54" i="11"/>
  <c r="AF54" i="11" s="1"/>
  <c r="D55" i="11"/>
  <c r="H55" i="11"/>
  <c r="B56" i="11"/>
  <c r="F56" i="11"/>
  <c r="J56" i="11"/>
  <c r="D57" i="11"/>
  <c r="H57" i="11"/>
  <c r="C48" i="11"/>
  <c r="Y48" i="11" s="1"/>
  <c r="G48" i="11"/>
  <c r="AC48" i="11" s="1"/>
  <c r="K48" i="11"/>
  <c r="AG48" i="11" s="1"/>
  <c r="E49" i="11"/>
  <c r="AA49" i="11" s="1"/>
  <c r="I49" i="11"/>
  <c r="AE49" i="11" s="1"/>
  <c r="C50" i="11"/>
  <c r="G50" i="11"/>
  <c r="AC50" i="11" s="1"/>
  <c r="K50" i="11"/>
  <c r="AG50" i="11" s="1"/>
  <c r="E51" i="11"/>
  <c r="I51" i="11"/>
  <c r="AE51" i="11" s="1"/>
  <c r="C52" i="11"/>
  <c r="G52" i="11"/>
  <c r="AC52" i="11" s="1"/>
  <c r="K52" i="11"/>
  <c r="AG52" i="11" s="1"/>
  <c r="E53" i="11"/>
  <c r="I53" i="11"/>
  <c r="AE53" i="11" s="1"/>
  <c r="C54" i="11"/>
  <c r="G54" i="11"/>
  <c r="K54" i="11"/>
  <c r="AG54" i="11" s="1"/>
  <c r="E55" i="11"/>
  <c r="I55" i="11"/>
  <c r="C56" i="11"/>
  <c r="G56" i="11"/>
  <c r="K56" i="11"/>
  <c r="AG56" i="11" s="1"/>
  <c r="E57" i="11"/>
  <c r="I57" i="11"/>
  <c r="D48" i="11"/>
  <c r="Z48" i="11" s="1"/>
  <c r="H48" i="11"/>
  <c r="AD48" i="11" s="1"/>
  <c r="B49" i="11"/>
  <c r="F49" i="11"/>
  <c r="AB49" i="11" s="1"/>
  <c r="J49" i="11"/>
  <c r="AF49" i="11" s="1"/>
  <c r="D50" i="11"/>
  <c r="H50" i="11"/>
  <c r="AD50" i="11" s="1"/>
  <c r="B51" i="11"/>
  <c r="F51" i="11"/>
  <c r="AB51" i="11" s="1"/>
  <c r="J51" i="11"/>
  <c r="AF51" i="11" s="1"/>
  <c r="D52" i="11"/>
  <c r="H52" i="11"/>
  <c r="AD52" i="11" s="1"/>
  <c r="B53" i="11"/>
  <c r="F53" i="11"/>
  <c r="J53" i="11"/>
  <c r="AF53" i="11" s="1"/>
  <c r="D54" i="11"/>
  <c r="H54" i="11"/>
  <c r="B55" i="11"/>
  <c r="F55" i="11"/>
  <c r="J55" i="11"/>
  <c r="AF55" i="11" s="1"/>
  <c r="D56" i="11"/>
  <c r="H56" i="11"/>
  <c r="B57" i="11"/>
  <c r="F57" i="11"/>
  <c r="J57" i="11"/>
  <c r="P35" i="11"/>
  <c r="AL35" i="11" s="1"/>
  <c r="T35" i="11"/>
  <c r="AP35" i="11" s="1"/>
  <c r="N36" i="11"/>
  <c r="R36" i="11"/>
  <c r="AN36" i="11" s="1"/>
  <c r="V36" i="11"/>
  <c r="AR36" i="11" s="1"/>
  <c r="P37" i="11"/>
  <c r="AL37" i="11" s="1"/>
  <c r="T37" i="11"/>
  <c r="AP37" i="11" s="1"/>
  <c r="N38" i="11"/>
  <c r="R38" i="11"/>
  <c r="AN38" i="11" s="1"/>
  <c r="V38" i="11"/>
  <c r="AR38" i="11" s="1"/>
  <c r="P39" i="11"/>
  <c r="T39" i="11"/>
  <c r="AP39" i="11" s="1"/>
  <c r="N40" i="11"/>
  <c r="R40" i="11"/>
  <c r="V40" i="11"/>
  <c r="AR40" i="11" s="1"/>
  <c r="P41" i="11"/>
  <c r="T41" i="11"/>
  <c r="AP41" i="11" s="1"/>
  <c r="N42" i="11"/>
  <c r="R42" i="11"/>
  <c r="V42" i="11"/>
  <c r="AR42" i="11" s="1"/>
  <c r="P43" i="11"/>
  <c r="T43" i="11"/>
  <c r="N44" i="11"/>
  <c r="R44" i="11"/>
  <c r="V44" i="11"/>
  <c r="M35" i="11"/>
  <c r="Q35" i="11"/>
  <c r="AM35" i="11" s="1"/>
  <c r="U35" i="11"/>
  <c r="AQ35" i="11" s="1"/>
  <c r="O36" i="11"/>
  <c r="AK36" i="11" s="1"/>
  <c r="S36" i="11"/>
  <c r="AO36" i="11" s="1"/>
  <c r="M37" i="11"/>
  <c r="Q37" i="11"/>
  <c r="AM37" i="11" s="1"/>
  <c r="U37" i="11"/>
  <c r="AQ37" i="11" s="1"/>
  <c r="O38" i="11"/>
  <c r="S38" i="11"/>
  <c r="AO38" i="11" s="1"/>
  <c r="M39" i="11"/>
  <c r="Q39" i="11"/>
  <c r="U39" i="11"/>
  <c r="AQ39" i="11" s="1"/>
  <c r="O40" i="11"/>
  <c r="S40" i="11"/>
  <c r="AO40" i="11" s="1"/>
  <c r="M41" i="11"/>
  <c r="Q41" i="11"/>
  <c r="U41" i="11"/>
  <c r="AQ41" i="11" s="1"/>
  <c r="O42" i="11"/>
  <c r="S42" i="11"/>
  <c r="M43" i="11"/>
  <c r="Q43" i="11"/>
  <c r="U43" i="11"/>
  <c r="O44" i="11"/>
  <c r="S44" i="11"/>
  <c r="N35" i="11"/>
  <c r="AJ35" i="11" s="1"/>
  <c r="R35" i="11"/>
  <c r="AN35" i="11" s="1"/>
  <c r="V35" i="11"/>
  <c r="AR35" i="11" s="1"/>
  <c r="P36" i="11"/>
  <c r="AL36" i="11" s="1"/>
  <c r="T36" i="11"/>
  <c r="AP36" i="11" s="1"/>
  <c r="N37" i="11"/>
  <c r="R37" i="11"/>
  <c r="AN37" i="11" s="1"/>
  <c r="V37" i="11"/>
  <c r="AR37" i="11" s="1"/>
  <c r="P38" i="11"/>
  <c r="T38" i="11"/>
  <c r="AP38" i="11" s="1"/>
  <c r="N39" i="11"/>
  <c r="R39" i="11"/>
  <c r="AN39" i="11" s="1"/>
  <c r="V39" i="11"/>
  <c r="AR39" i="11" s="1"/>
  <c r="P40" i="11"/>
  <c r="T40" i="11"/>
  <c r="AP40" i="11" s="1"/>
  <c r="N41" i="11"/>
  <c r="R41" i="11"/>
  <c r="V41" i="11"/>
  <c r="AR41" i="11" s="1"/>
  <c r="P42" i="11"/>
  <c r="T42" i="11"/>
  <c r="N43" i="11"/>
  <c r="R43" i="11"/>
  <c r="V43" i="11"/>
  <c r="AR43" i="11" s="1"/>
  <c r="P44" i="11"/>
  <c r="T44" i="11"/>
  <c r="O35" i="11"/>
  <c r="AK35" i="11" s="1"/>
  <c r="S35" i="11"/>
  <c r="AO35" i="11" s="1"/>
  <c r="M36" i="11"/>
  <c r="Q36" i="11"/>
  <c r="AM36" i="11" s="1"/>
  <c r="U36" i="11"/>
  <c r="AQ36" i="11" s="1"/>
  <c r="O37" i="11"/>
  <c r="S37" i="11"/>
  <c r="AO37" i="11" s="1"/>
  <c r="M38" i="11"/>
  <c r="Q38" i="11"/>
  <c r="AM38" i="11" s="1"/>
  <c r="U38" i="11"/>
  <c r="AQ38" i="11" s="1"/>
  <c r="O39" i="11"/>
  <c r="S39" i="11"/>
  <c r="AO39" i="11" s="1"/>
  <c r="M40" i="11"/>
  <c r="Q40" i="11"/>
  <c r="U40" i="11"/>
  <c r="AQ40" i="11" s="1"/>
  <c r="O41" i="11"/>
  <c r="S41" i="11"/>
  <c r="M42" i="11"/>
  <c r="Q42" i="11"/>
  <c r="U42" i="11"/>
  <c r="AQ42" i="11" s="1"/>
  <c r="O43" i="11"/>
  <c r="S43" i="11"/>
  <c r="M44" i="11"/>
  <c r="Q44" i="11"/>
  <c r="U44" i="11"/>
  <c r="E35" i="11"/>
  <c r="AA35" i="11" s="1"/>
  <c r="I35" i="11"/>
  <c r="AE35" i="11" s="1"/>
  <c r="C36" i="11"/>
  <c r="G36" i="11"/>
  <c r="AC36" i="11" s="1"/>
  <c r="K36" i="11"/>
  <c r="AG36" i="11" s="1"/>
  <c r="E37" i="11"/>
  <c r="AA37" i="11" s="1"/>
  <c r="I37" i="11"/>
  <c r="AE37" i="11" s="1"/>
  <c r="C38" i="11"/>
  <c r="G38" i="11"/>
  <c r="AC38" i="11" s="1"/>
  <c r="K38" i="11"/>
  <c r="AG38" i="11" s="1"/>
  <c r="E39" i="11"/>
  <c r="I39" i="11"/>
  <c r="AE39" i="11" s="1"/>
  <c r="C40" i="11"/>
  <c r="G40" i="11"/>
  <c r="K40" i="11"/>
  <c r="AG40" i="11" s="1"/>
  <c r="E41" i="11"/>
  <c r="I41" i="11"/>
  <c r="AE41" i="11" s="1"/>
  <c r="C42" i="11"/>
  <c r="G42" i="11"/>
  <c r="K42" i="11"/>
  <c r="AG42" i="11" s="1"/>
  <c r="E43" i="11"/>
  <c r="I43" i="11"/>
  <c r="C44" i="11"/>
  <c r="G44" i="11"/>
  <c r="K44" i="11"/>
  <c r="B35" i="11"/>
  <c r="F35" i="11"/>
  <c r="AB35" i="11" s="1"/>
  <c r="J35" i="11"/>
  <c r="AF35" i="11" s="1"/>
  <c r="D36" i="11"/>
  <c r="Z36" i="11" s="1"/>
  <c r="H36" i="11"/>
  <c r="AD36" i="11" s="1"/>
  <c r="B37" i="11"/>
  <c r="F37" i="11"/>
  <c r="AB37" i="11" s="1"/>
  <c r="J37" i="11"/>
  <c r="AF37" i="11" s="1"/>
  <c r="D38" i="11"/>
  <c r="H38" i="11"/>
  <c r="AD38" i="11" s="1"/>
  <c r="B39" i="11"/>
  <c r="F39" i="11"/>
  <c r="J39" i="11"/>
  <c r="AF39" i="11" s="1"/>
  <c r="D40" i="11"/>
  <c r="H40" i="11"/>
  <c r="AD40" i="11" s="1"/>
  <c r="B41" i="11"/>
  <c r="F41" i="11"/>
  <c r="J41" i="11"/>
  <c r="AF41" i="11" s="1"/>
  <c r="D42" i="11"/>
  <c r="H42" i="11"/>
  <c r="B43" i="11"/>
  <c r="F43" i="11"/>
  <c r="J43" i="11"/>
  <c r="D44" i="11"/>
  <c r="H44" i="11"/>
  <c r="C35" i="11"/>
  <c r="Y35" i="11" s="1"/>
  <c r="G35" i="11"/>
  <c r="AC35" i="11" s="1"/>
  <c r="K35" i="11"/>
  <c r="AG35" i="11" s="1"/>
  <c r="E36" i="11"/>
  <c r="AA36" i="11" s="1"/>
  <c r="I36" i="11"/>
  <c r="AE36" i="11" s="1"/>
  <c r="C37" i="11"/>
  <c r="G37" i="11"/>
  <c r="AC37" i="11" s="1"/>
  <c r="K37" i="11"/>
  <c r="AG37" i="11" s="1"/>
  <c r="E38" i="11"/>
  <c r="I38" i="11"/>
  <c r="AE38" i="11" s="1"/>
  <c r="C39" i="11"/>
  <c r="G39" i="11"/>
  <c r="AC39" i="11" s="1"/>
  <c r="K39" i="11"/>
  <c r="AG39" i="11" s="1"/>
  <c r="E40" i="11"/>
  <c r="I40" i="11"/>
  <c r="AE40" i="11" s="1"/>
  <c r="C41" i="11"/>
  <c r="G41" i="11"/>
  <c r="K41" i="11"/>
  <c r="AG41" i="11" s="1"/>
  <c r="E42" i="11"/>
  <c r="I42" i="11"/>
  <c r="C43" i="11"/>
  <c r="G43" i="11"/>
  <c r="K43" i="11"/>
  <c r="AG43" i="11" s="1"/>
  <c r="E44" i="11"/>
  <c r="I44" i="11"/>
  <c r="D35" i="11"/>
  <c r="Z35" i="11" s="1"/>
  <c r="H35" i="11"/>
  <c r="AD35" i="11" s="1"/>
  <c r="B36" i="11"/>
  <c r="F36" i="11"/>
  <c r="AB36" i="11" s="1"/>
  <c r="J36" i="11"/>
  <c r="AF36" i="11" s="1"/>
  <c r="D37" i="11"/>
  <c r="H37" i="11"/>
  <c r="AD37" i="11" s="1"/>
  <c r="B38" i="11"/>
  <c r="F38" i="11"/>
  <c r="AB38" i="11" s="1"/>
  <c r="J38" i="11"/>
  <c r="AF38" i="11" s="1"/>
  <c r="D39" i="11"/>
  <c r="H39" i="11"/>
  <c r="AD39" i="11" s="1"/>
  <c r="B40" i="11"/>
  <c r="F40" i="11"/>
  <c r="J40" i="11"/>
  <c r="AF40" i="11" s="1"/>
  <c r="D41" i="11"/>
  <c r="H41" i="11"/>
  <c r="B42" i="11"/>
  <c r="F42" i="11"/>
  <c r="J42" i="11"/>
  <c r="AF42" i="11" s="1"/>
  <c r="D43" i="11"/>
  <c r="H43" i="11"/>
  <c r="B44" i="11"/>
  <c r="F44" i="11"/>
  <c r="J44" i="11"/>
  <c r="P22" i="11"/>
  <c r="AL22" i="11" s="1"/>
  <c r="T22" i="11"/>
  <c r="AP22" i="11" s="1"/>
  <c r="N23" i="11"/>
  <c r="R23" i="11"/>
  <c r="AN23" i="11" s="1"/>
  <c r="V23" i="11"/>
  <c r="AR23" i="11" s="1"/>
  <c r="P24" i="11"/>
  <c r="AL24" i="11" s="1"/>
  <c r="T24" i="11"/>
  <c r="AP24" i="11" s="1"/>
  <c r="N25" i="11"/>
  <c r="R25" i="11"/>
  <c r="AN25" i="11" s="1"/>
  <c r="V25" i="11"/>
  <c r="AR25" i="11" s="1"/>
  <c r="P26" i="11"/>
  <c r="T26" i="11"/>
  <c r="AP26" i="11" s="1"/>
  <c r="N27" i="11"/>
  <c r="R27" i="11"/>
  <c r="V27" i="11"/>
  <c r="AR27" i="11" s="1"/>
  <c r="P28" i="11"/>
  <c r="T28" i="11"/>
  <c r="AP28" i="11" s="1"/>
  <c r="N29" i="11"/>
  <c r="R29" i="11"/>
  <c r="V29" i="11"/>
  <c r="AR29" i="11" s="1"/>
  <c r="P30" i="11"/>
  <c r="T30" i="11"/>
  <c r="N31" i="11"/>
  <c r="R31" i="11"/>
  <c r="V31" i="11"/>
  <c r="M22" i="11"/>
  <c r="Q22" i="11"/>
  <c r="AM22" i="11" s="1"/>
  <c r="U22" i="11"/>
  <c r="AQ22" i="11" s="1"/>
  <c r="O23" i="11"/>
  <c r="AK23" i="11" s="1"/>
  <c r="S23" i="11"/>
  <c r="AO23" i="11" s="1"/>
  <c r="M24" i="11"/>
  <c r="Q24" i="11"/>
  <c r="AM24" i="11" s="1"/>
  <c r="U24" i="11"/>
  <c r="AQ24" i="11" s="1"/>
  <c r="O25" i="11"/>
  <c r="S25" i="11"/>
  <c r="AO25" i="11" s="1"/>
  <c r="M26" i="11"/>
  <c r="Q26" i="11"/>
  <c r="U26" i="11"/>
  <c r="AQ26" i="11" s="1"/>
  <c r="O27" i="11"/>
  <c r="S27" i="11"/>
  <c r="AO27" i="11" s="1"/>
  <c r="M28" i="11"/>
  <c r="Q28" i="11"/>
  <c r="U28" i="11"/>
  <c r="AQ28" i="11" s="1"/>
  <c r="O29" i="11"/>
  <c r="S29" i="11"/>
  <c r="M30" i="11"/>
  <c r="Q30" i="11"/>
  <c r="U30" i="11"/>
  <c r="O31" i="11"/>
  <c r="S31" i="11"/>
  <c r="N22" i="11"/>
  <c r="AJ22" i="11" s="1"/>
  <c r="R22" i="11"/>
  <c r="AN22" i="11" s="1"/>
  <c r="V22" i="11"/>
  <c r="AR22" i="11" s="1"/>
  <c r="P23" i="11"/>
  <c r="AL23" i="11" s="1"/>
  <c r="T23" i="11"/>
  <c r="AP23" i="11" s="1"/>
  <c r="N24" i="11"/>
  <c r="R24" i="11"/>
  <c r="AN24" i="11" s="1"/>
  <c r="V24" i="11"/>
  <c r="AR24" i="11" s="1"/>
  <c r="P25" i="11"/>
  <c r="T25" i="11"/>
  <c r="AP25" i="11" s="1"/>
  <c r="N26" i="11"/>
  <c r="R26" i="11"/>
  <c r="AN26" i="11" s="1"/>
  <c r="V26" i="11"/>
  <c r="AR26" i="11" s="1"/>
  <c r="P27" i="11"/>
  <c r="T27" i="11"/>
  <c r="AP27" i="11" s="1"/>
  <c r="N28" i="11"/>
  <c r="R28" i="11"/>
  <c r="V28" i="11"/>
  <c r="AR28" i="11" s="1"/>
  <c r="P29" i="11"/>
  <c r="T29" i="11"/>
  <c r="N30" i="11"/>
  <c r="R30" i="11"/>
  <c r="V30" i="11"/>
  <c r="AR30" i="11" s="1"/>
  <c r="P31" i="11"/>
  <c r="T31" i="11"/>
  <c r="O22" i="11"/>
  <c r="AK22" i="11" s="1"/>
  <c r="S22" i="11"/>
  <c r="AO22" i="11" s="1"/>
  <c r="M23" i="11"/>
  <c r="Q23" i="11"/>
  <c r="AM23" i="11" s="1"/>
  <c r="U23" i="11"/>
  <c r="AQ23" i="11" s="1"/>
  <c r="O24" i="11"/>
  <c r="S24" i="11"/>
  <c r="AO24" i="11" s="1"/>
  <c r="M25" i="11"/>
  <c r="Q25" i="11"/>
  <c r="AM25" i="11" s="1"/>
  <c r="U25" i="11"/>
  <c r="AQ25" i="11" s="1"/>
  <c r="O26" i="11"/>
  <c r="S26" i="11"/>
  <c r="AO26" i="11" s="1"/>
  <c r="M27" i="11"/>
  <c r="Q27" i="11"/>
  <c r="U27" i="11"/>
  <c r="AQ27" i="11" s="1"/>
  <c r="O28" i="11"/>
  <c r="S28" i="11"/>
  <c r="M29" i="11"/>
  <c r="Q29" i="11"/>
  <c r="U29" i="11"/>
  <c r="AQ29" i="11" s="1"/>
  <c r="O30" i="11"/>
  <c r="S30" i="11"/>
  <c r="M31" i="11"/>
  <c r="Q31" i="11"/>
  <c r="U31" i="11"/>
  <c r="M92" i="34"/>
  <c r="M94" i="33"/>
  <c r="M91" i="34"/>
  <c r="M93" i="34"/>
  <c r="M94" i="34"/>
  <c r="M92" i="33"/>
  <c r="M91" i="33"/>
  <c r="M93" i="33"/>
  <c r="M94" i="32"/>
  <c r="M93" i="32"/>
  <c r="M92" i="32"/>
  <c r="M92" i="31"/>
  <c r="M94" i="31"/>
  <c r="M91" i="31"/>
  <c r="M93" i="31"/>
  <c r="M92" i="30"/>
  <c r="M94" i="30"/>
  <c r="M93" i="30"/>
  <c r="M91" i="30"/>
  <c r="M92" i="29"/>
  <c r="M94" i="29"/>
  <c r="M93" i="29"/>
  <c r="M91" i="29"/>
  <c r="M94" i="28"/>
  <c r="M92" i="28"/>
  <c r="M91" i="28"/>
  <c r="M93" i="28"/>
  <c r="M92" i="27"/>
  <c r="M94" i="27"/>
  <c r="M93" i="27"/>
  <c r="L124" i="44" l="1"/>
  <c r="I127" i="42"/>
  <c r="L131" i="36"/>
  <c r="J130" i="35"/>
  <c r="J128" i="43"/>
  <c r="J125" i="43"/>
  <c r="J128" i="40"/>
  <c r="L129" i="44"/>
  <c r="L125" i="36"/>
  <c r="J125" i="40"/>
  <c r="P88" i="38"/>
  <c r="O100" i="38" s="1"/>
  <c r="P86" i="38"/>
  <c r="O98" i="38" s="1"/>
  <c r="P88" i="40"/>
  <c r="O100" i="40" s="1"/>
  <c r="P86" i="42"/>
  <c r="O98" i="42" s="1"/>
  <c r="P87" i="38"/>
  <c r="O99" i="38" s="1"/>
  <c r="P87" i="36"/>
  <c r="O99" i="36" s="1"/>
  <c r="J130" i="40"/>
  <c r="P88" i="42"/>
  <c r="O100" i="42" s="1"/>
  <c r="P86" i="36"/>
  <c r="O98" i="36" s="1"/>
  <c r="P87" i="39"/>
  <c r="O99" i="39" s="1"/>
  <c r="P87" i="37"/>
  <c r="O99" i="37" s="1"/>
  <c r="P87" i="42"/>
  <c r="O99" i="42" s="1"/>
  <c r="P87" i="44"/>
  <c r="O99" i="44" s="1"/>
  <c r="P86" i="43"/>
  <c r="O98" i="43" s="1"/>
  <c r="P88" i="36"/>
  <c r="O100" i="36" s="1"/>
  <c r="P88" i="39"/>
  <c r="O100" i="39" s="1"/>
  <c r="P88" i="41"/>
  <c r="O100" i="41" s="1"/>
  <c r="P86" i="37"/>
  <c r="O98" i="37" s="1"/>
  <c r="P88" i="44"/>
  <c r="O100" i="44" s="1"/>
  <c r="P87" i="43"/>
  <c r="O99" i="43" s="1"/>
  <c r="P86" i="39"/>
  <c r="O98" i="39" s="1"/>
  <c r="P86" i="41"/>
  <c r="O98" i="41" s="1"/>
  <c r="P88" i="37"/>
  <c r="O100" i="37" s="1"/>
  <c r="P86" i="44"/>
  <c r="O98" i="44" s="1"/>
  <c r="P88" i="43"/>
  <c r="O100" i="43" s="1"/>
  <c r="P87" i="41"/>
  <c r="O99" i="41" s="1"/>
  <c r="P87" i="40"/>
  <c r="O99" i="40" s="1"/>
  <c r="P86" i="35"/>
  <c r="O98" i="35" s="1"/>
  <c r="L128" i="44"/>
  <c r="P87" i="35"/>
  <c r="O99" i="35" s="1"/>
  <c r="P86" i="40"/>
  <c r="O98" i="40" s="1"/>
  <c r="P88" i="35"/>
  <c r="O100" i="35" s="1"/>
  <c r="I128" i="42"/>
  <c r="P83" i="41"/>
  <c r="O95" i="41" s="1"/>
  <c r="P85" i="41"/>
  <c r="O97" i="41" s="1"/>
  <c r="I126" i="42"/>
  <c r="H124" i="39"/>
  <c r="P83" i="40"/>
  <c r="O95" i="40" s="1"/>
  <c r="P84" i="38"/>
  <c r="O96" i="38" s="1"/>
  <c r="P84" i="41"/>
  <c r="O96" i="41" s="1"/>
  <c r="P84" i="40"/>
  <c r="O96" i="40" s="1"/>
  <c r="P85" i="43"/>
  <c r="O97" i="43" s="1"/>
  <c r="P85" i="38"/>
  <c r="O97" i="38" s="1"/>
  <c r="P85" i="42"/>
  <c r="O97" i="42" s="1"/>
  <c r="P85" i="40"/>
  <c r="O97" i="40" s="1"/>
  <c r="P85" i="37"/>
  <c r="O97" i="37" s="1"/>
  <c r="P84" i="42"/>
  <c r="O96" i="42" s="1"/>
  <c r="P84" i="35"/>
  <c r="O96" i="35" s="1"/>
  <c r="P84" i="37"/>
  <c r="O96" i="37" s="1"/>
  <c r="P85" i="35"/>
  <c r="O97" i="35" s="1"/>
  <c r="P84" i="36"/>
  <c r="O96" i="36" s="1"/>
  <c r="P85" i="39"/>
  <c r="O97" i="39" s="1"/>
  <c r="P85" i="44"/>
  <c r="O97" i="44" s="1"/>
  <c r="P85" i="36"/>
  <c r="O97" i="36" s="1"/>
  <c r="P84" i="39"/>
  <c r="O96" i="39" s="1"/>
  <c r="P84" i="44"/>
  <c r="O96" i="44" s="1"/>
  <c r="P84" i="43"/>
  <c r="O96" i="43" s="1"/>
  <c r="P83" i="38"/>
  <c r="O95" i="38" s="1"/>
  <c r="P83" i="42"/>
  <c r="O95" i="42" s="1"/>
  <c r="P83" i="43"/>
  <c r="O95" i="43" s="1"/>
  <c r="P80" i="39"/>
  <c r="O92" i="39" s="1"/>
  <c r="P83" i="39"/>
  <c r="O95" i="39" s="1"/>
  <c r="P82" i="39"/>
  <c r="O94" i="39" s="1"/>
  <c r="P83" i="36"/>
  <c r="O95" i="36" s="1"/>
  <c r="P83" i="35"/>
  <c r="O95" i="35" s="1"/>
  <c r="G126" i="41"/>
  <c r="P83" i="44"/>
  <c r="O95" i="44" s="1"/>
  <c r="P83" i="37"/>
  <c r="O95" i="37" s="1"/>
  <c r="P80" i="35"/>
  <c r="O92" i="35" s="1"/>
  <c r="P82" i="36"/>
  <c r="O94" i="36" s="1"/>
  <c r="P79" i="36"/>
  <c r="O91" i="36" s="1"/>
  <c r="P80" i="37"/>
  <c r="O92" i="37" s="1"/>
  <c r="P82" i="37"/>
  <c r="O94" i="37" s="1"/>
  <c r="P82" i="38"/>
  <c r="O94" i="38" s="1"/>
  <c r="P80" i="40"/>
  <c r="O92" i="40" s="1"/>
  <c r="P82" i="40"/>
  <c r="O94" i="40" s="1"/>
  <c r="P82" i="42"/>
  <c r="O94" i="42" s="1"/>
  <c r="P79" i="44"/>
  <c r="P82" i="44"/>
  <c r="P80" i="44"/>
  <c r="P81" i="44"/>
  <c r="P82" i="43"/>
  <c r="P80" i="43"/>
  <c r="P79" i="43"/>
  <c r="P81" i="43"/>
  <c r="P81" i="42"/>
  <c r="P79" i="42"/>
  <c r="P80" i="42"/>
  <c r="P81" i="41"/>
  <c r="P80" i="41"/>
  <c r="P82" i="41"/>
  <c r="P79" i="41"/>
  <c r="P81" i="40"/>
  <c r="P79" i="40"/>
  <c r="P81" i="39"/>
  <c r="P79" i="39"/>
  <c r="P79" i="38"/>
  <c r="P81" i="38"/>
  <c r="P80" i="38"/>
  <c r="P79" i="37"/>
  <c r="P81" i="37"/>
  <c r="P80" i="36"/>
  <c r="P81" i="36"/>
  <c r="P82" i="35"/>
  <c r="P81" i="35"/>
  <c r="P79" i="35"/>
  <c r="D124" i="44"/>
  <c r="D102" i="44"/>
  <c r="D124" i="42"/>
  <c r="D102" i="42"/>
  <c r="D124" i="39"/>
  <c r="D102" i="39"/>
  <c r="D124" i="37"/>
  <c r="D102" i="37"/>
  <c r="D124" i="35"/>
  <c r="D102" i="35"/>
  <c r="M101" i="33"/>
  <c r="M101" i="27"/>
  <c r="M101" i="28"/>
  <c r="M101" i="29"/>
  <c r="M101" i="30"/>
  <c r="M101" i="31"/>
  <c r="M101" i="32"/>
  <c r="N91" i="32" s="1"/>
  <c r="M101" i="34"/>
  <c r="D124" i="41"/>
  <c r="P21" i="44"/>
  <c r="L131" i="44"/>
  <c r="G125" i="44"/>
  <c r="I127" i="44"/>
  <c r="H126" i="44"/>
  <c r="H125" i="44"/>
  <c r="J126" i="44"/>
  <c r="J125" i="44"/>
  <c r="K124" i="44"/>
  <c r="K131" i="44"/>
  <c r="P28" i="44"/>
  <c r="E125" i="44"/>
  <c r="G126" i="44"/>
  <c r="I124" i="44"/>
  <c r="I129" i="44"/>
  <c r="H128" i="44"/>
  <c r="L125" i="44"/>
  <c r="J130" i="44"/>
  <c r="J129" i="44"/>
  <c r="K128" i="44"/>
  <c r="K130" i="44"/>
  <c r="F126" i="44"/>
  <c r="L132" i="44"/>
  <c r="G124" i="44"/>
  <c r="I125" i="44"/>
  <c r="I126" i="44"/>
  <c r="H124" i="44"/>
  <c r="L126" i="44"/>
  <c r="J124" i="44"/>
  <c r="K129" i="44"/>
  <c r="K126" i="44"/>
  <c r="P22" i="44"/>
  <c r="M22" i="44" s="1"/>
  <c r="N22" i="44" s="1"/>
  <c r="E124" i="44"/>
  <c r="F124" i="44"/>
  <c r="L127" i="44"/>
  <c r="G127" i="44"/>
  <c r="I128" i="44"/>
  <c r="H127" i="44"/>
  <c r="J127" i="44"/>
  <c r="J128" i="44"/>
  <c r="K125" i="44"/>
  <c r="K127" i="44"/>
  <c r="F125" i="44"/>
  <c r="J129" i="43"/>
  <c r="G127" i="43"/>
  <c r="L125" i="43"/>
  <c r="L127" i="43"/>
  <c r="K130" i="43"/>
  <c r="K128" i="43"/>
  <c r="I127" i="43"/>
  <c r="I124" i="43"/>
  <c r="E125" i="43"/>
  <c r="H128" i="43"/>
  <c r="G126" i="43"/>
  <c r="L128" i="43"/>
  <c r="L132" i="43"/>
  <c r="L130" i="43"/>
  <c r="K126" i="43"/>
  <c r="K129" i="43"/>
  <c r="I129" i="43"/>
  <c r="I125" i="43"/>
  <c r="F124" i="43"/>
  <c r="H126" i="43"/>
  <c r="H127" i="43"/>
  <c r="G124" i="43"/>
  <c r="L131" i="43"/>
  <c r="L129" i="43"/>
  <c r="K131" i="43"/>
  <c r="K124" i="43"/>
  <c r="D124" i="43"/>
  <c r="I126" i="43"/>
  <c r="J124" i="43"/>
  <c r="F125" i="43"/>
  <c r="H124" i="43"/>
  <c r="J126" i="43"/>
  <c r="G125" i="43"/>
  <c r="L124" i="43"/>
  <c r="L126" i="43"/>
  <c r="K127" i="43"/>
  <c r="K125" i="43"/>
  <c r="J127" i="43"/>
  <c r="I128" i="43"/>
  <c r="E124" i="43"/>
  <c r="F126" i="43"/>
  <c r="H125" i="43"/>
  <c r="G126" i="42"/>
  <c r="J127" i="42"/>
  <c r="J125" i="42"/>
  <c r="K127" i="42"/>
  <c r="K125" i="42"/>
  <c r="H125" i="42"/>
  <c r="F125" i="42"/>
  <c r="L131" i="42"/>
  <c r="L129" i="42"/>
  <c r="G124" i="42"/>
  <c r="J128" i="42"/>
  <c r="J130" i="42"/>
  <c r="K130" i="42"/>
  <c r="K128" i="42"/>
  <c r="H128" i="42"/>
  <c r="F126" i="42"/>
  <c r="L124" i="42"/>
  <c r="L126" i="42"/>
  <c r="I125" i="42"/>
  <c r="G125" i="42"/>
  <c r="J129" i="42"/>
  <c r="J126" i="42"/>
  <c r="K126" i="42"/>
  <c r="K129" i="42"/>
  <c r="H126" i="42"/>
  <c r="H127" i="42"/>
  <c r="E124" i="42"/>
  <c r="L125" i="42"/>
  <c r="L127" i="42"/>
  <c r="I129" i="42"/>
  <c r="G127" i="42"/>
  <c r="J124" i="42"/>
  <c r="K131" i="42"/>
  <c r="K124" i="42"/>
  <c r="I124" i="42"/>
  <c r="H124" i="42"/>
  <c r="F124" i="42"/>
  <c r="E125" i="42"/>
  <c r="L128" i="42"/>
  <c r="L132" i="42"/>
  <c r="L130" i="42"/>
  <c r="G127" i="41"/>
  <c r="K127" i="41"/>
  <c r="E124" i="41"/>
  <c r="L124" i="41"/>
  <c r="G125" i="41"/>
  <c r="H124" i="41"/>
  <c r="J127" i="41"/>
  <c r="K130" i="41"/>
  <c r="E125" i="41"/>
  <c r="L130" i="41"/>
  <c r="J128" i="41"/>
  <c r="J130" i="41"/>
  <c r="K126" i="41"/>
  <c r="K128" i="41"/>
  <c r="F124" i="41"/>
  <c r="L129" i="41"/>
  <c r="L132" i="41"/>
  <c r="I129" i="41"/>
  <c r="I125" i="41"/>
  <c r="H128" i="41"/>
  <c r="J124" i="41"/>
  <c r="K124" i="41"/>
  <c r="F126" i="41"/>
  <c r="L127" i="41"/>
  <c r="I128" i="41"/>
  <c r="G124" i="41"/>
  <c r="J125" i="41"/>
  <c r="K125" i="41"/>
  <c r="L128" i="41"/>
  <c r="L125" i="41"/>
  <c r="I127" i="41"/>
  <c r="I124" i="41"/>
  <c r="H125" i="41"/>
  <c r="J129" i="41"/>
  <c r="J126" i="41"/>
  <c r="K131" i="41"/>
  <c r="K129" i="41"/>
  <c r="F125" i="41"/>
  <c r="L131" i="41"/>
  <c r="L126" i="41"/>
  <c r="I126" i="41"/>
  <c r="H126" i="41"/>
  <c r="H127" i="41"/>
  <c r="J127" i="40"/>
  <c r="G127" i="40"/>
  <c r="L131" i="40"/>
  <c r="L127" i="40"/>
  <c r="I126" i="40"/>
  <c r="D124" i="40"/>
  <c r="K125" i="40"/>
  <c r="K129" i="40"/>
  <c r="H125" i="40"/>
  <c r="G126" i="40"/>
  <c r="L128" i="40"/>
  <c r="L124" i="40"/>
  <c r="L130" i="40"/>
  <c r="I127" i="40"/>
  <c r="I124" i="40"/>
  <c r="F124" i="40"/>
  <c r="K126" i="40"/>
  <c r="K127" i="40"/>
  <c r="H128" i="40"/>
  <c r="H127" i="40"/>
  <c r="G124" i="40"/>
  <c r="L129" i="40"/>
  <c r="L125" i="40"/>
  <c r="J129" i="40"/>
  <c r="I128" i="40"/>
  <c r="I125" i="40"/>
  <c r="F125" i="40"/>
  <c r="K131" i="40"/>
  <c r="K130" i="40"/>
  <c r="H126" i="40"/>
  <c r="E124" i="40"/>
  <c r="J126" i="40"/>
  <c r="G125" i="40"/>
  <c r="L126" i="40"/>
  <c r="L132" i="40"/>
  <c r="I129" i="40"/>
  <c r="J124" i="40"/>
  <c r="F126" i="40"/>
  <c r="K124" i="40"/>
  <c r="K128" i="40"/>
  <c r="H124" i="40"/>
  <c r="E125" i="40"/>
  <c r="H128" i="39"/>
  <c r="I126" i="39"/>
  <c r="G124" i="39"/>
  <c r="H125" i="39"/>
  <c r="J130" i="39"/>
  <c r="K126" i="39"/>
  <c r="K127" i="39"/>
  <c r="L126" i="39"/>
  <c r="L132" i="39"/>
  <c r="F125" i="39"/>
  <c r="I127" i="39"/>
  <c r="I124" i="39"/>
  <c r="G125" i="39"/>
  <c r="J124" i="39"/>
  <c r="J128" i="39"/>
  <c r="K131" i="39"/>
  <c r="K130" i="39"/>
  <c r="L131" i="39"/>
  <c r="L127" i="39"/>
  <c r="F126" i="39"/>
  <c r="I128" i="39"/>
  <c r="I125" i="39"/>
  <c r="G127" i="39"/>
  <c r="J125" i="39"/>
  <c r="J129" i="39"/>
  <c r="E124" i="39"/>
  <c r="K124" i="39"/>
  <c r="K128" i="39"/>
  <c r="L128" i="39"/>
  <c r="L124" i="39"/>
  <c r="L130" i="39"/>
  <c r="H127" i="39"/>
  <c r="I129" i="39"/>
  <c r="G126" i="39"/>
  <c r="J127" i="39"/>
  <c r="J126" i="39"/>
  <c r="E125" i="39"/>
  <c r="K125" i="39"/>
  <c r="K129" i="39"/>
  <c r="L129" i="39"/>
  <c r="L125" i="39"/>
  <c r="F124" i="39"/>
  <c r="J125" i="38"/>
  <c r="J129" i="38"/>
  <c r="G125" i="38"/>
  <c r="L126" i="38"/>
  <c r="L132" i="38"/>
  <c r="I128" i="38"/>
  <c r="I125" i="38"/>
  <c r="H125" i="38"/>
  <c r="F124" i="38"/>
  <c r="K125" i="38"/>
  <c r="K130" i="38"/>
  <c r="J127" i="38"/>
  <c r="J126" i="38"/>
  <c r="G127" i="38"/>
  <c r="L131" i="38"/>
  <c r="L127" i="38"/>
  <c r="I129" i="38"/>
  <c r="H128" i="38"/>
  <c r="H127" i="38"/>
  <c r="F125" i="38"/>
  <c r="K131" i="38"/>
  <c r="K128" i="38"/>
  <c r="J130" i="38"/>
  <c r="G126" i="38"/>
  <c r="L128" i="38"/>
  <c r="L124" i="38"/>
  <c r="L130" i="38"/>
  <c r="I126" i="38"/>
  <c r="H126" i="38"/>
  <c r="E124" i="38"/>
  <c r="F126" i="38"/>
  <c r="K126" i="38"/>
  <c r="K129" i="38"/>
  <c r="J124" i="38"/>
  <c r="J128" i="38"/>
  <c r="G124" i="38"/>
  <c r="L129" i="38"/>
  <c r="L125" i="38"/>
  <c r="I127" i="38"/>
  <c r="I124" i="38"/>
  <c r="H124" i="38"/>
  <c r="E125" i="38"/>
  <c r="K124" i="38"/>
  <c r="K127" i="38"/>
  <c r="D124" i="38"/>
  <c r="H125" i="37"/>
  <c r="L132" i="37"/>
  <c r="K125" i="37"/>
  <c r="K129" i="37"/>
  <c r="J130" i="37"/>
  <c r="G126" i="37"/>
  <c r="I129" i="37"/>
  <c r="H128" i="37"/>
  <c r="H127" i="37"/>
  <c r="L131" i="37"/>
  <c r="K126" i="37"/>
  <c r="K127" i="37"/>
  <c r="J124" i="37"/>
  <c r="J128" i="37"/>
  <c r="F124" i="37"/>
  <c r="G124" i="37"/>
  <c r="I126" i="37"/>
  <c r="H126" i="37"/>
  <c r="L128" i="37"/>
  <c r="L124" i="37"/>
  <c r="L130" i="37"/>
  <c r="K131" i="37"/>
  <c r="K130" i="37"/>
  <c r="J125" i="37"/>
  <c r="J129" i="37"/>
  <c r="F125" i="37"/>
  <c r="G125" i="37"/>
  <c r="I127" i="37"/>
  <c r="I124" i="37"/>
  <c r="L126" i="37"/>
  <c r="E125" i="37"/>
  <c r="L127" i="37"/>
  <c r="H124" i="37"/>
  <c r="L129" i="37"/>
  <c r="L125" i="37"/>
  <c r="E124" i="37"/>
  <c r="K124" i="37"/>
  <c r="K128" i="37"/>
  <c r="J127" i="37"/>
  <c r="J126" i="37"/>
  <c r="F126" i="37"/>
  <c r="G127" i="37"/>
  <c r="I128" i="37"/>
  <c r="I125" i="37"/>
  <c r="L130" i="36"/>
  <c r="H126" i="36"/>
  <c r="D124" i="36"/>
  <c r="I127" i="36"/>
  <c r="I124" i="36"/>
  <c r="E124" i="36"/>
  <c r="G125" i="36"/>
  <c r="J127" i="36"/>
  <c r="J126" i="36"/>
  <c r="K126" i="36"/>
  <c r="K127" i="36"/>
  <c r="L124" i="36"/>
  <c r="H124" i="36"/>
  <c r="L127" i="36"/>
  <c r="I128" i="36"/>
  <c r="I125" i="36"/>
  <c r="E125" i="36"/>
  <c r="G127" i="36"/>
  <c r="J130" i="36"/>
  <c r="F124" i="36"/>
  <c r="K131" i="36"/>
  <c r="K130" i="36"/>
  <c r="L128" i="36"/>
  <c r="H125" i="36"/>
  <c r="I129" i="36"/>
  <c r="L132" i="36"/>
  <c r="G126" i="36"/>
  <c r="J124" i="36"/>
  <c r="J128" i="36"/>
  <c r="F125" i="36"/>
  <c r="K124" i="36"/>
  <c r="K128" i="36"/>
  <c r="H128" i="36"/>
  <c r="H127" i="36"/>
  <c r="I126" i="36"/>
  <c r="L126" i="36"/>
  <c r="G124" i="36"/>
  <c r="J125" i="36"/>
  <c r="J129" i="36"/>
  <c r="F126" i="36"/>
  <c r="K125" i="36"/>
  <c r="K129" i="36"/>
  <c r="J126" i="35"/>
  <c r="K124" i="35"/>
  <c r="K128" i="35"/>
  <c r="H124" i="35"/>
  <c r="J124" i="35"/>
  <c r="G126" i="35"/>
  <c r="I127" i="35"/>
  <c r="I124" i="35"/>
  <c r="L131" i="35"/>
  <c r="L127" i="35"/>
  <c r="J127" i="35"/>
  <c r="K125" i="35"/>
  <c r="K129" i="35"/>
  <c r="H125" i="35"/>
  <c r="F124" i="35"/>
  <c r="G124" i="35"/>
  <c r="I128" i="35"/>
  <c r="I125" i="35"/>
  <c r="L128" i="35"/>
  <c r="L124" i="35"/>
  <c r="L130" i="35"/>
  <c r="K126" i="35"/>
  <c r="K127" i="35"/>
  <c r="J129" i="35"/>
  <c r="H128" i="35"/>
  <c r="H127" i="35"/>
  <c r="F125" i="35"/>
  <c r="G125" i="35"/>
  <c r="I129" i="35"/>
  <c r="L129" i="35"/>
  <c r="L125" i="35"/>
  <c r="E124" i="35"/>
  <c r="K131" i="35"/>
  <c r="K130" i="35"/>
  <c r="J125" i="35"/>
  <c r="H126" i="35"/>
  <c r="J128" i="35"/>
  <c r="F126" i="35"/>
  <c r="G127" i="35"/>
  <c r="I126" i="35"/>
  <c r="L126" i="35"/>
  <c r="L132" i="35"/>
  <c r="E125" i="35"/>
  <c r="P65" i="44"/>
  <c r="M65" i="44" s="1"/>
  <c r="N65" i="44" s="1"/>
  <c r="P64" i="44"/>
  <c r="M64" i="44" s="1"/>
  <c r="N64" i="44" s="1"/>
  <c r="P63" i="44"/>
  <c r="M63" i="44" s="1"/>
  <c r="N63" i="44" s="1"/>
  <c r="P62" i="44"/>
  <c r="M62" i="44" s="1"/>
  <c r="N62" i="44" s="1"/>
  <c r="P61" i="44"/>
  <c r="M61" i="44" s="1"/>
  <c r="N61" i="44" s="1"/>
  <c r="P60" i="44"/>
  <c r="M60" i="44" s="1"/>
  <c r="N60" i="44" s="1"/>
  <c r="P59" i="44"/>
  <c r="M59" i="44" s="1"/>
  <c r="N59" i="44" s="1"/>
  <c r="P58" i="44"/>
  <c r="M58" i="44" s="1"/>
  <c r="N58" i="44" s="1"/>
  <c r="P57" i="44"/>
  <c r="M57" i="44" s="1"/>
  <c r="N57" i="44" s="1"/>
  <c r="P56" i="44"/>
  <c r="M56" i="44" s="1"/>
  <c r="N56" i="44" s="1"/>
  <c r="P55" i="44"/>
  <c r="M55" i="44" s="1"/>
  <c r="N55" i="44" s="1"/>
  <c r="P54" i="44"/>
  <c r="M54" i="44" s="1"/>
  <c r="N54" i="44" s="1"/>
  <c r="P53" i="44"/>
  <c r="M53" i="44" s="1"/>
  <c r="N53" i="44" s="1"/>
  <c r="P52" i="44"/>
  <c r="M52" i="44" s="1"/>
  <c r="N52" i="44" s="1"/>
  <c r="P51" i="44"/>
  <c r="M51" i="44" s="1"/>
  <c r="N51" i="44" s="1"/>
  <c r="P50" i="44"/>
  <c r="M50" i="44" s="1"/>
  <c r="N50" i="44" s="1"/>
  <c r="P49" i="44"/>
  <c r="M49" i="44" s="1"/>
  <c r="N49" i="44" s="1"/>
  <c r="P48" i="44"/>
  <c r="M48" i="44" s="1"/>
  <c r="N48" i="44" s="1"/>
  <c r="P47" i="44"/>
  <c r="M47" i="44" s="1"/>
  <c r="N47" i="44" s="1"/>
  <c r="P46" i="44"/>
  <c r="M46" i="44" s="1"/>
  <c r="N46" i="44" s="1"/>
  <c r="P45" i="44"/>
  <c r="M45" i="44" s="1"/>
  <c r="N45" i="44" s="1"/>
  <c r="P44" i="44"/>
  <c r="M44" i="44" s="1"/>
  <c r="N44" i="44" s="1"/>
  <c r="P43" i="44"/>
  <c r="M43" i="44" s="1"/>
  <c r="N43" i="44" s="1"/>
  <c r="P42" i="44"/>
  <c r="M42" i="44" s="1"/>
  <c r="N42" i="44" s="1"/>
  <c r="P41" i="44"/>
  <c r="M41" i="44" s="1"/>
  <c r="N41" i="44" s="1"/>
  <c r="P40" i="44"/>
  <c r="M40" i="44" s="1"/>
  <c r="N40" i="44" s="1"/>
  <c r="P39" i="44"/>
  <c r="M39" i="44" s="1"/>
  <c r="N39" i="44" s="1"/>
  <c r="P38" i="44"/>
  <c r="M38" i="44" s="1"/>
  <c r="N38" i="44" s="1"/>
  <c r="P37" i="44"/>
  <c r="M37" i="44" s="1"/>
  <c r="N37" i="44" s="1"/>
  <c r="P36" i="44"/>
  <c r="M36" i="44" s="1"/>
  <c r="N36" i="44" s="1"/>
  <c r="P35" i="44"/>
  <c r="M35" i="44" s="1"/>
  <c r="N35" i="44" s="1"/>
  <c r="P34" i="44"/>
  <c r="M34" i="44" s="1"/>
  <c r="N34" i="44" s="1"/>
  <c r="P33" i="44"/>
  <c r="M33" i="44" s="1"/>
  <c r="N33" i="44" s="1"/>
  <c r="P32" i="44"/>
  <c r="M32" i="44" s="1"/>
  <c r="N32" i="44" s="1"/>
  <c r="P31" i="44"/>
  <c r="M31" i="44" s="1"/>
  <c r="N31" i="44" s="1"/>
  <c r="P30" i="44"/>
  <c r="M30" i="44" s="1"/>
  <c r="N30" i="44" s="1"/>
  <c r="P29" i="44"/>
  <c r="M29" i="44" s="1"/>
  <c r="N29" i="44" s="1"/>
  <c r="P27" i="44"/>
  <c r="M27" i="44" s="1"/>
  <c r="N27" i="44" s="1"/>
  <c r="P26" i="44"/>
  <c r="M26" i="44" s="1"/>
  <c r="N26" i="44" s="1"/>
  <c r="P25" i="44"/>
  <c r="M25" i="44" s="1"/>
  <c r="N25" i="44" s="1"/>
  <c r="P24" i="44"/>
  <c r="M24" i="44" s="1"/>
  <c r="N24" i="44" s="1"/>
  <c r="P23" i="44"/>
  <c r="M23" i="44" s="1"/>
  <c r="N23" i="44" s="1"/>
  <c r="P65" i="43"/>
  <c r="M65" i="43" s="1"/>
  <c r="N65" i="43" s="1"/>
  <c r="P64" i="43"/>
  <c r="M64" i="43" s="1"/>
  <c r="N64" i="43" s="1"/>
  <c r="P63" i="43"/>
  <c r="M63" i="43" s="1"/>
  <c r="N63" i="43" s="1"/>
  <c r="P62" i="43"/>
  <c r="M62" i="43" s="1"/>
  <c r="N62" i="43" s="1"/>
  <c r="P61" i="43"/>
  <c r="M61" i="43" s="1"/>
  <c r="N61" i="43" s="1"/>
  <c r="P60" i="43"/>
  <c r="M60" i="43" s="1"/>
  <c r="N60" i="43" s="1"/>
  <c r="P59" i="43"/>
  <c r="M59" i="43" s="1"/>
  <c r="N59" i="43" s="1"/>
  <c r="P58" i="43"/>
  <c r="M58" i="43" s="1"/>
  <c r="N58" i="43" s="1"/>
  <c r="P57" i="43"/>
  <c r="M57" i="43" s="1"/>
  <c r="N57" i="43" s="1"/>
  <c r="P56" i="43"/>
  <c r="M56" i="43" s="1"/>
  <c r="N56" i="43" s="1"/>
  <c r="P55" i="43"/>
  <c r="M55" i="43" s="1"/>
  <c r="N55" i="43" s="1"/>
  <c r="P54" i="43"/>
  <c r="M54" i="43" s="1"/>
  <c r="N54" i="43" s="1"/>
  <c r="P53" i="43"/>
  <c r="M53" i="43" s="1"/>
  <c r="N53" i="43" s="1"/>
  <c r="P52" i="43"/>
  <c r="M52" i="43" s="1"/>
  <c r="N52" i="43" s="1"/>
  <c r="P51" i="43"/>
  <c r="M51" i="43" s="1"/>
  <c r="N51" i="43" s="1"/>
  <c r="P50" i="43"/>
  <c r="M50" i="43" s="1"/>
  <c r="N50" i="43" s="1"/>
  <c r="P49" i="43"/>
  <c r="M49" i="43" s="1"/>
  <c r="N49" i="43" s="1"/>
  <c r="P48" i="43"/>
  <c r="M48" i="43" s="1"/>
  <c r="N48" i="43" s="1"/>
  <c r="P47" i="43"/>
  <c r="M47" i="43" s="1"/>
  <c r="N47" i="43" s="1"/>
  <c r="P46" i="43"/>
  <c r="M46" i="43" s="1"/>
  <c r="N46" i="43" s="1"/>
  <c r="P45" i="43"/>
  <c r="M45" i="43" s="1"/>
  <c r="N45" i="43" s="1"/>
  <c r="P44" i="43"/>
  <c r="M44" i="43" s="1"/>
  <c r="N44" i="43" s="1"/>
  <c r="P43" i="43"/>
  <c r="M43" i="43" s="1"/>
  <c r="N43" i="43" s="1"/>
  <c r="P42" i="43"/>
  <c r="M42" i="43" s="1"/>
  <c r="N42" i="43" s="1"/>
  <c r="P41" i="43"/>
  <c r="M41" i="43" s="1"/>
  <c r="N41" i="43" s="1"/>
  <c r="P40" i="43"/>
  <c r="M40" i="43" s="1"/>
  <c r="N40" i="43" s="1"/>
  <c r="P39" i="43"/>
  <c r="M39" i="43" s="1"/>
  <c r="N39" i="43" s="1"/>
  <c r="P38" i="43"/>
  <c r="M38" i="43" s="1"/>
  <c r="N38" i="43" s="1"/>
  <c r="P37" i="43"/>
  <c r="M37" i="43" s="1"/>
  <c r="N37" i="43" s="1"/>
  <c r="P36" i="43"/>
  <c r="M36" i="43" s="1"/>
  <c r="N36" i="43" s="1"/>
  <c r="P35" i="43"/>
  <c r="M35" i="43" s="1"/>
  <c r="N35" i="43" s="1"/>
  <c r="P34" i="43"/>
  <c r="M34" i="43" s="1"/>
  <c r="N34" i="43" s="1"/>
  <c r="P33" i="43"/>
  <c r="M33" i="43" s="1"/>
  <c r="N33" i="43" s="1"/>
  <c r="P32" i="43"/>
  <c r="M32" i="43" s="1"/>
  <c r="N32" i="43" s="1"/>
  <c r="P31" i="43"/>
  <c r="M31" i="43" s="1"/>
  <c r="N31" i="43" s="1"/>
  <c r="P30" i="43"/>
  <c r="M30" i="43" s="1"/>
  <c r="N30" i="43" s="1"/>
  <c r="P29" i="43"/>
  <c r="M29" i="43" s="1"/>
  <c r="N29" i="43" s="1"/>
  <c r="P28" i="43"/>
  <c r="M28" i="43" s="1"/>
  <c r="N28" i="43" s="1"/>
  <c r="P27" i="43"/>
  <c r="M27" i="43" s="1"/>
  <c r="N27" i="43" s="1"/>
  <c r="P26" i="43"/>
  <c r="M26" i="43" s="1"/>
  <c r="N26" i="43" s="1"/>
  <c r="P25" i="43"/>
  <c r="M25" i="43" s="1"/>
  <c r="N25" i="43" s="1"/>
  <c r="P24" i="43"/>
  <c r="M24" i="43" s="1"/>
  <c r="N24" i="43" s="1"/>
  <c r="P23" i="43"/>
  <c r="M23" i="43" s="1"/>
  <c r="N23" i="43" s="1"/>
  <c r="P22" i="43"/>
  <c r="M22" i="43" s="1"/>
  <c r="N22" i="43" s="1"/>
  <c r="P21" i="43"/>
  <c r="M21" i="43" s="1"/>
  <c r="N21" i="43" s="1"/>
  <c r="P65" i="42"/>
  <c r="M65" i="42" s="1"/>
  <c r="N65" i="42" s="1"/>
  <c r="P64" i="42"/>
  <c r="M64" i="42" s="1"/>
  <c r="N64" i="42" s="1"/>
  <c r="P63" i="42"/>
  <c r="M63" i="42" s="1"/>
  <c r="N63" i="42" s="1"/>
  <c r="P62" i="42"/>
  <c r="M62" i="42" s="1"/>
  <c r="N62" i="42" s="1"/>
  <c r="P61" i="42"/>
  <c r="M61" i="42" s="1"/>
  <c r="N61" i="42" s="1"/>
  <c r="P60" i="42"/>
  <c r="M60" i="42" s="1"/>
  <c r="N60" i="42" s="1"/>
  <c r="P59" i="42"/>
  <c r="M59" i="42" s="1"/>
  <c r="N59" i="42" s="1"/>
  <c r="P58" i="42"/>
  <c r="M58" i="42" s="1"/>
  <c r="N58" i="42" s="1"/>
  <c r="P57" i="42"/>
  <c r="M57" i="42" s="1"/>
  <c r="N57" i="42" s="1"/>
  <c r="P56" i="42"/>
  <c r="M56" i="42" s="1"/>
  <c r="N56" i="42" s="1"/>
  <c r="P55" i="42"/>
  <c r="M55" i="42" s="1"/>
  <c r="N55" i="42" s="1"/>
  <c r="P54" i="42"/>
  <c r="M54" i="42" s="1"/>
  <c r="N54" i="42" s="1"/>
  <c r="P53" i="42"/>
  <c r="M53" i="42" s="1"/>
  <c r="N53" i="42" s="1"/>
  <c r="P52" i="42"/>
  <c r="M52" i="42" s="1"/>
  <c r="N52" i="42" s="1"/>
  <c r="P51" i="42"/>
  <c r="M51" i="42" s="1"/>
  <c r="N51" i="42" s="1"/>
  <c r="P50" i="42"/>
  <c r="M50" i="42" s="1"/>
  <c r="N50" i="42" s="1"/>
  <c r="P49" i="42"/>
  <c r="M49" i="42" s="1"/>
  <c r="N49" i="42" s="1"/>
  <c r="P48" i="42"/>
  <c r="M48" i="42" s="1"/>
  <c r="N48" i="42" s="1"/>
  <c r="P47" i="42"/>
  <c r="M47" i="42" s="1"/>
  <c r="N47" i="42" s="1"/>
  <c r="P46" i="42"/>
  <c r="M46" i="42" s="1"/>
  <c r="N46" i="42" s="1"/>
  <c r="P45" i="42"/>
  <c r="M45" i="42" s="1"/>
  <c r="N45" i="42" s="1"/>
  <c r="P44" i="42"/>
  <c r="M44" i="42" s="1"/>
  <c r="N44" i="42" s="1"/>
  <c r="P43" i="42"/>
  <c r="M43" i="42" s="1"/>
  <c r="N43" i="42" s="1"/>
  <c r="P42" i="42"/>
  <c r="M42" i="42" s="1"/>
  <c r="N42" i="42" s="1"/>
  <c r="P41" i="42"/>
  <c r="M41" i="42" s="1"/>
  <c r="N41" i="42" s="1"/>
  <c r="P40" i="42"/>
  <c r="M40" i="42" s="1"/>
  <c r="N40" i="42" s="1"/>
  <c r="P39" i="42"/>
  <c r="M39" i="42" s="1"/>
  <c r="N39" i="42" s="1"/>
  <c r="P38" i="42"/>
  <c r="M38" i="42" s="1"/>
  <c r="N38" i="42" s="1"/>
  <c r="P37" i="42"/>
  <c r="M37" i="42" s="1"/>
  <c r="N37" i="42" s="1"/>
  <c r="P36" i="42"/>
  <c r="M36" i="42" s="1"/>
  <c r="N36" i="42" s="1"/>
  <c r="P35" i="42"/>
  <c r="M35" i="42" s="1"/>
  <c r="N35" i="42" s="1"/>
  <c r="P34" i="42"/>
  <c r="M34" i="42" s="1"/>
  <c r="N34" i="42" s="1"/>
  <c r="P33" i="42"/>
  <c r="M33" i="42" s="1"/>
  <c r="N33" i="42" s="1"/>
  <c r="P32" i="42"/>
  <c r="M32" i="42" s="1"/>
  <c r="N32" i="42" s="1"/>
  <c r="P31" i="42"/>
  <c r="M31" i="42" s="1"/>
  <c r="N31" i="42" s="1"/>
  <c r="P30" i="42"/>
  <c r="M30" i="42" s="1"/>
  <c r="N30" i="42" s="1"/>
  <c r="P29" i="42"/>
  <c r="M29" i="42" s="1"/>
  <c r="N29" i="42" s="1"/>
  <c r="P28" i="42"/>
  <c r="M28" i="42" s="1"/>
  <c r="N28" i="42" s="1"/>
  <c r="P27" i="42"/>
  <c r="M27" i="42" s="1"/>
  <c r="N27" i="42" s="1"/>
  <c r="P26" i="42"/>
  <c r="M26" i="42" s="1"/>
  <c r="N26" i="42" s="1"/>
  <c r="P25" i="42"/>
  <c r="M25" i="42" s="1"/>
  <c r="N25" i="42" s="1"/>
  <c r="P24" i="42"/>
  <c r="M24" i="42" s="1"/>
  <c r="N24" i="42" s="1"/>
  <c r="P23" i="42"/>
  <c r="M23" i="42" s="1"/>
  <c r="N23" i="42" s="1"/>
  <c r="P22" i="42"/>
  <c r="M22" i="42" s="1"/>
  <c r="N22" i="42" s="1"/>
  <c r="P21" i="42"/>
  <c r="M21" i="42" s="1"/>
  <c r="N21" i="42" s="1"/>
  <c r="P65" i="41"/>
  <c r="M65" i="41" s="1"/>
  <c r="N65" i="41" s="1"/>
  <c r="P64" i="41"/>
  <c r="M64" i="41" s="1"/>
  <c r="N64" i="41" s="1"/>
  <c r="P63" i="41"/>
  <c r="M63" i="41" s="1"/>
  <c r="N63" i="41" s="1"/>
  <c r="P62" i="41"/>
  <c r="M62" i="41" s="1"/>
  <c r="N62" i="41" s="1"/>
  <c r="P61" i="41"/>
  <c r="M61" i="41" s="1"/>
  <c r="N61" i="41" s="1"/>
  <c r="P60" i="41"/>
  <c r="M60" i="41" s="1"/>
  <c r="N60" i="41" s="1"/>
  <c r="P59" i="41"/>
  <c r="M59" i="41" s="1"/>
  <c r="N59" i="41" s="1"/>
  <c r="P58" i="41"/>
  <c r="M58" i="41" s="1"/>
  <c r="N58" i="41" s="1"/>
  <c r="P57" i="41"/>
  <c r="M57" i="41" s="1"/>
  <c r="N57" i="41" s="1"/>
  <c r="P56" i="41"/>
  <c r="M56" i="41" s="1"/>
  <c r="N56" i="41" s="1"/>
  <c r="P55" i="41"/>
  <c r="M55" i="41" s="1"/>
  <c r="N55" i="41" s="1"/>
  <c r="P54" i="41"/>
  <c r="M54" i="41" s="1"/>
  <c r="N54" i="41" s="1"/>
  <c r="P53" i="41"/>
  <c r="M53" i="41" s="1"/>
  <c r="N53" i="41" s="1"/>
  <c r="P52" i="41"/>
  <c r="M52" i="41" s="1"/>
  <c r="N52" i="41" s="1"/>
  <c r="P51" i="41"/>
  <c r="M51" i="41" s="1"/>
  <c r="N51" i="41" s="1"/>
  <c r="P50" i="41"/>
  <c r="M50" i="41" s="1"/>
  <c r="N50" i="41" s="1"/>
  <c r="P49" i="41"/>
  <c r="M49" i="41" s="1"/>
  <c r="N49" i="41" s="1"/>
  <c r="P48" i="41"/>
  <c r="M48" i="41" s="1"/>
  <c r="N48" i="41" s="1"/>
  <c r="P47" i="41"/>
  <c r="M47" i="41" s="1"/>
  <c r="N47" i="41" s="1"/>
  <c r="P46" i="41"/>
  <c r="M46" i="41" s="1"/>
  <c r="N46" i="41" s="1"/>
  <c r="P45" i="41"/>
  <c r="M45" i="41" s="1"/>
  <c r="N45" i="41" s="1"/>
  <c r="P44" i="41"/>
  <c r="M44" i="41" s="1"/>
  <c r="N44" i="41" s="1"/>
  <c r="P43" i="41"/>
  <c r="M43" i="41" s="1"/>
  <c r="N43" i="41" s="1"/>
  <c r="P42" i="41"/>
  <c r="M42" i="41" s="1"/>
  <c r="N42" i="41" s="1"/>
  <c r="P41" i="41"/>
  <c r="M41" i="41" s="1"/>
  <c r="N41" i="41" s="1"/>
  <c r="P40" i="41"/>
  <c r="M40" i="41" s="1"/>
  <c r="N40" i="41" s="1"/>
  <c r="P39" i="41"/>
  <c r="M39" i="41" s="1"/>
  <c r="N39" i="41" s="1"/>
  <c r="P38" i="41"/>
  <c r="M38" i="41" s="1"/>
  <c r="N38" i="41" s="1"/>
  <c r="P37" i="41"/>
  <c r="M37" i="41" s="1"/>
  <c r="N37" i="41" s="1"/>
  <c r="P36" i="41"/>
  <c r="M36" i="41" s="1"/>
  <c r="N36" i="41" s="1"/>
  <c r="P35" i="41"/>
  <c r="M35" i="41" s="1"/>
  <c r="N35" i="41" s="1"/>
  <c r="P34" i="41"/>
  <c r="M34" i="41" s="1"/>
  <c r="N34" i="41" s="1"/>
  <c r="P33" i="41"/>
  <c r="M33" i="41" s="1"/>
  <c r="N33" i="41" s="1"/>
  <c r="P32" i="41"/>
  <c r="M32" i="41" s="1"/>
  <c r="N32" i="41" s="1"/>
  <c r="P31" i="41"/>
  <c r="M31" i="41" s="1"/>
  <c r="N31" i="41" s="1"/>
  <c r="P30" i="41"/>
  <c r="M30" i="41" s="1"/>
  <c r="N30" i="41" s="1"/>
  <c r="P29" i="41"/>
  <c r="M29" i="41" s="1"/>
  <c r="N29" i="41" s="1"/>
  <c r="P28" i="41"/>
  <c r="M28" i="41" s="1"/>
  <c r="N28" i="41" s="1"/>
  <c r="P27" i="41"/>
  <c r="M27" i="41" s="1"/>
  <c r="N27" i="41" s="1"/>
  <c r="P26" i="41"/>
  <c r="M26" i="41" s="1"/>
  <c r="N26" i="41" s="1"/>
  <c r="P25" i="41"/>
  <c r="M25" i="41" s="1"/>
  <c r="N25" i="41" s="1"/>
  <c r="P24" i="41"/>
  <c r="M24" i="41" s="1"/>
  <c r="N24" i="41" s="1"/>
  <c r="P23" i="41"/>
  <c r="M23" i="41" s="1"/>
  <c r="N23" i="41" s="1"/>
  <c r="P22" i="41"/>
  <c r="M22" i="41" s="1"/>
  <c r="N22" i="41" s="1"/>
  <c r="P21" i="41"/>
  <c r="M21" i="41" s="1"/>
  <c r="N21" i="41" s="1"/>
  <c r="P65" i="40"/>
  <c r="M65" i="40" s="1"/>
  <c r="N65" i="40" s="1"/>
  <c r="P64" i="40"/>
  <c r="M64" i="40" s="1"/>
  <c r="N64" i="40" s="1"/>
  <c r="P63" i="40"/>
  <c r="M63" i="40" s="1"/>
  <c r="N63" i="40" s="1"/>
  <c r="P62" i="40"/>
  <c r="M62" i="40" s="1"/>
  <c r="N62" i="40" s="1"/>
  <c r="P61" i="40"/>
  <c r="M61" i="40" s="1"/>
  <c r="N61" i="40" s="1"/>
  <c r="P60" i="40"/>
  <c r="M60" i="40" s="1"/>
  <c r="N60" i="40" s="1"/>
  <c r="P59" i="40"/>
  <c r="M59" i="40" s="1"/>
  <c r="N59" i="40" s="1"/>
  <c r="P58" i="40"/>
  <c r="M58" i="40" s="1"/>
  <c r="N58" i="40" s="1"/>
  <c r="P57" i="40"/>
  <c r="M57" i="40" s="1"/>
  <c r="N57" i="40" s="1"/>
  <c r="P56" i="40"/>
  <c r="M56" i="40" s="1"/>
  <c r="N56" i="40" s="1"/>
  <c r="P55" i="40"/>
  <c r="M55" i="40" s="1"/>
  <c r="N55" i="40" s="1"/>
  <c r="P54" i="40"/>
  <c r="M54" i="40" s="1"/>
  <c r="N54" i="40" s="1"/>
  <c r="P53" i="40"/>
  <c r="M53" i="40" s="1"/>
  <c r="N53" i="40" s="1"/>
  <c r="P52" i="40"/>
  <c r="M52" i="40" s="1"/>
  <c r="N52" i="40" s="1"/>
  <c r="P51" i="40"/>
  <c r="M51" i="40" s="1"/>
  <c r="N51" i="40" s="1"/>
  <c r="P50" i="40"/>
  <c r="M50" i="40" s="1"/>
  <c r="N50" i="40" s="1"/>
  <c r="P49" i="40"/>
  <c r="M49" i="40" s="1"/>
  <c r="N49" i="40" s="1"/>
  <c r="P48" i="40"/>
  <c r="M48" i="40" s="1"/>
  <c r="N48" i="40" s="1"/>
  <c r="P47" i="40"/>
  <c r="M47" i="40" s="1"/>
  <c r="N47" i="40" s="1"/>
  <c r="P46" i="40"/>
  <c r="M46" i="40" s="1"/>
  <c r="N46" i="40" s="1"/>
  <c r="P45" i="40"/>
  <c r="M45" i="40" s="1"/>
  <c r="N45" i="40" s="1"/>
  <c r="P44" i="40"/>
  <c r="M44" i="40" s="1"/>
  <c r="N44" i="40" s="1"/>
  <c r="P43" i="40"/>
  <c r="M43" i="40" s="1"/>
  <c r="N43" i="40" s="1"/>
  <c r="P42" i="40"/>
  <c r="M42" i="40" s="1"/>
  <c r="N42" i="40" s="1"/>
  <c r="P41" i="40"/>
  <c r="M41" i="40" s="1"/>
  <c r="N41" i="40" s="1"/>
  <c r="P40" i="40"/>
  <c r="M40" i="40" s="1"/>
  <c r="N40" i="40" s="1"/>
  <c r="P39" i="40"/>
  <c r="M39" i="40" s="1"/>
  <c r="N39" i="40" s="1"/>
  <c r="P38" i="40"/>
  <c r="M38" i="40" s="1"/>
  <c r="N38" i="40" s="1"/>
  <c r="P37" i="40"/>
  <c r="M37" i="40" s="1"/>
  <c r="N37" i="40" s="1"/>
  <c r="P36" i="40"/>
  <c r="M36" i="40" s="1"/>
  <c r="N36" i="40" s="1"/>
  <c r="P35" i="40"/>
  <c r="M35" i="40" s="1"/>
  <c r="N35" i="40" s="1"/>
  <c r="P34" i="40"/>
  <c r="M34" i="40" s="1"/>
  <c r="N34" i="40" s="1"/>
  <c r="P33" i="40"/>
  <c r="M33" i="40" s="1"/>
  <c r="N33" i="40" s="1"/>
  <c r="P32" i="40"/>
  <c r="M32" i="40" s="1"/>
  <c r="N32" i="40" s="1"/>
  <c r="P31" i="40"/>
  <c r="M31" i="40" s="1"/>
  <c r="N31" i="40" s="1"/>
  <c r="P30" i="40"/>
  <c r="M30" i="40" s="1"/>
  <c r="N30" i="40" s="1"/>
  <c r="P29" i="40"/>
  <c r="M29" i="40" s="1"/>
  <c r="N29" i="40" s="1"/>
  <c r="P28" i="40"/>
  <c r="M28" i="40" s="1"/>
  <c r="N28" i="40" s="1"/>
  <c r="P27" i="40"/>
  <c r="M27" i="40" s="1"/>
  <c r="N27" i="40" s="1"/>
  <c r="P26" i="40"/>
  <c r="M26" i="40" s="1"/>
  <c r="N26" i="40" s="1"/>
  <c r="P25" i="40"/>
  <c r="M25" i="40" s="1"/>
  <c r="N25" i="40" s="1"/>
  <c r="P24" i="40"/>
  <c r="M24" i="40" s="1"/>
  <c r="N24" i="40" s="1"/>
  <c r="P23" i="40"/>
  <c r="M23" i="40" s="1"/>
  <c r="N23" i="40" s="1"/>
  <c r="P22" i="40"/>
  <c r="M22" i="40" s="1"/>
  <c r="N22" i="40" s="1"/>
  <c r="P21" i="40"/>
  <c r="M21" i="40" s="1"/>
  <c r="N21" i="40" s="1"/>
  <c r="P65" i="39"/>
  <c r="M65" i="39" s="1"/>
  <c r="N65" i="39" s="1"/>
  <c r="P64" i="39"/>
  <c r="M64" i="39" s="1"/>
  <c r="N64" i="39" s="1"/>
  <c r="P63" i="39"/>
  <c r="M63" i="39" s="1"/>
  <c r="N63" i="39" s="1"/>
  <c r="P62" i="39"/>
  <c r="M62" i="39" s="1"/>
  <c r="N62" i="39" s="1"/>
  <c r="P61" i="39"/>
  <c r="M61" i="39" s="1"/>
  <c r="N61" i="39" s="1"/>
  <c r="P60" i="39"/>
  <c r="M60" i="39" s="1"/>
  <c r="N60" i="39" s="1"/>
  <c r="P59" i="39"/>
  <c r="M59" i="39" s="1"/>
  <c r="N59" i="39" s="1"/>
  <c r="P58" i="39"/>
  <c r="M58" i="39" s="1"/>
  <c r="N58" i="39" s="1"/>
  <c r="P57" i="39"/>
  <c r="M57" i="39" s="1"/>
  <c r="N57" i="39" s="1"/>
  <c r="P56" i="39"/>
  <c r="M56" i="39" s="1"/>
  <c r="N56" i="39" s="1"/>
  <c r="P55" i="39"/>
  <c r="M55" i="39" s="1"/>
  <c r="N55" i="39" s="1"/>
  <c r="P54" i="39"/>
  <c r="M54" i="39" s="1"/>
  <c r="N54" i="39" s="1"/>
  <c r="P53" i="39"/>
  <c r="M53" i="39" s="1"/>
  <c r="N53" i="39" s="1"/>
  <c r="P52" i="39"/>
  <c r="M52" i="39" s="1"/>
  <c r="N52" i="39" s="1"/>
  <c r="P51" i="39"/>
  <c r="M51" i="39" s="1"/>
  <c r="N51" i="39" s="1"/>
  <c r="P50" i="39"/>
  <c r="M50" i="39" s="1"/>
  <c r="N50" i="39" s="1"/>
  <c r="P49" i="39"/>
  <c r="M49" i="39" s="1"/>
  <c r="N49" i="39" s="1"/>
  <c r="P48" i="39"/>
  <c r="M48" i="39" s="1"/>
  <c r="N48" i="39" s="1"/>
  <c r="P47" i="39"/>
  <c r="M47" i="39" s="1"/>
  <c r="N47" i="39" s="1"/>
  <c r="P46" i="39"/>
  <c r="M46" i="39" s="1"/>
  <c r="N46" i="39" s="1"/>
  <c r="P45" i="39"/>
  <c r="M45" i="39" s="1"/>
  <c r="N45" i="39" s="1"/>
  <c r="P44" i="39"/>
  <c r="M44" i="39" s="1"/>
  <c r="N44" i="39" s="1"/>
  <c r="P43" i="39"/>
  <c r="M43" i="39" s="1"/>
  <c r="N43" i="39" s="1"/>
  <c r="P42" i="39"/>
  <c r="M42" i="39" s="1"/>
  <c r="N42" i="39" s="1"/>
  <c r="P41" i="39"/>
  <c r="M41" i="39" s="1"/>
  <c r="N41" i="39" s="1"/>
  <c r="P40" i="39"/>
  <c r="M40" i="39" s="1"/>
  <c r="N40" i="39" s="1"/>
  <c r="P39" i="39"/>
  <c r="M39" i="39" s="1"/>
  <c r="N39" i="39" s="1"/>
  <c r="P38" i="39"/>
  <c r="M38" i="39" s="1"/>
  <c r="N38" i="39" s="1"/>
  <c r="P37" i="39"/>
  <c r="M37" i="39" s="1"/>
  <c r="N37" i="39" s="1"/>
  <c r="P36" i="39"/>
  <c r="M36" i="39" s="1"/>
  <c r="N36" i="39" s="1"/>
  <c r="P35" i="39"/>
  <c r="M35" i="39" s="1"/>
  <c r="N35" i="39" s="1"/>
  <c r="P34" i="39"/>
  <c r="M34" i="39" s="1"/>
  <c r="N34" i="39" s="1"/>
  <c r="P33" i="39"/>
  <c r="M33" i="39" s="1"/>
  <c r="N33" i="39" s="1"/>
  <c r="P32" i="39"/>
  <c r="M32" i="39" s="1"/>
  <c r="N32" i="39" s="1"/>
  <c r="P31" i="39"/>
  <c r="M31" i="39" s="1"/>
  <c r="N31" i="39" s="1"/>
  <c r="P30" i="39"/>
  <c r="M30" i="39" s="1"/>
  <c r="N30" i="39" s="1"/>
  <c r="P29" i="39"/>
  <c r="M29" i="39" s="1"/>
  <c r="N29" i="39" s="1"/>
  <c r="P28" i="39"/>
  <c r="M28" i="39" s="1"/>
  <c r="N28" i="39" s="1"/>
  <c r="P27" i="39"/>
  <c r="M27" i="39" s="1"/>
  <c r="N27" i="39" s="1"/>
  <c r="P26" i="39"/>
  <c r="M26" i="39" s="1"/>
  <c r="N26" i="39" s="1"/>
  <c r="P25" i="39"/>
  <c r="M25" i="39" s="1"/>
  <c r="N25" i="39" s="1"/>
  <c r="P24" i="39"/>
  <c r="M24" i="39" s="1"/>
  <c r="N24" i="39" s="1"/>
  <c r="P23" i="39"/>
  <c r="M23" i="39" s="1"/>
  <c r="N23" i="39" s="1"/>
  <c r="P22" i="39"/>
  <c r="M22" i="39" s="1"/>
  <c r="N22" i="39" s="1"/>
  <c r="P21" i="39"/>
  <c r="M21" i="39" s="1"/>
  <c r="N21" i="39" s="1"/>
  <c r="P65" i="38"/>
  <c r="M65" i="38" s="1"/>
  <c r="N65" i="38" s="1"/>
  <c r="P64" i="38"/>
  <c r="M64" i="38" s="1"/>
  <c r="N64" i="38" s="1"/>
  <c r="P63" i="38"/>
  <c r="M63" i="38" s="1"/>
  <c r="N63" i="38" s="1"/>
  <c r="P62" i="38"/>
  <c r="M62" i="38" s="1"/>
  <c r="N62" i="38" s="1"/>
  <c r="P61" i="38"/>
  <c r="M61" i="38" s="1"/>
  <c r="N61" i="38" s="1"/>
  <c r="P60" i="38"/>
  <c r="M60" i="38" s="1"/>
  <c r="N60" i="38" s="1"/>
  <c r="P59" i="38"/>
  <c r="M59" i="38" s="1"/>
  <c r="N59" i="38" s="1"/>
  <c r="P58" i="38"/>
  <c r="M58" i="38" s="1"/>
  <c r="N58" i="38" s="1"/>
  <c r="P57" i="38"/>
  <c r="M57" i="38" s="1"/>
  <c r="N57" i="38" s="1"/>
  <c r="P56" i="38"/>
  <c r="M56" i="38" s="1"/>
  <c r="N56" i="38" s="1"/>
  <c r="P55" i="38"/>
  <c r="M55" i="38" s="1"/>
  <c r="N55" i="38" s="1"/>
  <c r="P54" i="38"/>
  <c r="M54" i="38" s="1"/>
  <c r="N54" i="38" s="1"/>
  <c r="P53" i="38"/>
  <c r="M53" i="38" s="1"/>
  <c r="N53" i="38" s="1"/>
  <c r="P52" i="38"/>
  <c r="M52" i="38" s="1"/>
  <c r="N52" i="38" s="1"/>
  <c r="P51" i="38"/>
  <c r="M51" i="38" s="1"/>
  <c r="N51" i="38" s="1"/>
  <c r="P50" i="38"/>
  <c r="M50" i="38" s="1"/>
  <c r="N50" i="38" s="1"/>
  <c r="P49" i="38"/>
  <c r="M49" i="38" s="1"/>
  <c r="N49" i="38" s="1"/>
  <c r="P48" i="38"/>
  <c r="M48" i="38" s="1"/>
  <c r="N48" i="38" s="1"/>
  <c r="P47" i="38"/>
  <c r="M47" i="38" s="1"/>
  <c r="N47" i="38" s="1"/>
  <c r="P46" i="38"/>
  <c r="M46" i="38" s="1"/>
  <c r="N46" i="38" s="1"/>
  <c r="P45" i="38"/>
  <c r="M45" i="38" s="1"/>
  <c r="N45" i="38" s="1"/>
  <c r="P44" i="38"/>
  <c r="M44" i="38" s="1"/>
  <c r="N44" i="38" s="1"/>
  <c r="P43" i="38"/>
  <c r="M43" i="38" s="1"/>
  <c r="N43" i="38" s="1"/>
  <c r="P42" i="38"/>
  <c r="M42" i="38" s="1"/>
  <c r="N42" i="38" s="1"/>
  <c r="P41" i="38"/>
  <c r="M41" i="38" s="1"/>
  <c r="N41" i="38" s="1"/>
  <c r="P40" i="38"/>
  <c r="M40" i="38" s="1"/>
  <c r="N40" i="38" s="1"/>
  <c r="P39" i="38"/>
  <c r="M39" i="38" s="1"/>
  <c r="N39" i="38" s="1"/>
  <c r="P38" i="38"/>
  <c r="M38" i="38" s="1"/>
  <c r="N38" i="38" s="1"/>
  <c r="P37" i="38"/>
  <c r="M37" i="38" s="1"/>
  <c r="N37" i="38" s="1"/>
  <c r="P36" i="38"/>
  <c r="M36" i="38" s="1"/>
  <c r="N36" i="38" s="1"/>
  <c r="P35" i="38"/>
  <c r="M35" i="38" s="1"/>
  <c r="N35" i="38" s="1"/>
  <c r="P34" i="38"/>
  <c r="M34" i="38" s="1"/>
  <c r="N34" i="38" s="1"/>
  <c r="P33" i="38"/>
  <c r="M33" i="38" s="1"/>
  <c r="N33" i="38" s="1"/>
  <c r="P32" i="38"/>
  <c r="M32" i="38" s="1"/>
  <c r="N32" i="38" s="1"/>
  <c r="P31" i="38"/>
  <c r="M31" i="38" s="1"/>
  <c r="N31" i="38" s="1"/>
  <c r="P30" i="38"/>
  <c r="M30" i="38" s="1"/>
  <c r="N30" i="38" s="1"/>
  <c r="P29" i="38"/>
  <c r="M29" i="38" s="1"/>
  <c r="N29" i="38" s="1"/>
  <c r="P28" i="38"/>
  <c r="M28" i="38" s="1"/>
  <c r="N28" i="38" s="1"/>
  <c r="P27" i="38"/>
  <c r="M27" i="38" s="1"/>
  <c r="N27" i="38" s="1"/>
  <c r="P26" i="38"/>
  <c r="M26" i="38" s="1"/>
  <c r="N26" i="38" s="1"/>
  <c r="P25" i="38"/>
  <c r="M25" i="38" s="1"/>
  <c r="N25" i="38" s="1"/>
  <c r="P24" i="38"/>
  <c r="M24" i="38" s="1"/>
  <c r="N24" i="38" s="1"/>
  <c r="P23" i="38"/>
  <c r="M23" i="38" s="1"/>
  <c r="N23" i="38" s="1"/>
  <c r="P22" i="38"/>
  <c r="M22" i="38" s="1"/>
  <c r="N22" i="38" s="1"/>
  <c r="P21" i="38"/>
  <c r="M21" i="38" s="1"/>
  <c r="N21" i="38" s="1"/>
  <c r="P65" i="37"/>
  <c r="M65" i="37" s="1"/>
  <c r="N65" i="37" s="1"/>
  <c r="P64" i="37"/>
  <c r="M64" i="37" s="1"/>
  <c r="N64" i="37" s="1"/>
  <c r="P63" i="37"/>
  <c r="M63" i="37" s="1"/>
  <c r="N63" i="37" s="1"/>
  <c r="P62" i="37"/>
  <c r="M62" i="37" s="1"/>
  <c r="N62" i="37" s="1"/>
  <c r="P61" i="37"/>
  <c r="M61" i="37" s="1"/>
  <c r="N61" i="37" s="1"/>
  <c r="P60" i="37"/>
  <c r="M60" i="37" s="1"/>
  <c r="N60" i="37" s="1"/>
  <c r="P59" i="37"/>
  <c r="M59" i="37" s="1"/>
  <c r="N59" i="37" s="1"/>
  <c r="P58" i="37"/>
  <c r="M58" i="37" s="1"/>
  <c r="N58" i="37" s="1"/>
  <c r="P57" i="37"/>
  <c r="M57" i="37" s="1"/>
  <c r="N57" i="37" s="1"/>
  <c r="P56" i="37"/>
  <c r="M56" i="37" s="1"/>
  <c r="N56" i="37" s="1"/>
  <c r="P55" i="37"/>
  <c r="M55" i="37" s="1"/>
  <c r="N55" i="37" s="1"/>
  <c r="P54" i="37"/>
  <c r="M54" i="37" s="1"/>
  <c r="N54" i="37" s="1"/>
  <c r="P53" i="37"/>
  <c r="M53" i="37" s="1"/>
  <c r="N53" i="37" s="1"/>
  <c r="P52" i="37"/>
  <c r="M52" i="37" s="1"/>
  <c r="N52" i="37" s="1"/>
  <c r="P51" i="37"/>
  <c r="M51" i="37" s="1"/>
  <c r="N51" i="37" s="1"/>
  <c r="P50" i="37"/>
  <c r="M50" i="37" s="1"/>
  <c r="N50" i="37" s="1"/>
  <c r="P49" i="37"/>
  <c r="M49" i="37" s="1"/>
  <c r="N49" i="37" s="1"/>
  <c r="P48" i="37"/>
  <c r="M48" i="37" s="1"/>
  <c r="N48" i="37" s="1"/>
  <c r="P47" i="37"/>
  <c r="M47" i="37" s="1"/>
  <c r="N47" i="37" s="1"/>
  <c r="P46" i="37"/>
  <c r="M46" i="37" s="1"/>
  <c r="N46" i="37" s="1"/>
  <c r="P45" i="37"/>
  <c r="M45" i="37" s="1"/>
  <c r="N45" i="37" s="1"/>
  <c r="P44" i="37"/>
  <c r="M44" i="37" s="1"/>
  <c r="N44" i="37" s="1"/>
  <c r="P43" i="37"/>
  <c r="M43" i="37" s="1"/>
  <c r="N43" i="37" s="1"/>
  <c r="P42" i="37"/>
  <c r="M42" i="37" s="1"/>
  <c r="N42" i="37" s="1"/>
  <c r="P41" i="37"/>
  <c r="M41" i="37" s="1"/>
  <c r="N41" i="37" s="1"/>
  <c r="P40" i="37"/>
  <c r="M40" i="37" s="1"/>
  <c r="N40" i="37" s="1"/>
  <c r="P39" i="37"/>
  <c r="M39" i="37" s="1"/>
  <c r="N39" i="37" s="1"/>
  <c r="P38" i="37"/>
  <c r="M38" i="37" s="1"/>
  <c r="N38" i="37" s="1"/>
  <c r="P37" i="37"/>
  <c r="M37" i="37" s="1"/>
  <c r="N37" i="37" s="1"/>
  <c r="P36" i="37"/>
  <c r="M36" i="37" s="1"/>
  <c r="N36" i="37" s="1"/>
  <c r="P35" i="37"/>
  <c r="M35" i="37" s="1"/>
  <c r="N35" i="37" s="1"/>
  <c r="P34" i="37"/>
  <c r="M34" i="37" s="1"/>
  <c r="N34" i="37" s="1"/>
  <c r="P33" i="37"/>
  <c r="M33" i="37" s="1"/>
  <c r="N33" i="37" s="1"/>
  <c r="P32" i="37"/>
  <c r="M32" i="37" s="1"/>
  <c r="N32" i="37" s="1"/>
  <c r="P31" i="37"/>
  <c r="M31" i="37" s="1"/>
  <c r="N31" i="37" s="1"/>
  <c r="P30" i="37"/>
  <c r="M30" i="37" s="1"/>
  <c r="N30" i="37" s="1"/>
  <c r="P29" i="37"/>
  <c r="M29" i="37" s="1"/>
  <c r="N29" i="37" s="1"/>
  <c r="P28" i="37"/>
  <c r="M28" i="37" s="1"/>
  <c r="N28" i="37" s="1"/>
  <c r="P27" i="37"/>
  <c r="M27" i="37" s="1"/>
  <c r="N27" i="37" s="1"/>
  <c r="P26" i="37"/>
  <c r="M26" i="37" s="1"/>
  <c r="N26" i="37" s="1"/>
  <c r="P25" i="37"/>
  <c r="M25" i="37" s="1"/>
  <c r="N25" i="37" s="1"/>
  <c r="P24" i="37"/>
  <c r="M24" i="37" s="1"/>
  <c r="N24" i="37" s="1"/>
  <c r="P23" i="37"/>
  <c r="M23" i="37" s="1"/>
  <c r="N23" i="37" s="1"/>
  <c r="P22" i="37"/>
  <c r="M22" i="37" s="1"/>
  <c r="N22" i="37" s="1"/>
  <c r="P21" i="37"/>
  <c r="M21" i="37" s="1"/>
  <c r="N21" i="37" s="1"/>
  <c r="P65" i="36"/>
  <c r="M65" i="36" s="1"/>
  <c r="N65" i="36" s="1"/>
  <c r="P64" i="36"/>
  <c r="M64" i="36" s="1"/>
  <c r="N64" i="36" s="1"/>
  <c r="P63" i="36"/>
  <c r="M63" i="36" s="1"/>
  <c r="N63" i="36" s="1"/>
  <c r="P62" i="36"/>
  <c r="M62" i="36" s="1"/>
  <c r="N62" i="36" s="1"/>
  <c r="P61" i="36"/>
  <c r="M61" i="36" s="1"/>
  <c r="N61" i="36" s="1"/>
  <c r="P60" i="36"/>
  <c r="M60" i="36" s="1"/>
  <c r="N60" i="36" s="1"/>
  <c r="P59" i="36"/>
  <c r="M59" i="36" s="1"/>
  <c r="N59" i="36" s="1"/>
  <c r="P58" i="36"/>
  <c r="M58" i="36" s="1"/>
  <c r="N58" i="36" s="1"/>
  <c r="P57" i="36"/>
  <c r="M57" i="36" s="1"/>
  <c r="N57" i="36" s="1"/>
  <c r="P56" i="36"/>
  <c r="M56" i="36" s="1"/>
  <c r="N56" i="36" s="1"/>
  <c r="P55" i="36"/>
  <c r="M55" i="36" s="1"/>
  <c r="N55" i="36" s="1"/>
  <c r="P54" i="36"/>
  <c r="M54" i="36" s="1"/>
  <c r="N54" i="36" s="1"/>
  <c r="P53" i="36"/>
  <c r="M53" i="36" s="1"/>
  <c r="N53" i="36" s="1"/>
  <c r="P52" i="36"/>
  <c r="M52" i="36" s="1"/>
  <c r="N52" i="36" s="1"/>
  <c r="P51" i="36"/>
  <c r="M51" i="36" s="1"/>
  <c r="N51" i="36" s="1"/>
  <c r="P50" i="36"/>
  <c r="M50" i="36" s="1"/>
  <c r="N50" i="36" s="1"/>
  <c r="P49" i="36"/>
  <c r="M49" i="36" s="1"/>
  <c r="N49" i="36" s="1"/>
  <c r="P48" i="36"/>
  <c r="M48" i="36" s="1"/>
  <c r="N48" i="36" s="1"/>
  <c r="P47" i="36"/>
  <c r="M47" i="36" s="1"/>
  <c r="N47" i="36" s="1"/>
  <c r="P46" i="36"/>
  <c r="M46" i="36" s="1"/>
  <c r="N46" i="36" s="1"/>
  <c r="P45" i="36"/>
  <c r="M45" i="36" s="1"/>
  <c r="N45" i="36" s="1"/>
  <c r="P44" i="36"/>
  <c r="M44" i="36" s="1"/>
  <c r="N44" i="36" s="1"/>
  <c r="P43" i="36"/>
  <c r="M43" i="36" s="1"/>
  <c r="N43" i="36" s="1"/>
  <c r="P42" i="36"/>
  <c r="M42" i="36" s="1"/>
  <c r="N42" i="36" s="1"/>
  <c r="P41" i="36"/>
  <c r="M41" i="36" s="1"/>
  <c r="N41" i="36" s="1"/>
  <c r="P40" i="36"/>
  <c r="M40" i="36" s="1"/>
  <c r="N40" i="36" s="1"/>
  <c r="P39" i="36"/>
  <c r="M39" i="36" s="1"/>
  <c r="N39" i="36" s="1"/>
  <c r="P38" i="36"/>
  <c r="M38" i="36" s="1"/>
  <c r="N38" i="36" s="1"/>
  <c r="P37" i="36"/>
  <c r="M37" i="36" s="1"/>
  <c r="N37" i="36" s="1"/>
  <c r="P36" i="36"/>
  <c r="M36" i="36" s="1"/>
  <c r="N36" i="36" s="1"/>
  <c r="P35" i="36"/>
  <c r="M35" i="36" s="1"/>
  <c r="N35" i="36" s="1"/>
  <c r="P34" i="36"/>
  <c r="M34" i="36" s="1"/>
  <c r="N34" i="36" s="1"/>
  <c r="P33" i="36"/>
  <c r="M33" i="36" s="1"/>
  <c r="N33" i="36" s="1"/>
  <c r="P32" i="36"/>
  <c r="M32" i="36" s="1"/>
  <c r="N32" i="36" s="1"/>
  <c r="P31" i="36"/>
  <c r="M31" i="36" s="1"/>
  <c r="N31" i="36" s="1"/>
  <c r="P30" i="36"/>
  <c r="M30" i="36" s="1"/>
  <c r="N30" i="36" s="1"/>
  <c r="P29" i="36"/>
  <c r="M29" i="36" s="1"/>
  <c r="N29" i="36" s="1"/>
  <c r="P28" i="36"/>
  <c r="M28" i="36" s="1"/>
  <c r="N28" i="36" s="1"/>
  <c r="P27" i="36"/>
  <c r="M27" i="36" s="1"/>
  <c r="N27" i="36" s="1"/>
  <c r="P26" i="36"/>
  <c r="M26" i="36" s="1"/>
  <c r="N26" i="36" s="1"/>
  <c r="P25" i="36"/>
  <c r="M25" i="36" s="1"/>
  <c r="N25" i="36" s="1"/>
  <c r="P24" i="36"/>
  <c r="M24" i="36" s="1"/>
  <c r="N24" i="36" s="1"/>
  <c r="P23" i="36"/>
  <c r="M23" i="36" s="1"/>
  <c r="N23" i="36" s="1"/>
  <c r="P22" i="36"/>
  <c r="M22" i="36" s="1"/>
  <c r="N22" i="36" s="1"/>
  <c r="P21" i="36"/>
  <c r="M21" i="36" s="1"/>
  <c r="N21" i="36" s="1"/>
  <c r="P65" i="35"/>
  <c r="M65" i="35" s="1"/>
  <c r="N65" i="35" s="1"/>
  <c r="P64" i="35"/>
  <c r="M64" i="35" s="1"/>
  <c r="N64" i="35" s="1"/>
  <c r="P63" i="35"/>
  <c r="M63" i="35" s="1"/>
  <c r="N63" i="35" s="1"/>
  <c r="P62" i="35"/>
  <c r="M62" i="35" s="1"/>
  <c r="N62" i="35" s="1"/>
  <c r="P61" i="35"/>
  <c r="M61" i="35" s="1"/>
  <c r="N61" i="35" s="1"/>
  <c r="P60" i="35"/>
  <c r="M60" i="35" s="1"/>
  <c r="N60" i="35" s="1"/>
  <c r="P59" i="35"/>
  <c r="M59" i="35" s="1"/>
  <c r="N59" i="35" s="1"/>
  <c r="P58" i="35"/>
  <c r="M58" i="35" s="1"/>
  <c r="N58" i="35" s="1"/>
  <c r="P57" i="35"/>
  <c r="M57" i="35" s="1"/>
  <c r="N57" i="35" s="1"/>
  <c r="P56" i="35"/>
  <c r="M56" i="35" s="1"/>
  <c r="N56" i="35" s="1"/>
  <c r="P55" i="35"/>
  <c r="M55" i="35" s="1"/>
  <c r="N55" i="35" s="1"/>
  <c r="P54" i="35"/>
  <c r="M54" i="35" s="1"/>
  <c r="N54" i="35" s="1"/>
  <c r="P53" i="35"/>
  <c r="M53" i="35" s="1"/>
  <c r="N53" i="35" s="1"/>
  <c r="P52" i="35"/>
  <c r="M52" i="35" s="1"/>
  <c r="N52" i="35" s="1"/>
  <c r="P51" i="35"/>
  <c r="M51" i="35" s="1"/>
  <c r="N51" i="35" s="1"/>
  <c r="P50" i="35"/>
  <c r="M50" i="35" s="1"/>
  <c r="N50" i="35" s="1"/>
  <c r="P49" i="35"/>
  <c r="M49" i="35" s="1"/>
  <c r="N49" i="35" s="1"/>
  <c r="P48" i="35"/>
  <c r="M48" i="35" s="1"/>
  <c r="N48" i="35" s="1"/>
  <c r="P47" i="35"/>
  <c r="M47" i="35" s="1"/>
  <c r="N47" i="35" s="1"/>
  <c r="P46" i="35"/>
  <c r="M46" i="35" s="1"/>
  <c r="N46" i="35" s="1"/>
  <c r="P45" i="35"/>
  <c r="M45" i="35" s="1"/>
  <c r="N45" i="35" s="1"/>
  <c r="P44" i="35"/>
  <c r="M44" i="35" s="1"/>
  <c r="N44" i="35" s="1"/>
  <c r="P43" i="35"/>
  <c r="M43" i="35" s="1"/>
  <c r="N43" i="35" s="1"/>
  <c r="P42" i="35"/>
  <c r="M42" i="35" s="1"/>
  <c r="N42" i="35" s="1"/>
  <c r="P41" i="35"/>
  <c r="M41" i="35" s="1"/>
  <c r="N41" i="35" s="1"/>
  <c r="P40" i="35"/>
  <c r="M40" i="35" s="1"/>
  <c r="N40" i="35" s="1"/>
  <c r="P39" i="35"/>
  <c r="M39" i="35" s="1"/>
  <c r="N39" i="35" s="1"/>
  <c r="P38" i="35"/>
  <c r="M38" i="35" s="1"/>
  <c r="N38" i="35" s="1"/>
  <c r="P37" i="35"/>
  <c r="M37" i="35" s="1"/>
  <c r="N37" i="35" s="1"/>
  <c r="P36" i="35"/>
  <c r="M36" i="35" s="1"/>
  <c r="N36" i="35" s="1"/>
  <c r="P35" i="35"/>
  <c r="M35" i="35" s="1"/>
  <c r="N35" i="35" s="1"/>
  <c r="P34" i="35"/>
  <c r="M34" i="35" s="1"/>
  <c r="N34" i="35" s="1"/>
  <c r="P33" i="35"/>
  <c r="M33" i="35" s="1"/>
  <c r="N33" i="35" s="1"/>
  <c r="P32" i="35"/>
  <c r="M32" i="35" s="1"/>
  <c r="N32" i="35" s="1"/>
  <c r="P31" i="35"/>
  <c r="M31" i="35" s="1"/>
  <c r="N31" i="35" s="1"/>
  <c r="P30" i="35"/>
  <c r="M30" i="35" s="1"/>
  <c r="N30" i="35" s="1"/>
  <c r="P29" i="35"/>
  <c r="M29" i="35" s="1"/>
  <c r="N29" i="35" s="1"/>
  <c r="P28" i="35"/>
  <c r="M28" i="35" s="1"/>
  <c r="N28" i="35" s="1"/>
  <c r="P27" i="35"/>
  <c r="M27" i="35" s="1"/>
  <c r="N27" i="35" s="1"/>
  <c r="P26" i="35"/>
  <c r="M26" i="35" s="1"/>
  <c r="N26" i="35" s="1"/>
  <c r="P25" i="35"/>
  <c r="M25" i="35" s="1"/>
  <c r="N25" i="35" s="1"/>
  <c r="P24" i="35"/>
  <c r="M24" i="35" s="1"/>
  <c r="N24" i="35" s="1"/>
  <c r="P23" i="35"/>
  <c r="M23" i="35" s="1"/>
  <c r="N23" i="35" s="1"/>
  <c r="P22" i="35"/>
  <c r="M22" i="35" s="1"/>
  <c r="N22" i="35" s="1"/>
  <c r="P21" i="35"/>
  <c r="M21" i="35" s="1"/>
  <c r="N21" i="35" s="1"/>
  <c r="L80" i="8"/>
  <c r="L101" i="8" s="1"/>
  <c r="E80" i="8"/>
  <c r="E101" i="8" s="1"/>
  <c r="F80" i="8"/>
  <c r="F101" i="8" s="1"/>
  <c r="H80" i="8"/>
  <c r="H101" i="8" s="1"/>
  <c r="D80" i="8"/>
  <c r="D101" i="8" s="1"/>
  <c r="K80" i="8"/>
  <c r="K101" i="8" s="1"/>
  <c r="I80" i="8"/>
  <c r="I101" i="8" s="1"/>
  <c r="G80" i="8"/>
  <c r="G101" i="8" s="1"/>
  <c r="J80" i="8"/>
  <c r="J101" i="8" s="1"/>
  <c r="C83" i="8"/>
  <c r="C104" i="8" s="1"/>
  <c r="L83" i="8"/>
  <c r="L104" i="8" s="1"/>
  <c r="F83" i="8"/>
  <c r="F104" i="8" s="1"/>
  <c r="G83" i="8"/>
  <c r="G104" i="8" s="1"/>
  <c r="J83" i="8"/>
  <c r="J104" i="8" s="1"/>
  <c r="I83" i="8"/>
  <c r="I104" i="8" s="1"/>
  <c r="D83" i="8"/>
  <c r="D104" i="8" s="1"/>
  <c r="H83" i="8"/>
  <c r="H104" i="8" s="1"/>
  <c r="K83" i="8"/>
  <c r="K104" i="8" s="1"/>
  <c r="E83" i="8"/>
  <c r="E104" i="8" s="1"/>
  <c r="C82" i="8"/>
  <c r="C103" i="8" s="1"/>
  <c r="F82" i="8"/>
  <c r="F103" i="8" s="1"/>
  <c r="E82" i="8"/>
  <c r="E103" i="8" s="1"/>
  <c r="K82" i="8"/>
  <c r="K103" i="8" s="1"/>
  <c r="L82" i="8"/>
  <c r="L103" i="8" s="1"/>
  <c r="G82" i="8"/>
  <c r="G103" i="8" s="1"/>
  <c r="J82" i="8"/>
  <c r="J103" i="8" s="1"/>
  <c r="H82" i="8"/>
  <c r="H103" i="8" s="1"/>
  <c r="I82" i="8"/>
  <c r="I103" i="8" s="1"/>
  <c r="D82" i="8"/>
  <c r="D103" i="8" s="1"/>
  <c r="E81" i="8"/>
  <c r="E102" i="8" s="1"/>
  <c r="L81" i="8"/>
  <c r="L102" i="8" s="1"/>
  <c r="G81" i="8"/>
  <c r="G102" i="8" s="1"/>
  <c r="K81" i="8"/>
  <c r="K102" i="8" s="1"/>
  <c r="J81" i="8"/>
  <c r="J102" i="8" s="1"/>
  <c r="H81" i="8"/>
  <c r="H102" i="8" s="1"/>
  <c r="F81" i="8"/>
  <c r="F102" i="8" s="1"/>
  <c r="I81" i="8"/>
  <c r="I102" i="8" s="1"/>
  <c r="D81" i="8"/>
  <c r="D102" i="8" s="1"/>
  <c r="C81" i="8"/>
  <c r="C102" i="8" s="1"/>
  <c r="C79" i="8"/>
  <c r="C100" i="8" s="1"/>
  <c r="I79" i="8"/>
  <c r="I100" i="8" s="1"/>
  <c r="H79" i="8"/>
  <c r="H100" i="8" s="1"/>
  <c r="E79" i="8"/>
  <c r="E100" i="8" s="1"/>
  <c r="D79" i="8"/>
  <c r="D100" i="8" s="1"/>
  <c r="F79" i="8"/>
  <c r="F100" i="8" s="1"/>
  <c r="K79" i="8"/>
  <c r="K100" i="8" s="1"/>
  <c r="J79" i="8"/>
  <c r="J100" i="8" s="1"/>
  <c r="L79" i="8"/>
  <c r="L100" i="8" s="1"/>
  <c r="G79" i="8"/>
  <c r="G100" i="8" s="1"/>
  <c r="C78" i="8"/>
  <c r="C99" i="8" s="1"/>
  <c r="L78" i="8"/>
  <c r="L99" i="8" s="1"/>
  <c r="G78" i="8"/>
  <c r="G99" i="8" s="1"/>
  <c r="F78" i="8"/>
  <c r="F99" i="8" s="1"/>
  <c r="H78" i="8"/>
  <c r="H99" i="8" s="1"/>
  <c r="J78" i="8"/>
  <c r="J99" i="8" s="1"/>
  <c r="I78" i="8"/>
  <c r="I99" i="8" s="1"/>
  <c r="D78" i="8"/>
  <c r="D99" i="8" s="1"/>
  <c r="E78" i="8"/>
  <c r="E99" i="8" s="1"/>
  <c r="K78" i="8"/>
  <c r="K99" i="8" s="1"/>
  <c r="C77" i="8"/>
  <c r="C98" i="8" s="1"/>
  <c r="K77" i="8"/>
  <c r="K98" i="8" s="1"/>
  <c r="E77" i="8"/>
  <c r="E98" i="8" s="1"/>
  <c r="I77" i="8"/>
  <c r="I98" i="8" s="1"/>
  <c r="L77" i="8"/>
  <c r="L98" i="8" s="1"/>
  <c r="G77" i="8"/>
  <c r="G98" i="8" s="1"/>
  <c r="F77" i="8"/>
  <c r="F98" i="8" s="1"/>
  <c r="H77" i="8"/>
  <c r="H98" i="8" s="1"/>
  <c r="J77" i="8"/>
  <c r="J98" i="8" s="1"/>
  <c r="D77" i="8"/>
  <c r="D98" i="8" s="1"/>
  <c r="E76" i="8"/>
  <c r="E97" i="8" s="1"/>
  <c r="L76" i="8"/>
  <c r="L97" i="8" s="1"/>
  <c r="G76" i="8"/>
  <c r="G97" i="8" s="1"/>
  <c r="F76" i="8"/>
  <c r="F97" i="8" s="1"/>
  <c r="K76" i="8"/>
  <c r="K97" i="8" s="1"/>
  <c r="H76" i="8"/>
  <c r="H97" i="8" s="1"/>
  <c r="I76" i="8"/>
  <c r="I97" i="8" s="1"/>
  <c r="C76" i="8"/>
  <c r="C97" i="8" s="1"/>
  <c r="J76" i="8"/>
  <c r="J97" i="8" s="1"/>
  <c r="D76" i="8"/>
  <c r="D97" i="8" s="1"/>
  <c r="C75" i="8"/>
  <c r="C96" i="8" s="1"/>
  <c r="L75" i="8"/>
  <c r="L96" i="8" s="1"/>
  <c r="K75" i="8"/>
  <c r="K96" i="8" s="1"/>
  <c r="J75" i="8"/>
  <c r="J96" i="8" s="1"/>
  <c r="H75" i="8"/>
  <c r="H96" i="8" s="1"/>
  <c r="G75" i="8"/>
  <c r="G96" i="8" s="1"/>
  <c r="I75" i="8"/>
  <c r="I96" i="8" s="1"/>
  <c r="D75" i="8"/>
  <c r="D96" i="8" s="1"/>
  <c r="E75" i="8"/>
  <c r="E96" i="8" s="1"/>
  <c r="F75" i="8"/>
  <c r="F96" i="8" s="1"/>
  <c r="C74" i="8"/>
  <c r="C95" i="8" s="1"/>
  <c r="I74" i="8"/>
  <c r="I95" i="8" s="1"/>
  <c r="D74" i="8"/>
  <c r="D95" i="8" s="1"/>
  <c r="F74" i="8"/>
  <c r="F95" i="8" s="1"/>
  <c r="E74" i="8"/>
  <c r="E95" i="8" s="1"/>
  <c r="K74" i="8"/>
  <c r="K95" i="8" s="1"/>
  <c r="L74" i="8"/>
  <c r="L95" i="8" s="1"/>
  <c r="G74" i="8"/>
  <c r="G95" i="8" s="1"/>
  <c r="J74" i="8"/>
  <c r="J95" i="8" s="1"/>
  <c r="H74" i="8"/>
  <c r="H95" i="8" s="1"/>
  <c r="O93" i="44" l="1"/>
  <c r="O92" i="44"/>
  <c r="O94" i="44"/>
  <c r="O91" i="44"/>
  <c r="O91" i="43"/>
  <c r="O92" i="43"/>
  <c r="O93" i="43"/>
  <c r="O94" i="43"/>
  <c r="O91" i="42"/>
  <c r="O93" i="42"/>
  <c r="O92" i="42"/>
  <c r="O91" i="41"/>
  <c r="O92" i="41"/>
  <c r="O94" i="41"/>
  <c r="O93" i="41"/>
  <c r="O91" i="40"/>
  <c r="O93" i="40"/>
  <c r="O91" i="39"/>
  <c r="O93" i="39"/>
  <c r="O93" i="38"/>
  <c r="O91" i="38"/>
  <c r="O92" i="38"/>
  <c r="O91" i="37"/>
  <c r="O93" i="37"/>
  <c r="O93" i="36"/>
  <c r="O92" i="36"/>
  <c r="O91" i="35"/>
  <c r="O93" i="35"/>
  <c r="O94" i="35"/>
  <c r="M28" i="44"/>
  <c r="N28" i="44" s="1"/>
  <c r="M21" i="44"/>
  <c r="N21" i="44" s="1"/>
  <c r="M101" i="8"/>
  <c r="O101" i="8" s="1"/>
  <c r="M102" i="8"/>
  <c r="O102" i="8" s="1"/>
  <c r="M95" i="8"/>
  <c r="O95" i="8" s="1"/>
  <c r="M99" i="8"/>
  <c r="O99" i="8" s="1"/>
  <c r="M104" i="8"/>
  <c r="O104" i="8" s="1"/>
  <c r="M97" i="8"/>
  <c r="O97" i="8" s="1"/>
  <c r="M96" i="8"/>
  <c r="O96" i="8" s="1"/>
  <c r="M98" i="8"/>
  <c r="O98" i="8" s="1"/>
  <c r="M100" i="8"/>
  <c r="O100" i="8" s="1"/>
  <c r="M103" i="8"/>
  <c r="O103" i="8" s="1"/>
  <c r="N99" i="28"/>
  <c r="N98" i="28"/>
  <c r="N100" i="28"/>
  <c r="N97" i="28"/>
  <c r="N98" i="29"/>
  <c r="N97" i="29"/>
  <c r="N99" i="29"/>
  <c r="N100" i="29"/>
  <c r="N100" i="30"/>
  <c r="N99" i="30"/>
  <c r="N98" i="30"/>
  <c r="N97" i="30"/>
  <c r="N97" i="34"/>
  <c r="N100" i="34"/>
  <c r="N99" i="34"/>
  <c r="N98" i="34"/>
  <c r="N100" i="27"/>
  <c r="N98" i="27"/>
  <c r="N99" i="27"/>
  <c r="N97" i="27"/>
  <c r="N97" i="31"/>
  <c r="N98" i="31"/>
  <c r="N100" i="31"/>
  <c r="N99" i="31"/>
  <c r="N98" i="33"/>
  <c r="N97" i="33"/>
  <c r="N100" i="33"/>
  <c r="N99" i="33"/>
  <c r="N98" i="32"/>
  <c r="Q86" i="32" s="1"/>
  <c r="N100" i="32"/>
  <c r="N99" i="32"/>
  <c r="N97" i="32"/>
  <c r="N92" i="30"/>
  <c r="N95" i="30"/>
  <c r="N96" i="30"/>
  <c r="N91" i="31"/>
  <c r="N96" i="31"/>
  <c r="N95" i="31"/>
  <c r="N93" i="29"/>
  <c r="N96" i="29"/>
  <c r="N95" i="29"/>
  <c r="N94" i="33"/>
  <c r="N96" i="33"/>
  <c r="N95" i="33"/>
  <c r="N94" i="27"/>
  <c r="N96" i="27"/>
  <c r="N95" i="27"/>
  <c r="N91" i="34"/>
  <c r="N96" i="34"/>
  <c r="N95" i="34"/>
  <c r="N94" i="28"/>
  <c r="N95" i="28"/>
  <c r="N96" i="28"/>
  <c r="N92" i="32"/>
  <c r="N95" i="32"/>
  <c r="N96" i="32"/>
  <c r="N93" i="34"/>
  <c r="N92" i="34"/>
  <c r="N94" i="34"/>
  <c r="N93" i="33"/>
  <c r="N92" i="33"/>
  <c r="N91" i="33"/>
  <c r="N93" i="32"/>
  <c r="N94" i="32"/>
  <c r="N93" i="30"/>
  <c r="N91" i="30"/>
  <c r="N94" i="31"/>
  <c r="N92" i="31"/>
  <c r="N94" i="30"/>
  <c r="N93" i="31"/>
  <c r="N92" i="29"/>
  <c r="N91" i="29"/>
  <c r="N94" i="29"/>
  <c r="N92" i="28"/>
  <c r="N91" i="28"/>
  <c r="N93" i="28"/>
  <c r="N93" i="27"/>
  <c r="N91" i="27"/>
  <c r="N92" i="27"/>
  <c r="T87" i="28" l="1"/>
  <c r="T86" i="28"/>
  <c r="T88" i="28"/>
  <c r="U87" i="34"/>
  <c r="U88" i="34"/>
  <c r="U86" i="34"/>
  <c r="Q88" i="27"/>
  <c r="Q87" i="27"/>
  <c r="Q86" i="27"/>
  <c r="S88" i="27"/>
  <c r="S86" i="27"/>
  <c r="S87" i="27"/>
  <c r="S86" i="28"/>
  <c r="S88" i="28"/>
  <c r="S87" i="28"/>
  <c r="R87" i="31"/>
  <c r="R88" i="31"/>
  <c r="R86" i="31"/>
  <c r="S87" i="33"/>
  <c r="S88" i="33"/>
  <c r="S86" i="33"/>
  <c r="U86" i="28"/>
  <c r="U87" i="28"/>
  <c r="U88" i="28"/>
  <c r="U86" i="33"/>
  <c r="U87" i="33"/>
  <c r="U88" i="33"/>
  <c r="Q88" i="31"/>
  <c r="Q87" i="31"/>
  <c r="Q86" i="31"/>
  <c r="Y87" i="33"/>
  <c r="Y86" i="33"/>
  <c r="Y80" i="33"/>
  <c r="Y88" i="33"/>
  <c r="Y85" i="33"/>
  <c r="Y84" i="33"/>
  <c r="Y82" i="33"/>
  <c r="Y79" i="33"/>
  <c r="Y83" i="33"/>
  <c r="Y81" i="33"/>
  <c r="W87" i="27"/>
  <c r="W88" i="27"/>
  <c r="W86" i="27"/>
  <c r="W87" i="30"/>
  <c r="W86" i="30"/>
  <c r="W88" i="30"/>
  <c r="W86" i="28"/>
  <c r="W88" i="28"/>
  <c r="W87" i="28"/>
  <c r="T86" i="31"/>
  <c r="T87" i="31"/>
  <c r="T88" i="31"/>
  <c r="K114" i="27"/>
  <c r="K103" i="27" s="1"/>
  <c r="K120" i="27"/>
  <c r="K109" i="27" s="1"/>
  <c r="K116" i="27"/>
  <c r="K105" i="27" s="1"/>
  <c r="Y87" i="27"/>
  <c r="K117" i="27"/>
  <c r="K106" i="27" s="1"/>
  <c r="K118" i="27"/>
  <c r="K107" i="27" s="1"/>
  <c r="K119" i="27"/>
  <c r="K108" i="27" s="1"/>
  <c r="K113" i="27"/>
  <c r="K102" i="27" s="1"/>
  <c r="K115" i="27"/>
  <c r="K104" i="27" s="1"/>
  <c r="Y83" i="27"/>
  <c r="Y88" i="27"/>
  <c r="Y80" i="27"/>
  <c r="Y79" i="27"/>
  <c r="Y86" i="27"/>
  <c r="Y84" i="27"/>
  <c r="Y82" i="27"/>
  <c r="Y81" i="27"/>
  <c r="Y85" i="27"/>
  <c r="W86" i="33"/>
  <c r="W87" i="33"/>
  <c r="W88" i="33"/>
  <c r="T87" i="29"/>
  <c r="T86" i="29"/>
  <c r="T88" i="29"/>
  <c r="S86" i="30"/>
  <c r="S87" i="30"/>
  <c r="S88" i="30"/>
  <c r="S86" i="34"/>
  <c r="S87" i="34"/>
  <c r="S88" i="34"/>
  <c r="V86" i="34"/>
  <c r="V88" i="34"/>
  <c r="V87" i="34"/>
  <c r="U88" i="29"/>
  <c r="U86" i="29"/>
  <c r="U87" i="29"/>
  <c r="R88" i="30"/>
  <c r="R86" i="30"/>
  <c r="R87" i="30"/>
  <c r="X86" i="33"/>
  <c r="X81" i="33"/>
  <c r="X85" i="33"/>
  <c r="X80" i="33"/>
  <c r="X87" i="33"/>
  <c r="X88" i="33"/>
  <c r="X83" i="33"/>
  <c r="X84" i="33"/>
  <c r="X82" i="33"/>
  <c r="X79" i="33"/>
  <c r="L114" i="27"/>
  <c r="L103" i="27" s="1"/>
  <c r="L117" i="27"/>
  <c r="L106" i="27" s="1"/>
  <c r="L120" i="27"/>
  <c r="L109" i="27" s="1"/>
  <c r="L118" i="27"/>
  <c r="L107" i="27" s="1"/>
  <c r="L116" i="27"/>
  <c r="L105" i="27" s="1"/>
  <c r="L113" i="27"/>
  <c r="L102" i="27" s="1"/>
  <c r="L119" i="27"/>
  <c r="L108" i="27" s="1"/>
  <c r="L115" i="27"/>
  <c r="L104" i="27" s="1"/>
  <c r="L121" i="27"/>
  <c r="L110" i="27" s="1"/>
  <c r="Z88" i="27"/>
  <c r="Z79" i="27"/>
  <c r="Z85" i="27"/>
  <c r="Z87" i="27"/>
  <c r="Z86" i="27"/>
  <c r="Z84" i="27"/>
  <c r="Z83" i="27"/>
  <c r="Z81" i="27"/>
  <c r="Z82" i="27"/>
  <c r="Z80" i="27"/>
  <c r="Z88" i="30"/>
  <c r="Z81" i="30"/>
  <c r="Z82" i="30"/>
  <c r="Z85" i="30"/>
  <c r="Z87" i="30"/>
  <c r="Z84" i="30"/>
  <c r="Z79" i="30"/>
  <c r="Z86" i="30"/>
  <c r="Z83" i="30"/>
  <c r="Z80" i="30"/>
  <c r="Y87" i="28"/>
  <c r="Y82" i="28"/>
  <c r="Y84" i="28"/>
  <c r="Y85" i="28"/>
  <c r="Y86" i="28"/>
  <c r="Y81" i="28"/>
  <c r="Y80" i="28"/>
  <c r="Y88" i="28"/>
  <c r="Y79" i="28"/>
  <c r="Y83" i="28"/>
  <c r="V88" i="30"/>
  <c r="V86" i="30"/>
  <c r="V87" i="30"/>
  <c r="Z88" i="28"/>
  <c r="Z79" i="28"/>
  <c r="Z85" i="28"/>
  <c r="Z83" i="28"/>
  <c r="Z82" i="28"/>
  <c r="Z87" i="28"/>
  <c r="Z86" i="28"/>
  <c r="Z80" i="28"/>
  <c r="Z84" i="28"/>
  <c r="Z81" i="28"/>
  <c r="R87" i="28"/>
  <c r="R88" i="28"/>
  <c r="R86" i="28"/>
  <c r="Y87" i="30"/>
  <c r="Y85" i="30"/>
  <c r="Y80" i="30"/>
  <c r="Y81" i="30"/>
  <c r="Y88" i="30"/>
  <c r="Y79" i="30"/>
  <c r="Y86" i="30"/>
  <c r="Y82" i="30"/>
  <c r="Y83" i="30"/>
  <c r="Y84" i="30"/>
  <c r="Q86" i="29"/>
  <c r="Q87" i="29"/>
  <c r="Q88" i="29"/>
  <c r="T87" i="32"/>
  <c r="T88" i="32"/>
  <c r="T86" i="32"/>
  <c r="V86" i="32"/>
  <c r="V88" i="32"/>
  <c r="V87" i="32"/>
  <c r="Q88" i="34"/>
  <c r="Q86" i="34"/>
  <c r="Q87" i="34"/>
  <c r="V87" i="29"/>
  <c r="V86" i="29"/>
  <c r="V88" i="29"/>
  <c r="W87" i="32"/>
  <c r="W88" i="32"/>
  <c r="W86" i="32"/>
  <c r="Y87" i="31"/>
  <c r="Y86" i="31"/>
  <c r="Y83" i="31"/>
  <c r="Y84" i="31"/>
  <c r="Y79" i="31"/>
  <c r="Y80" i="31"/>
  <c r="Y81" i="31"/>
  <c r="Y88" i="31"/>
  <c r="Y85" i="31"/>
  <c r="Y82" i="31"/>
  <c r="X86" i="34"/>
  <c r="X81" i="34"/>
  <c r="X88" i="34"/>
  <c r="X82" i="34"/>
  <c r="X79" i="34"/>
  <c r="X83" i="34"/>
  <c r="X80" i="34"/>
  <c r="X84" i="34"/>
  <c r="X85" i="34"/>
  <c r="X87" i="34"/>
  <c r="Z88" i="29"/>
  <c r="Z85" i="29"/>
  <c r="Z80" i="29"/>
  <c r="Z81" i="29"/>
  <c r="Z86" i="29"/>
  <c r="Z82" i="29"/>
  <c r="Z79" i="29"/>
  <c r="Z83" i="29"/>
  <c r="Z84" i="29"/>
  <c r="Z87" i="29"/>
  <c r="V87" i="33"/>
  <c r="V86" i="33"/>
  <c r="V88" i="33"/>
  <c r="R86" i="34"/>
  <c r="R88" i="34"/>
  <c r="R87" i="34"/>
  <c r="J115" i="27"/>
  <c r="J104" i="27" s="1"/>
  <c r="J117" i="27"/>
  <c r="J106" i="27" s="1"/>
  <c r="J114" i="27"/>
  <c r="J103" i="27" s="1"/>
  <c r="J118" i="27"/>
  <c r="J107" i="27" s="1"/>
  <c r="X86" i="27"/>
  <c r="J116" i="27"/>
  <c r="J105" i="27" s="1"/>
  <c r="J113" i="27"/>
  <c r="J102" i="27" s="1"/>
  <c r="J119" i="27"/>
  <c r="J108" i="27" s="1"/>
  <c r="X83" i="27"/>
  <c r="X84" i="27"/>
  <c r="X79" i="27"/>
  <c r="X85" i="27"/>
  <c r="X80" i="27"/>
  <c r="X82" i="27"/>
  <c r="X81" i="27"/>
  <c r="X88" i="27"/>
  <c r="X87" i="27"/>
  <c r="R88" i="27"/>
  <c r="R86" i="27"/>
  <c r="R87" i="27"/>
  <c r="R88" i="29"/>
  <c r="R86" i="29"/>
  <c r="R87" i="29"/>
  <c r="S87" i="32"/>
  <c r="S86" i="32"/>
  <c r="S88" i="32"/>
  <c r="U88" i="32"/>
  <c r="U86" i="32"/>
  <c r="U87" i="32"/>
  <c r="U86" i="27"/>
  <c r="U88" i="27"/>
  <c r="U87" i="27"/>
  <c r="S86" i="29"/>
  <c r="S87" i="29"/>
  <c r="S88" i="29"/>
  <c r="Y87" i="32"/>
  <c r="Y86" i="32"/>
  <c r="Y84" i="32"/>
  <c r="Y79" i="32"/>
  <c r="Y85" i="32"/>
  <c r="Y82" i="32"/>
  <c r="Y81" i="32"/>
  <c r="Y80" i="32"/>
  <c r="Y88" i="32"/>
  <c r="Y83" i="32"/>
  <c r="Z88" i="31"/>
  <c r="Z82" i="31"/>
  <c r="Z81" i="31"/>
  <c r="Z79" i="31"/>
  <c r="Z86" i="31"/>
  <c r="Z87" i="31"/>
  <c r="Z85" i="31"/>
  <c r="Z83" i="31"/>
  <c r="Z84" i="31"/>
  <c r="Z80" i="31"/>
  <c r="Y87" i="34"/>
  <c r="Y79" i="34"/>
  <c r="Y83" i="34"/>
  <c r="Y81" i="34"/>
  <c r="Y85" i="34"/>
  <c r="Y84" i="34"/>
  <c r="Y86" i="34"/>
  <c r="Y88" i="34"/>
  <c r="Y82" i="34"/>
  <c r="Y80" i="34"/>
  <c r="Y87" i="29"/>
  <c r="Y81" i="29"/>
  <c r="Y88" i="29"/>
  <c r="Y79" i="29"/>
  <c r="Y84" i="29"/>
  <c r="Y86" i="29"/>
  <c r="Y85" i="29"/>
  <c r="Y80" i="29"/>
  <c r="Y82" i="29"/>
  <c r="Y83" i="29"/>
  <c r="Q87" i="32"/>
  <c r="Q87" i="28"/>
  <c r="Q86" i="28"/>
  <c r="Q88" i="28"/>
  <c r="Z88" i="33"/>
  <c r="Z80" i="33"/>
  <c r="Z81" i="33"/>
  <c r="Z82" i="33"/>
  <c r="Z84" i="33"/>
  <c r="Z87" i="33"/>
  <c r="Z79" i="33"/>
  <c r="Z85" i="33"/>
  <c r="Z83" i="33"/>
  <c r="Z86" i="33"/>
  <c r="T87" i="33"/>
  <c r="T88" i="33"/>
  <c r="T86" i="33"/>
  <c r="X86" i="28"/>
  <c r="X88" i="28"/>
  <c r="X82" i="28"/>
  <c r="X79" i="28"/>
  <c r="X83" i="28"/>
  <c r="X87" i="28"/>
  <c r="X84" i="28"/>
  <c r="X80" i="28"/>
  <c r="X81" i="28"/>
  <c r="X85" i="28"/>
  <c r="S87" i="31"/>
  <c r="S88" i="31"/>
  <c r="S86" i="31"/>
  <c r="Q86" i="33"/>
  <c r="Q88" i="33"/>
  <c r="Q87" i="33"/>
  <c r="R88" i="32"/>
  <c r="R86" i="32"/>
  <c r="R87" i="32"/>
  <c r="V88" i="27"/>
  <c r="V86" i="27"/>
  <c r="V87" i="27"/>
  <c r="U86" i="31"/>
  <c r="U87" i="31"/>
  <c r="U88" i="31"/>
  <c r="Z88" i="32"/>
  <c r="Z79" i="32"/>
  <c r="Z85" i="32"/>
  <c r="Z83" i="32"/>
  <c r="Z87" i="32"/>
  <c r="Z80" i="32"/>
  <c r="Z86" i="32"/>
  <c r="Z84" i="32"/>
  <c r="Z81" i="32"/>
  <c r="Z82" i="32"/>
  <c r="X86" i="31"/>
  <c r="X87" i="31"/>
  <c r="X84" i="31"/>
  <c r="X83" i="31"/>
  <c r="X81" i="31"/>
  <c r="X88" i="31"/>
  <c r="X85" i="31"/>
  <c r="X82" i="31"/>
  <c r="X79" i="31"/>
  <c r="X80" i="31"/>
  <c r="Z88" i="34"/>
  <c r="Z80" i="34"/>
  <c r="Z86" i="34"/>
  <c r="Z79" i="34"/>
  <c r="Z87" i="34"/>
  <c r="Z81" i="34"/>
  <c r="Z82" i="34"/>
  <c r="Z84" i="34"/>
  <c r="Z85" i="34"/>
  <c r="Z83" i="34"/>
  <c r="W86" i="29"/>
  <c r="W87" i="29"/>
  <c r="W88" i="29"/>
  <c r="T86" i="34"/>
  <c r="T87" i="34"/>
  <c r="T88" i="34"/>
  <c r="X86" i="30"/>
  <c r="X85" i="30"/>
  <c r="X82" i="30"/>
  <c r="X83" i="30"/>
  <c r="X79" i="30"/>
  <c r="X84" i="30"/>
  <c r="X80" i="30"/>
  <c r="X87" i="30"/>
  <c r="X81" i="30"/>
  <c r="X88" i="30"/>
  <c r="Q88" i="30"/>
  <c r="Q86" i="30"/>
  <c r="Q87" i="30"/>
  <c r="U86" i="30"/>
  <c r="U88" i="30"/>
  <c r="U87" i="30"/>
  <c r="T87" i="30"/>
  <c r="T88" i="30"/>
  <c r="T86" i="30"/>
  <c r="R88" i="33"/>
  <c r="R87" i="33"/>
  <c r="R86" i="33"/>
  <c r="V86" i="28"/>
  <c r="V87" i="28"/>
  <c r="V88" i="28"/>
  <c r="T87" i="27"/>
  <c r="T88" i="27"/>
  <c r="T86" i="27"/>
  <c r="V88" i="31"/>
  <c r="V87" i="31"/>
  <c r="V86" i="31"/>
  <c r="X86" i="32"/>
  <c r="X80" i="32"/>
  <c r="X88" i="32"/>
  <c r="X87" i="32"/>
  <c r="X83" i="32"/>
  <c r="X81" i="32"/>
  <c r="X82" i="32"/>
  <c r="X85" i="32"/>
  <c r="X84" i="32"/>
  <c r="X79" i="32"/>
  <c r="W88" i="31"/>
  <c r="W87" i="31"/>
  <c r="W86" i="31"/>
  <c r="W87" i="34"/>
  <c r="W88" i="34"/>
  <c r="W86" i="34"/>
  <c r="X86" i="29"/>
  <c r="X81" i="29"/>
  <c r="X82" i="29"/>
  <c r="X85" i="29"/>
  <c r="X79" i="29"/>
  <c r="X88" i="29"/>
  <c r="X83" i="29"/>
  <c r="X80" i="29"/>
  <c r="X87" i="29"/>
  <c r="X84" i="29"/>
  <c r="Q88" i="32"/>
  <c r="Q85" i="29"/>
  <c r="Q84" i="29"/>
  <c r="Q85" i="33"/>
  <c r="Q84" i="33"/>
  <c r="U85" i="31"/>
  <c r="U84" i="31"/>
  <c r="S85" i="27"/>
  <c r="S84" i="27"/>
  <c r="T83" i="30"/>
  <c r="T85" i="30"/>
  <c r="T84" i="30"/>
  <c r="R84" i="33"/>
  <c r="R85" i="33"/>
  <c r="V84" i="28"/>
  <c r="V85" i="28"/>
  <c r="V82" i="28"/>
  <c r="V81" i="28"/>
  <c r="V83" i="28"/>
  <c r="V79" i="28"/>
  <c r="V80" i="28"/>
  <c r="T85" i="27"/>
  <c r="T84" i="27"/>
  <c r="V84" i="31"/>
  <c r="V82" i="31"/>
  <c r="V79" i="31"/>
  <c r="V83" i="31"/>
  <c r="V81" i="31"/>
  <c r="V80" i="31"/>
  <c r="V85" i="31"/>
  <c r="W85" i="31"/>
  <c r="W82" i="31"/>
  <c r="W79" i="31"/>
  <c r="W84" i="31"/>
  <c r="W81" i="31"/>
  <c r="W80" i="31"/>
  <c r="W83" i="31"/>
  <c r="W85" i="34"/>
  <c r="W83" i="34"/>
  <c r="W84" i="34"/>
  <c r="W80" i="34"/>
  <c r="W82" i="34"/>
  <c r="W79" i="34"/>
  <c r="W81" i="34"/>
  <c r="R84" i="29"/>
  <c r="R85" i="29"/>
  <c r="S83" i="31"/>
  <c r="S84" i="31"/>
  <c r="S85" i="31"/>
  <c r="H114" i="27"/>
  <c r="H103" i="27" s="1"/>
  <c r="H113" i="27"/>
  <c r="H102" i="27" s="1"/>
  <c r="V84" i="27"/>
  <c r="H116" i="27"/>
  <c r="H105" i="27" s="1"/>
  <c r="H115" i="27"/>
  <c r="H104" i="27" s="1"/>
  <c r="H117" i="27"/>
  <c r="H106" i="27" s="1"/>
  <c r="V85" i="27"/>
  <c r="V82" i="27"/>
  <c r="V79" i="27"/>
  <c r="V83" i="27"/>
  <c r="V80" i="27"/>
  <c r="V81" i="27"/>
  <c r="S84" i="28"/>
  <c r="S85" i="28"/>
  <c r="R84" i="31"/>
  <c r="R85" i="31"/>
  <c r="S83" i="33"/>
  <c r="S85" i="33"/>
  <c r="S84" i="33"/>
  <c r="U84" i="28"/>
  <c r="U85" i="28"/>
  <c r="U84" i="33"/>
  <c r="U85" i="33"/>
  <c r="Q85" i="31"/>
  <c r="Q84" i="31"/>
  <c r="I114" i="27"/>
  <c r="I103" i="27" s="1"/>
  <c r="I113" i="27"/>
  <c r="I102" i="27" s="1"/>
  <c r="I116" i="27"/>
  <c r="I105" i="27" s="1"/>
  <c r="I115" i="27"/>
  <c r="I104" i="27" s="1"/>
  <c r="W85" i="27"/>
  <c r="I117" i="27"/>
  <c r="I106" i="27" s="1"/>
  <c r="I118" i="27"/>
  <c r="I107" i="27" s="1"/>
  <c r="W82" i="27"/>
  <c r="W80" i="27"/>
  <c r="W79" i="27"/>
  <c r="W83" i="27"/>
  <c r="W81" i="27"/>
  <c r="W84" i="27"/>
  <c r="W85" i="30"/>
  <c r="W81" i="30"/>
  <c r="W82" i="30"/>
  <c r="W79" i="30"/>
  <c r="W80" i="30"/>
  <c r="W84" i="30"/>
  <c r="W83" i="30"/>
  <c r="W85" i="28"/>
  <c r="W81" i="28"/>
  <c r="W84" i="28"/>
  <c r="W82" i="28"/>
  <c r="W80" i="28"/>
  <c r="W79" i="28"/>
  <c r="W83" i="28"/>
  <c r="Q85" i="28"/>
  <c r="Q84" i="28"/>
  <c r="V84" i="33"/>
  <c r="V83" i="33"/>
  <c r="V85" i="33"/>
  <c r="V82" i="33"/>
  <c r="V80" i="33"/>
  <c r="V81" i="33"/>
  <c r="V79" i="33"/>
  <c r="U85" i="32"/>
  <c r="U84" i="32"/>
  <c r="T84" i="31"/>
  <c r="T85" i="31"/>
  <c r="T85" i="28"/>
  <c r="T84" i="28"/>
  <c r="V84" i="30"/>
  <c r="V85" i="30"/>
  <c r="V83" i="30"/>
  <c r="V80" i="30"/>
  <c r="V81" i="30"/>
  <c r="V82" i="30"/>
  <c r="V79" i="30"/>
  <c r="R85" i="28"/>
  <c r="R84" i="28"/>
  <c r="Q83" i="30"/>
  <c r="Q84" i="30"/>
  <c r="Q85" i="30"/>
  <c r="R83" i="34"/>
  <c r="R84" i="34"/>
  <c r="R85" i="34"/>
  <c r="U85" i="34"/>
  <c r="U84" i="34"/>
  <c r="T84" i="33"/>
  <c r="T85" i="33"/>
  <c r="U85" i="30"/>
  <c r="U84" i="30"/>
  <c r="W85" i="33"/>
  <c r="W80" i="33"/>
  <c r="W79" i="33"/>
  <c r="W81" i="33"/>
  <c r="W82" i="33"/>
  <c r="W83" i="33"/>
  <c r="W84" i="33"/>
  <c r="R85" i="27"/>
  <c r="R84" i="27"/>
  <c r="Q83" i="27"/>
  <c r="Q84" i="27"/>
  <c r="Q85" i="27"/>
  <c r="T85" i="34"/>
  <c r="T84" i="34"/>
  <c r="T83" i="29"/>
  <c r="T84" i="29"/>
  <c r="T85" i="29"/>
  <c r="S83" i="30"/>
  <c r="S84" i="30"/>
  <c r="S85" i="30"/>
  <c r="S85" i="34"/>
  <c r="S84" i="34"/>
  <c r="V84" i="34"/>
  <c r="V83" i="34"/>
  <c r="V79" i="34"/>
  <c r="V81" i="34"/>
  <c r="V80" i="34"/>
  <c r="V85" i="34"/>
  <c r="V82" i="34"/>
  <c r="U84" i="29"/>
  <c r="U85" i="29"/>
  <c r="R85" i="30"/>
  <c r="R84" i="30"/>
  <c r="T85" i="32"/>
  <c r="T84" i="32"/>
  <c r="V84" i="32"/>
  <c r="V81" i="32"/>
  <c r="V85" i="32"/>
  <c r="V82" i="32"/>
  <c r="V79" i="32"/>
  <c r="V83" i="32"/>
  <c r="V80" i="32"/>
  <c r="Q84" i="34"/>
  <c r="Q85" i="34"/>
  <c r="V84" i="29"/>
  <c r="V79" i="29"/>
  <c r="V81" i="29"/>
  <c r="V85" i="29"/>
  <c r="V82" i="29"/>
  <c r="V83" i="29"/>
  <c r="V80" i="29"/>
  <c r="W85" i="32"/>
  <c r="W84" i="32"/>
  <c r="W82" i="32"/>
  <c r="W80" i="32"/>
  <c r="W79" i="32"/>
  <c r="W81" i="32"/>
  <c r="W83" i="32"/>
  <c r="S84" i="32"/>
  <c r="S85" i="32"/>
  <c r="S85" i="29"/>
  <c r="S84" i="29"/>
  <c r="Q84" i="32"/>
  <c r="U85" i="27"/>
  <c r="U84" i="27"/>
  <c r="R84" i="32"/>
  <c r="R85" i="32"/>
  <c r="W85" i="29"/>
  <c r="W84" i="29"/>
  <c r="W80" i="29"/>
  <c r="W81" i="29"/>
  <c r="W79" i="29"/>
  <c r="W83" i="29"/>
  <c r="W82" i="29"/>
  <c r="Q85" i="32"/>
  <c r="T83" i="34"/>
  <c r="S83" i="29"/>
  <c r="Q83" i="29"/>
  <c r="Q83" i="33"/>
  <c r="T83" i="33"/>
  <c r="R83" i="33"/>
  <c r="Q83" i="32"/>
  <c r="Q80" i="32"/>
  <c r="Q79" i="32"/>
  <c r="U83" i="32"/>
  <c r="U82" i="32"/>
  <c r="U81" i="32"/>
  <c r="U80" i="32"/>
  <c r="U79" i="32"/>
  <c r="G114" i="27"/>
  <c r="G103" i="27" s="1"/>
  <c r="G113" i="27"/>
  <c r="G102" i="27" s="1"/>
  <c r="G116" i="27"/>
  <c r="G105" i="27" s="1"/>
  <c r="G115" i="27"/>
  <c r="G104" i="27" s="1"/>
  <c r="U83" i="31"/>
  <c r="U81" i="31"/>
  <c r="U79" i="31"/>
  <c r="U80" i="31"/>
  <c r="U82" i="31"/>
  <c r="U83" i="30"/>
  <c r="U80" i="30"/>
  <c r="U79" i="30"/>
  <c r="U81" i="30"/>
  <c r="U82" i="30"/>
  <c r="T83" i="32"/>
  <c r="R83" i="30"/>
  <c r="R83" i="32"/>
  <c r="U83" i="34"/>
  <c r="U80" i="34"/>
  <c r="U79" i="34"/>
  <c r="U81" i="34"/>
  <c r="U82" i="34"/>
  <c r="R83" i="31"/>
  <c r="S83" i="34"/>
  <c r="U83" i="29"/>
  <c r="U80" i="29"/>
  <c r="U79" i="29"/>
  <c r="U82" i="29"/>
  <c r="U81" i="29"/>
  <c r="R83" i="29"/>
  <c r="T83" i="31"/>
  <c r="S83" i="32"/>
  <c r="Q83" i="34"/>
  <c r="U83" i="33"/>
  <c r="U82" i="33"/>
  <c r="U80" i="33"/>
  <c r="U81" i="33"/>
  <c r="U79" i="33"/>
  <c r="Q83" i="31"/>
  <c r="S83" i="27"/>
  <c r="E113" i="27"/>
  <c r="E102" i="27" s="1"/>
  <c r="E114" i="27"/>
  <c r="E103" i="27" s="1"/>
  <c r="T83" i="27"/>
  <c r="F115" i="27"/>
  <c r="F104" i="27" s="1"/>
  <c r="F113" i="27"/>
  <c r="F102" i="27" s="1"/>
  <c r="F114" i="27"/>
  <c r="F103" i="27" s="1"/>
  <c r="R83" i="27"/>
  <c r="D113" i="27"/>
  <c r="D102" i="27" s="1"/>
  <c r="O101" i="44"/>
  <c r="O7" i="44" s="1"/>
  <c r="O101" i="43"/>
  <c r="O7" i="43" s="1"/>
  <c r="O101" i="42"/>
  <c r="O101" i="41"/>
  <c r="O7" i="41" s="1"/>
  <c r="O101" i="40"/>
  <c r="O101" i="39"/>
  <c r="O6" i="39" s="1"/>
  <c r="O101" i="38"/>
  <c r="O7" i="38" s="1"/>
  <c r="O101" i="37"/>
  <c r="O6" i="37" s="1"/>
  <c r="O101" i="36"/>
  <c r="O8" i="36" s="1"/>
  <c r="O101" i="35"/>
  <c r="Q79" i="34"/>
  <c r="Q81" i="34"/>
  <c r="Q82" i="34"/>
  <c r="Q80" i="34"/>
  <c r="T82" i="34"/>
  <c r="T79" i="34"/>
  <c r="T80" i="34"/>
  <c r="T81" i="34"/>
  <c r="R80" i="34"/>
  <c r="R79" i="34"/>
  <c r="R81" i="34"/>
  <c r="R82" i="34"/>
  <c r="S81" i="34"/>
  <c r="S79" i="34"/>
  <c r="S80" i="34"/>
  <c r="S82" i="34"/>
  <c r="S81" i="33"/>
  <c r="S80" i="33"/>
  <c r="S82" i="33"/>
  <c r="S79" i="33"/>
  <c r="Q79" i="33"/>
  <c r="Q81" i="33"/>
  <c r="Q80" i="33"/>
  <c r="Q82" i="33"/>
  <c r="T82" i="33"/>
  <c r="T81" i="33"/>
  <c r="T80" i="33"/>
  <c r="T79" i="33"/>
  <c r="R80" i="33"/>
  <c r="R79" i="33"/>
  <c r="R81" i="33"/>
  <c r="R82" i="33"/>
  <c r="S81" i="32"/>
  <c r="S82" i="32"/>
  <c r="S80" i="32"/>
  <c r="S79" i="32"/>
  <c r="Q81" i="32"/>
  <c r="Q82" i="32"/>
  <c r="R80" i="32"/>
  <c r="R79" i="32"/>
  <c r="R81" i="32"/>
  <c r="R82" i="32"/>
  <c r="T82" i="32"/>
  <c r="T81" i="32"/>
  <c r="T80" i="32"/>
  <c r="T79" i="32"/>
  <c r="Q79" i="31"/>
  <c r="Q82" i="31"/>
  <c r="Q81" i="31"/>
  <c r="Q80" i="31"/>
  <c r="T82" i="31"/>
  <c r="T79" i="31"/>
  <c r="T80" i="31"/>
  <c r="T81" i="31"/>
  <c r="S81" i="31"/>
  <c r="S79" i="31"/>
  <c r="S82" i="31"/>
  <c r="S80" i="31"/>
  <c r="R80" i="31"/>
  <c r="R82" i="31"/>
  <c r="R81" i="31"/>
  <c r="R79" i="31"/>
  <c r="R80" i="30"/>
  <c r="R81" i="30"/>
  <c r="R79" i="30"/>
  <c r="R82" i="30"/>
  <c r="S81" i="30"/>
  <c r="S80" i="30"/>
  <c r="S79" i="30"/>
  <c r="S82" i="30"/>
  <c r="Q79" i="30"/>
  <c r="Q82" i="30"/>
  <c r="Q81" i="30"/>
  <c r="Q80" i="30"/>
  <c r="T82" i="30"/>
  <c r="T79" i="30"/>
  <c r="T81" i="30"/>
  <c r="T80" i="30"/>
  <c r="R80" i="29"/>
  <c r="R79" i="29"/>
  <c r="R81" i="29"/>
  <c r="R82" i="29"/>
  <c r="S81" i="29"/>
  <c r="S80" i="29"/>
  <c r="S82" i="29"/>
  <c r="S79" i="29"/>
  <c r="T82" i="29"/>
  <c r="T81" i="29"/>
  <c r="T80" i="29"/>
  <c r="T79" i="29"/>
  <c r="Q79" i="29"/>
  <c r="Q81" i="29"/>
  <c r="Q82" i="29"/>
  <c r="Q80" i="29"/>
  <c r="T82" i="28"/>
  <c r="T83" i="28"/>
  <c r="T80" i="28"/>
  <c r="T81" i="28"/>
  <c r="T79" i="28"/>
  <c r="U83" i="28"/>
  <c r="U81" i="28"/>
  <c r="U82" i="28"/>
  <c r="U79" i="28"/>
  <c r="U80" i="28"/>
  <c r="Q79" i="28"/>
  <c r="Q83" i="28"/>
  <c r="Q81" i="28"/>
  <c r="Q82" i="28"/>
  <c r="Q80" i="28"/>
  <c r="R80" i="28"/>
  <c r="R83" i="28"/>
  <c r="R82" i="28"/>
  <c r="R81" i="28"/>
  <c r="R79" i="28"/>
  <c r="S81" i="28"/>
  <c r="S83" i="28"/>
  <c r="S80" i="28"/>
  <c r="S79" i="28"/>
  <c r="S82" i="28"/>
  <c r="U83" i="27"/>
  <c r="U80" i="27"/>
  <c r="U79" i="27"/>
  <c r="U81" i="27"/>
  <c r="U82" i="27"/>
  <c r="T82" i="27"/>
  <c r="T79" i="27"/>
  <c r="T80" i="27"/>
  <c r="T81" i="27"/>
  <c r="R80" i="27"/>
  <c r="R81" i="27"/>
  <c r="R79" i="27"/>
  <c r="R82" i="27"/>
  <c r="Q79" i="27"/>
  <c r="Q80" i="27"/>
  <c r="Q82" i="27"/>
  <c r="Q81" i="27"/>
  <c r="S81" i="27"/>
  <c r="S80" i="27"/>
  <c r="S82" i="27"/>
  <c r="S79" i="27"/>
  <c r="D113" i="32"/>
  <c r="D102" i="32" s="1"/>
  <c r="D113" i="29"/>
  <c r="D102" i="29" s="1"/>
  <c r="N101" i="33"/>
  <c r="M17" i="33" s="1"/>
  <c r="D113" i="34"/>
  <c r="D113" i="31"/>
  <c r="D113" i="30"/>
  <c r="D102" i="30" s="1"/>
  <c r="N101" i="28"/>
  <c r="M17" i="28" s="1"/>
  <c r="N101" i="32"/>
  <c r="M17" i="32" s="1"/>
  <c r="G116" i="34"/>
  <c r="G105" i="34" s="1"/>
  <c r="G114" i="34"/>
  <c r="G103" i="34" s="1"/>
  <c r="G113" i="34"/>
  <c r="G102" i="34" s="1"/>
  <c r="G115" i="34"/>
  <c r="G104" i="34" s="1"/>
  <c r="L119" i="34"/>
  <c r="L108" i="34" s="1"/>
  <c r="L116" i="34"/>
  <c r="L105" i="34" s="1"/>
  <c r="L121" i="34"/>
  <c r="L110" i="34" s="1"/>
  <c r="L114" i="34"/>
  <c r="L103" i="34" s="1"/>
  <c r="L113" i="34"/>
  <c r="L102" i="34" s="1"/>
  <c r="L120" i="34"/>
  <c r="L109" i="34" s="1"/>
  <c r="L115" i="34"/>
  <c r="L104" i="34" s="1"/>
  <c r="L118" i="34"/>
  <c r="L107" i="34" s="1"/>
  <c r="L117" i="34"/>
  <c r="L106" i="34" s="1"/>
  <c r="E114" i="34"/>
  <c r="E103" i="34" s="1"/>
  <c r="E113" i="34"/>
  <c r="E102" i="34" s="1"/>
  <c r="H116" i="34"/>
  <c r="H105" i="34" s="1"/>
  <c r="H114" i="34"/>
  <c r="H103" i="34" s="1"/>
  <c r="H113" i="34"/>
  <c r="H102" i="34" s="1"/>
  <c r="H115" i="34"/>
  <c r="H104" i="34" s="1"/>
  <c r="H117" i="34"/>
  <c r="H106" i="34" s="1"/>
  <c r="I114" i="34"/>
  <c r="I103" i="34" s="1"/>
  <c r="I113" i="34"/>
  <c r="I102" i="34" s="1"/>
  <c r="I115" i="34"/>
  <c r="I104" i="34" s="1"/>
  <c r="I118" i="34"/>
  <c r="I107" i="34" s="1"/>
  <c r="I117" i="34"/>
  <c r="I106" i="34" s="1"/>
  <c r="I116" i="34"/>
  <c r="I105" i="34" s="1"/>
  <c r="N101" i="34"/>
  <c r="M17" i="34" s="1"/>
  <c r="J115" i="34"/>
  <c r="J104" i="34" s="1"/>
  <c r="J118" i="34"/>
  <c r="J107" i="34" s="1"/>
  <c r="J117" i="34"/>
  <c r="J106" i="34" s="1"/>
  <c r="J119" i="34"/>
  <c r="J108" i="34" s="1"/>
  <c r="J116" i="34"/>
  <c r="J105" i="34" s="1"/>
  <c r="J114" i="34"/>
  <c r="J103" i="34" s="1"/>
  <c r="J113" i="34"/>
  <c r="J102" i="34" s="1"/>
  <c r="F115" i="34"/>
  <c r="F104" i="34" s="1"/>
  <c r="F114" i="34"/>
  <c r="F103" i="34" s="1"/>
  <c r="F113" i="34"/>
  <c r="F102" i="34" s="1"/>
  <c r="K118" i="34"/>
  <c r="K107" i="34" s="1"/>
  <c r="K117" i="34"/>
  <c r="K106" i="34" s="1"/>
  <c r="K119" i="34"/>
  <c r="K108" i="34" s="1"/>
  <c r="K116" i="34"/>
  <c r="K105" i="34" s="1"/>
  <c r="K114" i="34"/>
  <c r="K103" i="34" s="1"/>
  <c r="K113" i="34"/>
  <c r="K102" i="34" s="1"/>
  <c r="K120" i="34"/>
  <c r="K109" i="34" s="1"/>
  <c r="K115" i="34"/>
  <c r="K104" i="34" s="1"/>
  <c r="F115" i="33"/>
  <c r="F104" i="33" s="1"/>
  <c r="F114" i="33"/>
  <c r="F103" i="33" s="1"/>
  <c r="F113" i="33"/>
  <c r="F102" i="33" s="1"/>
  <c r="I114" i="33"/>
  <c r="I103" i="33" s="1"/>
  <c r="I113" i="33"/>
  <c r="I102" i="33" s="1"/>
  <c r="I115" i="33"/>
  <c r="I104" i="33" s="1"/>
  <c r="I118" i="33"/>
  <c r="I107" i="33" s="1"/>
  <c r="I117" i="33"/>
  <c r="I106" i="33" s="1"/>
  <c r="I116" i="33"/>
  <c r="I105" i="33" s="1"/>
  <c r="D113" i="33"/>
  <c r="D102" i="33" s="1"/>
  <c r="J115" i="33"/>
  <c r="J104" i="33" s="1"/>
  <c r="J118" i="33"/>
  <c r="J107" i="33" s="1"/>
  <c r="J117" i="33"/>
  <c r="J106" i="33" s="1"/>
  <c r="J119" i="33"/>
  <c r="J108" i="33" s="1"/>
  <c r="J116" i="33"/>
  <c r="J105" i="33" s="1"/>
  <c r="J114" i="33"/>
  <c r="J103" i="33" s="1"/>
  <c r="J113" i="33"/>
  <c r="J102" i="33" s="1"/>
  <c r="E114" i="33"/>
  <c r="E103" i="33" s="1"/>
  <c r="E113" i="33"/>
  <c r="E102" i="33" s="1"/>
  <c r="G116" i="33"/>
  <c r="G105" i="33" s="1"/>
  <c r="G114" i="33"/>
  <c r="G103" i="33" s="1"/>
  <c r="G113" i="33"/>
  <c r="G102" i="33" s="1"/>
  <c r="G115" i="33"/>
  <c r="G104" i="33" s="1"/>
  <c r="K118" i="33"/>
  <c r="K107" i="33" s="1"/>
  <c r="K117" i="33"/>
  <c r="K106" i="33" s="1"/>
  <c r="K119" i="33"/>
  <c r="K108" i="33" s="1"/>
  <c r="K116" i="33"/>
  <c r="K105" i="33" s="1"/>
  <c r="K114" i="33"/>
  <c r="K103" i="33" s="1"/>
  <c r="K113" i="33"/>
  <c r="K102" i="33" s="1"/>
  <c r="K120" i="33"/>
  <c r="K109" i="33" s="1"/>
  <c r="K115" i="33"/>
  <c r="K104" i="33" s="1"/>
  <c r="H116" i="33"/>
  <c r="H105" i="33" s="1"/>
  <c r="H114" i="33"/>
  <c r="H103" i="33" s="1"/>
  <c r="H113" i="33"/>
  <c r="H102" i="33" s="1"/>
  <c r="H115" i="33"/>
  <c r="H104" i="33" s="1"/>
  <c r="H117" i="33"/>
  <c r="H106" i="33" s="1"/>
  <c r="L119" i="33"/>
  <c r="L108" i="33" s="1"/>
  <c r="L116" i="33"/>
  <c r="L105" i="33" s="1"/>
  <c r="L121" i="33"/>
  <c r="L110" i="33" s="1"/>
  <c r="L114" i="33"/>
  <c r="L103" i="33" s="1"/>
  <c r="L113" i="33"/>
  <c r="L102" i="33" s="1"/>
  <c r="L120" i="33"/>
  <c r="L109" i="33" s="1"/>
  <c r="L115" i="33"/>
  <c r="L104" i="33" s="1"/>
  <c r="L118" i="33"/>
  <c r="L107" i="33" s="1"/>
  <c r="L117" i="33"/>
  <c r="L106" i="33" s="1"/>
  <c r="E114" i="32"/>
  <c r="E103" i="32" s="1"/>
  <c r="E113" i="32"/>
  <c r="E102" i="32" s="1"/>
  <c r="H116" i="32"/>
  <c r="H105" i="32" s="1"/>
  <c r="H114" i="32"/>
  <c r="H103" i="32" s="1"/>
  <c r="H113" i="32"/>
  <c r="H102" i="32" s="1"/>
  <c r="H115" i="32"/>
  <c r="H104" i="32" s="1"/>
  <c r="H117" i="32"/>
  <c r="H106" i="32" s="1"/>
  <c r="I114" i="32"/>
  <c r="I103" i="32" s="1"/>
  <c r="I113" i="32"/>
  <c r="I102" i="32" s="1"/>
  <c r="I117" i="32"/>
  <c r="I106" i="32" s="1"/>
  <c r="I116" i="32"/>
  <c r="I105" i="32" s="1"/>
  <c r="I115" i="32"/>
  <c r="I104" i="32" s="1"/>
  <c r="I118" i="32"/>
  <c r="I107" i="32" s="1"/>
  <c r="L119" i="32"/>
  <c r="L108" i="32" s="1"/>
  <c r="L116" i="32"/>
  <c r="L105" i="32" s="1"/>
  <c r="L115" i="32"/>
  <c r="L104" i="32" s="1"/>
  <c r="L117" i="32"/>
  <c r="L106" i="32" s="1"/>
  <c r="L121" i="32"/>
  <c r="L110" i="32" s="1"/>
  <c r="L114" i="32"/>
  <c r="L103" i="32" s="1"/>
  <c r="L113" i="32"/>
  <c r="L102" i="32" s="1"/>
  <c r="L120" i="32"/>
  <c r="L109" i="32" s="1"/>
  <c r="L118" i="32"/>
  <c r="L107" i="32" s="1"/>
  <c r="F115" i="32"/>
  <c r="F104" i="32" s="1"/>
  <c r="F114" i="32"/>
  <c r="F103" i="32" s="1"/>
  <c r="F113" i="32"/>
  <c r="F102" i="32" s="1"/>
  <c r="J115" i="32"/>
  <c r="J104" i="32" s="1"/>
  <c r="J119" i="32"/>
  <c r="J108" i="32" s="1"/>
  <c r="J118" i="32"/>
  <c r="J107" i="32" s="1"/>
  <c r="J117" i="32"/>
  <c r="J106" i="32" s="1"/>
  <c r="J116" i="32"/>
  <c r="J105" i="32" s="1"/>
  <c r="J114" i="32"/>
  <c r="J103" i="32" s="1"/>
  <c r="J113" i="32"/>
  <c r="J102" i="32" s="1"/>
  <c r="G115" i="32"/>
  <c r="G104" i="32" s="1"/>
  <c r="G116" i="32"/>
  <c r="G105" i="32" s="1"/>
  <c r="G114" i="32"/>
  <c r="G103" i="32" s="1"/>
  <c r="G113" i="32"/>
  <c r="G102" i="32" s="1"/>
  <c r="K118" i="32"/>
  <c r="K107" i="32" s="1"/>
  <c r="K117" i="32"/>
  <c r="K106" i="32" s="1"/>
  <c r="K114" i="32"/>
  <c r="K103" i="32" s="1"/>
  <c r="K113" i="32"/>
  <c r="K102" i="32" s="1"/>
  <c r="K120" i="32"/>
  <c r="K109" i="32" s="1"/>
  <c r="K119" i="32"/>
  <c r="K108" i="32" s="1"/>
  <c r="K116" i="32"/>
  <c r="K105" i="32" s="1"/>
  <c r="K115" i="32"/>
  <c r="K104" i="32" s="1"/>
  <c r="F115" i="31"/>
  <c r="F104" i="31" s="1"/>
  <c r="F114" i="31"/>
  <c r="F103" i="31" s="1"/>
  <c r="F113" i="31"/>
  <c r="F102" i="31" s="1"/>
  <c r="G116" i="31"/>
  <c r="G105" i="31" s="1"/>
  <c r="G114" i="31"/>
  <c r="G103" i="31" s="1"/>
  <c r="G113" i="31"/>
  <c r="G102" i="31" s="1"/>
  <c r="G115" i="31"/>
  <c r="G104" i="31" s="1"/>
  <c r="J115" i="31"/>
  <c r="J104" i="31" s="1"/>
  <c r="J118" i="31"/>
  <c r="J107" i="31" s="1"/>
  <c r="J117" i="31"/>
  <c r="J106" i="31" s="1"/>
  <c r="J119" i="31"/>
  <c r="J108" i="31" s="1"/>
  <c r="J116" i="31"/>
  <c r="J105" i="31" s="1"/>
  <c r="J114" i="31"/>
  <c r="J103" i="31" s="1"/>
  <c r="J113" i="31"/>
  <c r="J102" i="31" s="1"/>
  <c r="H116" i="31"/>
  <c r="H105" i="31" s="1"/>
  <c r="H114" i="31"/>
  <c r="H103" i="31" s="1"/>
  <c r="H113" i="31"/>
  <c r="H102" i="31" s="1"/>
  <c r="H115" i="31"/>
  <c r="H104" i="31" s="1"/>
  <c r="H117" i="31"/>
  <c r="H106" i="31" s="1"/>
  <c r="I114" i="31"/>
  <c r="I103" i="31" s="1"/>
  <c r="I113" i="31"/>
  <c r="I102" i="31" s="1"/>
  <c r="I115" i="31"/>
  <c r="I104" i="31" s="1"/>
  <c r="I118" i="31"/>
  <c r="I107" i="31" s="1"/>
  <c r="I117" i="31"/>
  <c r="I106" i="31" s="1"/>
  <c r="I116" i="31"/>
  <c r="I105" i="31" s="1"/>
  <c r="N101" i="31"/>
  <c r="M17" i="31" s="1"/>
  <c r="K118" i="31"/>
  <c r="K107" i="31" s="1"/>
  <c r="K117" i="31"/>
  <c r="K106" i="31" s="1"/>
  <c r="K119" i="31"/>
  <c r="K108" i="31" s="1"/>
  <c r="K116" i="31"/>
  <c r="K105" i="31" s="1"/>
  <c r="K114" i="31"/>
  <c r="K103" i="31" s="1"/>
  <c r="K113" i="31"/>
  <c r="K102" i="31" s="1"/>
  <c r="K120" i="31"/>
  <c r="K109" i="31" s="1"/>
  <c r="K115" i="31"/>
  <c r="K104" i="31" s="1"/>
  <c r="E114" i="31"/>
  <c r="E103" i="31" s="1"/>
  <c r="E113" i="31"/>
  <c r="E102" i="31" s="1"/>
  <c r="L119" i="31"/>
  <c r="L108" i="31" s="1"/>
  <c r="L116" i="31"/>
  <c r="L105" i="31" s="1"/>
  <c r="L121" i="31"/>
  <c r="L110" i="31" s="1"/>
  <c r="L114" i="31"/>
  <c r="L103" i="31" s="1"/>
  <c r="L113" i="31"/>
  <c r="L102" i="31" s="1"/>
  <c r="L120" i="31"/>
  <c r="L109" i="31" s="1"/>
  <c r="L115" i="31"/>
  <c r="L104" i="31" s="1"/>
  <c r="L118" i="31"/>
  <c r="L107" i="31" s="1"/>
  <c r="L117" i="31"/>
  <c r="L106" i="31" s="1"/>
  <c r="F115" i="30"/>
  <c r="F104" i="30" s="1"/>
  <c r="F114" i="30"/>
  <c r="F103" i="30" s="1"/>
  <c r="F113" i="30"/>
  <c r="F102" i="30" s="1"/>
  <c r="G116" i="30"/>
  <c r="G105" i="30" s="1"/>
  <c r="G114" i="30"/>
  <c r="G103" i="30" s="1"/>
  <c r="G113" i="30"/>
  <c r="G102" i="30" s="1"/>
  <c r="G115" i="30"/>
  <c r="G104" i="30" s="1"/>
  <c r="K118" i="30"/>
  <c r="K107" i="30" s="1"/>
  <c r="K117" i="30"/>
  <c r="K106" i="30" s="1"/>
  <c r="K119" i="30"/>
  <c r="K108" i="30" s="1"/>
  <c r="K116" i="30"/>
  <c r="K105" i="30" s="1"/>
  <c r="K114" i="30"/>
  <c r="K103" i="30" s="1"/>
  <c r="K113" i="30"/>
  <c r="K102" i="30" s="1"/>
  <c r="K120" i="30"/>
  <c r="K109" i="30" s="1"/>
  <c r="K115" i="30"/>
  <c r="K104" i="30" s="1"/>
  <c r="L119" i="30"/>
  <c r="L108" i="30" s="1"/>
  <c r="L116" i="30"/>
  <c r="L105" i="30" s="1"/>
  <c r="L121" i="30"/>
  <c r="L110" i="30" s="1"/>
  <c r="L114" i="30"/>
  <c r="L103" i="30" s="1"/>
  <c r="L113" i="30"/>
  <c r="L102" i="30" s="1"/>
  <c r="L120" i="30"/>
  <c r="L109" i="30" s="1"/>
  <c r="L115" i="30"/>
  <c r="L104" i="30" s="1"/>
  <c r="L118" i="30"/>
  <c r="L107" i="30" s="1"/>
  <c r="L117" i="30"/>
  <c r="L106" i="30" s="1"/>
  <c r="I114" i="30"/>
  <c r="I103" i="30" s="1"/>
  <c r="I113" i="30"/>
  <c r="I102" i="30" s="1"/>
  <c r="I115" i="30"/>
  <c r="I104" i="30" s="1"/>
  <c r="I118" i="30"/>
  <c r="I107" i="30" s="1"/>
  <c r="I117" i="30"/>
  <c r="I106" i="30" s="1"/>
  <c r="I116" i="30"/>
  <c r="I105" i="30" s="1"/>
  <c r="E114" i="30"/>
  <c r="E103" i="30" s="1"/>
  <c r="E113" i="30"/>
  <c r="E102" i="30" s="1"/>
  <c r="N101" i="30"/>
  <c r="M17" i="30" s="1"/>
  <c r="H116" i="30"/>
  <c r="H105" i="30" s="1"/>
  <c r="H114" i="30"/>
  <c r="H103" i="30" s="1"/>
  <c r="H113" i="30"/>
  <c r="H102" i="30" s="1"/>
  <c r="H115" i="30"/>
  <c r="H104" i="30" s="1"/>
  <c r="H117" i="30"/>
  <c r="H106" i="30" s="1"/>
  <c r="J115" i="30"/>
  <c r="J104" i="30" s="1"/>
  <c r="J118" i="30"/>
  <c r="J107" i="30" s="1"/>
  <c r="J117" i="30"/>
  <c r="J106" i="30" s="1"/>
  <c r="J119" i="30"/>
  <c r="J108" i="30" s="1"/>
  <c r="J116" i="30"/>
  <c r="J105" i="30" s="1"/>
  <c r="J114" i="30"/>
  <c r="J103" i="30" s="1"/>
  <c r="J113" i="30"/>
  <c r="J102" i="30" s="1"/>
  <c r="F115" i="29"/>
  <c r="F104" i="29" s="1"/>
  <c r="F114" i="29"/>
  <c r="F103" i="29" s="1"/>
  <c r="F113" i="29"/>
  <c r="F102" i="29" s="1"/>
  <c r="N101" i="29"/>
  <c r="M17" i="29" s="1"/>
  <c r="G116" i="29"/>
  <c r="G105" i="29" s="1"/>
  <c r="G114" i="29"/>
  <c r="G103" i="29" s="1"/>
  <c r="G113" i="29"/>
  <c r="G102" i="29" s="1"/>
  <c r="G115" i="29"/>
  <c r="G104" i="29" s="1"/>
  <c r="J115" i="29"/>
  <c r="J104" i="29" s="1"/>
  <c r="J118" i="29"/>
  <c r="J107" i="29" s="1"/>
  <c r="J117" i="29"/>
  <c r="J106" i="29" s="1"/>
  <c r="J119" i="29"/>
  <c r="J108" i="29" s="1"/>
  <c r="J116" i="29"/>
  <c r="J105" i="29" s="1"/>
  <c r="J114" i="29"/>
  <c r="J103" i="29" s="1"/>
  <c r="J113" i="29"/>
  <c r="J102" i="29" s="1"/>
  <c r="I114" i="29"/>
  <c r="I103" i="29" s="1"/>
  <c r="I113" i="29"/>
  <c r="I102" i="29" s="1"/>
  <c r="I115" i="29"/>
  <c r="I104" i="29" s="1"/>
  <c r="I118" i="29"/>
  <c r="I107" i="29" s="1"/>
  <c r="I117" i="29"/>
  <c r="I106" i="29" s="1"/>
  <c r="I116" i="29"/>
  <c r="I105" i="29" s="1"/>
  <c r="H116" i="29"/>
  <c r="H105" i="29" s="1"/>
  <c r="H114" i="29"/>
  <c r="H103" i="29" s="1"/>
  <c r="H113" i="29"/>
  <c r="H102" i="29" s="1"/>
  <c r="H115" i="29"/>
  <c r="H104" i="29" s="1"/>
  <c r="H117" i="29"/>
  <c r="H106" i="29" s="1"/>
  <c r="L119" i="29"/>
  <c r="L108" i="29" s="1"/>
  <c r="L116" i="29"/>
  <c r="L105" i="29" s="1"/>
  <c r="L121" i="29"/>
  <c r="L110" i="29" s="1"/>
  <c r="L114" i="29"/>
  <c r="L103" i="29" s="1"/>
  <c r="L113" i="29"/>
  <c r="L102" i="29" s="1"/>
  <c r="L120" i="29"/>
  <c r="L109" i="29" s="1"/>
  <c r="L115" i="29"/>
  <c r="L104" i="29" s="1"/>
  <c r="L118" i="29"/>
  <c r="L107" i="29" s="1"/>
  <c r="L117" i="29"/>
  <c r="L106" i="29" s="1"/>
  <c r="E114" i="29"/>
  <c r="E103" i="29" s="1"/>
  <c r="E113" i="29"/>
  <c r="E102" i="29" s="1"/>
  <c r="K118" i="29"/>
  <c r="K107" i="29" s="1"/>
  <c r="K117" i="29"/>
  <c r="K106" i="29" s="1"/>
  <c r="K119" i="29"/>
  <c r="K108" i="29" s="1"/>
  <c r="K116" i="29"/>
  <c r="K105" i="29" s="1"/>
  <c r="K114" i="29"/>
  <c r="K103" i="29" s="1"/>
  <c r="K113" i="29"/>
  <c r="K102" i="29" s="1"/>
  <c r="K120" i="29"/>
  <c r="K109" i="29" s="1"/>
  <c r="K115" i="29"/>
  <c r="K104" i="29" s="1"/>
  <c r="G115" i="28"/>
  <c r="G104" i="28" s="1"/>
  <c r="G116" i="28"/>
  <c r="G105" i="28" s="1"/>
  <c r="G114" i="28"/>
  <c r="G103" i="28" s="1"/>
  <c r="G113" i="28"/>
  <c r="G102" i="28" s="1"/>
  <c r="I114" i="28"/>
  <c r="I103" i="28" s="1"/>
  <c r="I113" i="28"/>
  <c r="I102" i="28" s="1"/>
  <c r="I118" i="28"/>
  <c r="I107" i="28" s="1"/>
  <c r="I115" i="28"/>
  <c r="I104" i="28" s="1"/>
  <c r="I117" i="28"/>
  <c r="I106" i="28" s="1"/>
  <c r="I116" i="28"/>
  <c r="I105" i="28" s="1"/>
  <c r="J115" i="28"/>
  <c r="J104" i="28" s="1"/>
  <c r="J116" i="28"/>
  <c r="J105" i="28" s="1"/>
  <c r="J118" i="28"/>
  <c r="J107" i="28" s="1"/>
  <c r="J117" i="28"/>
  <c r="J106" i="28" s="1"/>
  <c r="J119" i="28"/>
  <c r="J108" i="28" s="1"/>
  <c r="J114" i="28"/>
  <c r="J103" i="28" s="1"/>
  <c r="J113" i="28"/>
  <c r="J102" i="28" s="1"/>
  <c r="E114" i="28"/>
  <c r="E103" i="28" s="1"/>
  <c r="E113" i="28"/>
  <c r="E102" i="28" s="1"/>
  <c r="H116" i="28"/>
  <c r="H105" i="28" s="1"/>
  <c r="H117" i="28"/>
  <c r="H106" i="28" s="1"/>
  <c r="H114" i="28"/>
  <c r="H103" i="28" s="1"/>
  <c r="H113" i="28"/>
  <c r="H102" i="28" s="1"/>
  <c r="H115" i="28"/>
  <c r="H104" i="28" s="1"/>
  <c r="K118" i="28"/>
  <c r="K107" i="28" s="1"/>
  <c r="K117" i="28"/>
  <c r="K106" i="28" s="1"/>
  <c r="K114" i="28"/>
  <c r="K103" i="28" s="1"/>
  <c r="K113" i="28"/>
  <c r="K102" i="28" s="1"/>
  <c r="K119" i="28"/>
  <c r="K108" i="28" s="1"/>
  <c r="K116" i="28"/>
  <c r="K105" i="28" s="1"/>
  <c r="K120" i="28"/>
  <c r="K109" i="28" s="1"/>
  <c r="K115" i="28"/>
  <c r="K104" i="28" s="1"/>
  <c r="D113" i="28"/>
  <c r="D102" i="28" s="1"/>
  <c r="F115" i="28"/>
  <c r="F104" i="28" s="1"/>
  <c r="F114" i="28"/>
  <c r="F103" i="28" s="1"/>
  <c r="F113" i="28"/>
  <c r="F102" i="28" s="1"/>
  <c r="L119" i="28"/>
  <c r="L108" i="28" s="1"/>
  <c r="L116" i="28"/>
  <c r="L105" i="28" s="1"/>
  <c r="L120" i="28"/>
  <c r="L109" i="28" s="1"/>
  <c r="L121" i="28"/>
  <c r="L110" i="28" s="1"/>
  <c r="L114" i="28"/>
  <c r="L103" i="28" s="1"/>
  <c r="L113" i="28"/>
  <c r="L102" i="28" s="1"/>
  <c r="L115" i="28"/>
  <c r="L104" i="28" s="1"/>
  <c r="L118" i="28"/>
  <c r="L107" i="28" s="1"/>
  <c r="L117" i="28"/>
  <c r="L106" i="28" s="1"/>
  <c r="N101" i="27"/>
  <c r="M17" i="27" s="1"/>
  <c r="C66" i="8" a="1"/>
  <c r="C66" i="8" s="1"/>
  <c r="C87" i="8" s="1"/>
  <c r="C67" i="8" a="1"/>
  <c r="L67" i="8" s="1"/>
  <c r="C72" i="8" a="1"/>
  <c r="J72" i="8" s="1"/>
  <c r="J93" i="8" s="1"/>
  <c r="C70" i="8" a="1"/>
  <c r="D70" i="8" s="1"/>
  <c r="D91" i="8" s="1"/>
  <c r="C68" i="8" a="1"/>
  <c r="C69" i="8" a="1"/>
  <c r="C73" i="8" a="1"/>
  <c r="C71" i="8" a="1"/>
  <c r="P86" i="32" l="1"/>
  <c r="O98" i="32" s="1"/>
  <c r="P87" i="33"/>
  <c r="O99" i="33" s="1"/>
  <c r="P86" i="31"/>
  <c r="O98" i="31" s="1"/>
  <c r="P87" i="28"/>
  <c r="O99" i="28" s="1"/>
  <c r="P88" i="32"/>
  <c r="O100" i="32" s="1"/>
  <c r="P86" i="28"/>
  <c r="O98" i="28" s="1"/>
  <c r="P88" i="27"/>
  <c r="O100" i="27" s="1"/>
  <c r="P88" i="33"/>
  <c r="O100" i="33" s="1"/>
  <c r="P87" i="32"/>
  <c r="O99" i="32" s="1"/>
  <c r="P87" i="34"/>
  <c r="O99" i="34" s="1"/>
  <c r="P87" i="31"/>
  <c r="O99" i="31" s="1"/>
  <c r="P86" i="33"/>
  <c r="O98" i="33" s="1"/>
  <c r="P86" i="34"/>
  <c r="O98" i="34" s="1"/>
  <c r="P88" i="29"/>
  <c r="O100" i="29" s="1"/>
  <c r="P88" i="31"/>
  <c r="O100" i="31" s="1"/>
  <c r="P88" i="34"/>
  <c r="O100" i="34" s="1"/>
  <c r="P87" i="29"/>
  <c r="O99" i="29" s="1"/>
  <c r="P87" i="30"/>
  <c r="O99" i="30" s="1"/>
  <c r="P86" i="29"/>
  <c r="O98" i="29" s="1"/>
  <c r="P86" i="30"/>
  <c r="O98" i="30" s="1"/>
  <c r="P86" i="27"/>
  <c r="O98" i="27" s="1"/>
  <c r="P88" i="30"/>
  <c r="O100" i="30" s="1"/>
  <c r="P88" i="28"/>
  <c r="O100" i="28" s="1"/>
  <c r="P87" i="27"/>
  <c r="O99" i="27" s="1"/>
  <c r="P83" i="31"/>
  <c r="O95" i="31" s="1"/>
  <c r="P85" i="32"/>
  <c r="O97" i="32" s="1"/>
  <c r="P85" i="31"/>
  <c r="O97" i="31" s="1"/>
  <c r="P85" i="28"/>
  <c r="O97" i="28" s="1"/>
  <c r="P84" i="32"/>
  <c r="O96" i="32" s="1"/>
  <c r="P85" i="30"/>
  <c r="O97" i="30" s="1"/>
  <c r="P84" i="30"/>
  <c r="O96" i="30" s="1"/>
  <c r="P84" i="28"/>
  <c r="O96" i="28" s="1"/>
  <c r="P85" i="34"/>
  <c r="O97" i="34" s="1"/>
  <c r="P85" i="27"/>
  <c r="O97" i="27" s="1"/>
  <c r="P84" i="33"/>
  <c r="O96" i="33" s="1"/>
  <c r="P84" i="34"/>
  <c r="O96" i="34" s="1"/>
  <c r="P84" i="27"/>
  <c r="O96" i="27" s="1"/>
  <c r="P85" i="33"/>
  <c r="O97" i="33" s="1"/>
  <c r="P84" i="29"/>
  <c r="O96" i="29" s="1"/>
  <c r="P84" i="31"/>
  <c r="O96" i="31" s="1"/>
  <c r="P85" i="29"/>
  <c r="O97" i="29" s="1"/>
  <c r="P83" i="29"/>
  <c r="O95" i="29" s="1"/>
  <c r="O6" i="41"/>
  <c r="O8" i="41"/>
  <c r="P83" i="30"/>
  <c r="O95" i="30" s="1"/>
  <c r="P83" i="33"/>
  <c r="O95" i="33" s="1"/>
  <c r="P81" i="33"/>
  <c r="O93" i="33" s="1"/>
  <c r="P83" i="32"/>
  <c r="O95" i="32" s="1"/>
  <c r="P80" i="29"/>
  <c r="O92" i="29" s="1"/>
  <c r="O8" i="37"/>
  <c r="P82" i="29"/>
  <c r="O94" i="29" s="1"/>
  <c r="P83" i="27"/>
  <c r="O95" i="27" s="1"/>
  <c r="P79" i="32"/>
  <c r="O91" i="32" s="1"/>
  <c r="O9" i="41"/>
  <c r="P83" i="34"/>
  <c r="O95" i="34" s="1"/>
  <c r="P82" i="31"/>
  <c r="O94" i="31" s="1"/>
  <c r="P81" i="31"/>
  <c r="O93" i="31" s="1"/>
  <c r="O7" i="36"/>
  <c r="O8" i="38"/>
  <c r="O9" i="44"/>
  <c r="O15" i="44"/>
  <c r="P13" i="44"/>
  <c r="P11" i="44"/>
  <c r="P12" i="44"/>
  <c r="P10" i="44"/>
  <c r="P15" i="44"/>
  <c r="O10" i="44"/>
  <c r="O11" i="44"/>
  <c r="O14" i="44"/>
  <c r="O13" i="44"/>
  <c r="O12" i="44"/>
  <c r="P9" i="44"/>
  <c r="P7" i="44"/>
  <c r="P8" i="44"/>
  <c r="P6" i="44"/>
  <c r="O8" i="44"/>
  <c r="O6" i="44"/>
  <c r="O6" i="43"/>
  <c r="O8" i="43"/>
  <c r="P13" i="43"/>
  <c r="P12" i="43"/>
  <c r="O15" i="43"/>
  <c r="O13" i="43"/>
  <c r="P11" i="43"/>
  <c r="P15" i="43"/>
  <c r="P10" i="43"/>
  <c r="O10" i="43"/>
  <c r="O14" i="43"/>
  <c r="O12" i="43"/>
  <c r="O11" i="43"/>
  <c r="P6" i="43"/>
  <c r="P8" i="43"/>
  <c r="P7" i="43"/>
  <c r="P9" i="43"/>
  <c r="O9" i="43"/>
  <c r="P12" i="42"/>
  <c r="P15" i="42"/>
  <c r="O15" i="42"/>
  <c r="P10" i="42"/>
  <c r="P11" i="42"/>
  <c r="P13" i="42"/>
  <c r="O12" i="42"/>
  <c r="P9" i="42"/>
  <c r="O13" i="42"/>
  <c r="O10" i="42"/>
  <c r="O14" i="42"/>
  <c r="O9" i="42"/>
  <c r="O11" i="42"/>
  <c r="P6" i="42"/>
  <c r="P7" i="42"/>
  <c r="P8" i="42"/>
  <c r="O6" i="42"/>
  <c r="O7" i="42"/>
  <c r="O8" i="42"/>
  <c r="P10" i="41"/>
  <c r="P12" i="41"/>
  <c r="P15" i="41"/>
  <c r="O10" i="41"/>
  <c r="P13" i="41"/>
  <c r="O15" i="41"/>
  <c r="P11" i="41"/>
  <c r="O13" i="41"/>
  <c r="O11" i="41"/>
  <c r="O12" i="41"/>
  <c r="O14" i="41"/>
  <c r="P6" i="41"/>
  <c r="P9" i="41"/>
  <c r="P7" i="41"/>
  <c r="P8" i="41"/>
  <c r="P13" i="40"/>
  <c r="O15" i="40"/>
  <c r="P11" i="40"/>
  <c r="O13" i="40"/>
  <c r="P12" i="40"/>
  <c r="P10" i="40"/>
  <c r="P15" i="40"/>
  <c r="O9" i="40"/>
  <c r="O10" i="40"/>
  <c r="O12" i="40"/>
  <c r="P7" i="40"/>
  <c r="P9" i="40"/>
  <c r="O11" i="40"/>
  <c r="O14" i="40"/>
  <c r="O7" i="40"/>
  <c r="P6" i="40"/>
  <c r="P8" i="40"/>
  <c r="O6" i="40"/>
  <c r="O8" i="40"/>
  <c r="P11" i="39"/>
  <c r="P10" i="39"/>
  <c r="O15" i="39"/>
  <c r="O11" i="39"/>
  <c r="P15" i="39"/>
  <c r="P12" i="39"/>
  <c r="P13" i="39"/>
  <c r="O12" i="39"/>
  <c r="O10" i="39"/>
  <c r="O9" i="39"/>
  <c r="O7" i="39"/>
  <c r="P7" i="39"/>
  <c r="P9" i="39"/>
  <c r="O14" i="39"/>
  <c r="O13" i="39"/>
  <c r="P6" i="39"/>
  <c r="P8" i="39"/>
  <c r="O8" i="39"/>
  <c r="P13" i="38"/>
  <c r="P15" i="38"/>
  <c r="P11" i="38"/>
  <c r="O15" i="38"/>
  <c r="P10" i="38"/>
  <c r="P12" i="38"/>
  <c r="O12" i="38"/>
  <c r="O9" i="38"/>
  <c r="O13" i="38"/>
  <c r="P9" i="38"/>
  <c r="O11" i="38"/>
  <c r="O14" i="38"/>
  <c r="O10" i="38"/>
  <c r="P7" i="38"/>
  <c r="P6" i="38"/>
  <c r="P8" i="38"/>
  <c r="O6" i="38"/>
  <c r="P15" i="37"/>
  <c r="O15" i="37"/>
  <c r="P10" i="37"/>
  <c r="P13" i="37"/>
  <c r="P9" i="37"/>
  <c r="P11" i="37"/>
  <c r="P12" i="37"/>
  <c r="O7" i="37"/>
  <c r="O12" i="37"/>
  <c r="O11" i="37"/>
  <c r="O9" i="37"/>
  <c r="P7" i="37"/>
  <c r="O13" i="37"/>
  <c r="O14" i="37"/>
  <c r="O10" i="37"/>
  <c r="P6" i="37"/>
  <c r="P8" i="37"/>
  <c r="O15" i="36"/>
  <c r="P13" i="36"/>
  <c r="P12" i="36"/>
  <c r="P11" i="36"/>
  <c r="P15" i="36"/>
  <c r="P10" i="36"/>
  <c r="O9" i="36"/>
  <c r="O6" i="36"/>
  <c r="O10" i="36"/>
  <c r="O12" i="36"/>
  <c r="O14" i="36"/>
  <c r="P9" i="36"/>
  <c r="P6" i="36"/>
  <c r="O13" i="36"/>
  <c r="O11" i="36"/>
  <c r="P8" i="36"/>
  <c r="P7" i="36"/>
  <c r="P13" i="35"/>
  <c r="P11" i="35"/>
  <c r="P10" i="35"/>
  <c r="O15" i="35"/>
  <c r="P12" i="35"/>
  <c r="P7" i="35"/>
  <c r="P15" i="35"/>
  <c r="O13" i="35"/>
  <c r="O12" i="35"/>
  <c r="O10" i="35"/>
  <c r="O11" i="35"/>
  <c r="O7" i="35"/>
  <c r="O14" i="35"/>
  <c r="P9" i="35"/>
  <c r="P6" i="35"/>
  <c r="P8" i="35"/>
  <c r="O6" i="35"/>
  <c r="O9" i="35"/>
  <c r="O8" i="35"/>
  <c r="P80" i="34"/>
  <c r="P79" i="34"/>
  <c r="P82" i="34"/>
  <c r="P81" i="34"/>
  <c r="P80" i="33"/>
  <c r="P82" i="33"/>
  <c r="P79" i="33"/>
  <c r="P81" i="32"/>
  <c r="P82" i="32"/>
  <c r="P80" i="32"/>
  <c r="P79" i="31"/>
  <c r="P80" i="31"/>
  <c r="D124" i="34"/>
  <c r="D102" i="34"/>
  <c r="D124" i="31"/>
  <c r="D102" i="31"/>
  <c r="P21" i="31" s="1"/>
  <c r="P80" i="30"/>
  <c r="P81" i="30"/>
  <c r="P79" i="30"/>
  <c r="P82" i="30"/>
  <c r="P79" i="29"/>
  <c r="P81" i="29"/>
  <c r="P82" i="28"/>
  <c r="O94" i="28" s="1"/>
  <c r="P83" i="28"/>
  <c r="P80" i="28"/>
  <c r="P79" i="28"/>
  <c r="P81" i="28"/>
  <c r="P82" i="27"/>
  <c r="P81" i="27"/>
  <c r="P79" i="27"/>
  <c r="P80" i="27"/>
  <c r="D124" i="32"/>
  <c r="D124" i="29"/>
  <c r="D124" i="30"/>
  <c r="K125" i="34"/>
  <c r="K129" i="34"/>
  <c r="J124" i="34"/>
  <c r="J128" i="34"/>
  <c r="I127" i="34"/>
  <c r="I124" i="34"/>
  <c r="H124" i="34"/>
  <c r="E125" i="34"/>
  <c r="L131" i="34"/>
  <c r="L127" i="34"/>
  <c r="G125" i="34"/>
  <c r="K126" i="34"/>
  <c r="K127" i="34"/>
  <c r="F124" i="34"/>
  <c r="J125" i="34"/>
  <c r="J129" i="34"/>
  <c r="I128" i="34"/>
  <c r="I125" i="34"/>
  <c r="H125" i="34"/>
  <c r="L128" i="34"/>
  <c r="L124" i="34"/>
  <c r="L130" i="34"/>
  <c r="G127" i="34"/>
  <c r="K131" i="34"/>
  <c r="K130" i="34"/>
  <c r="F125" i="34"/>
  <c r="J127" i="34"/>
  <c r="J126" i="34"/>
  <c r="I129" i="34"/>
  <c r="H128" i="34"/>
  <c r="H127" i="34"/>
  <c r="L129" i="34"/>
  <c r="L125" i="34"/>
  <c r="G126" i="34"/>
  <c r="K124" i="34"/>
  <c r="K128" i="34"/>
  <c r="F126" i="34"/>
  <c r="J130" i="34"/>
  <c r="I126" i="34"/>
  <c r="H126" i="34"/>
  <c r="E124" i="34"/>
  <c r="L126" i="34"/>
  <c r="L132" i="34"/>
  <c r="G124" i="34"/>
  <c r="L129" i="33"/>
  <c r="L125" i="33"/>
  <c r="H128" i="33"/>
  <c r="H127" i="33"/>
  <c r="K125" i="33"/>
  <c r="K129" i="33"/>
  <c r="G127" i="33"/>
  <c r="J125" i="33"/>
  <c r="J129" i="33"/>
  <c r="I128" i="33"/>
  <c r="I125" i="33"/>
  <c r="L126" i="33"/>
  <c r="L132" i="33"/>
  <c r="H126" i="33"/>
  <c r="K126" i="33"/>
  <c r="K127" i="33"/>
  <c r="G126" i="33"/>
  <c r="E124" i="33"/>
  <c r="J127" i="33"/>
  <c r="J126" i="33"/>
  <c r="I129" i="33"/>
  <c r="F124" i="33"/>
  <c r="L131" i="33"/>
  <c r="L127" i="33"/>
  <c r="H124" i="33"/>
  <c r="K131" i="33"/>
  <c r="K130" i="33"/>
  <c r="G124" i="33"/>
  <c r="E125" i="33"/>
  <c r="J130" i="33"/>
  <c r="D124" i="33"/>
  <c r="I126" i="33"/>
  <c r="F125" i="33"/>
  <c r="L128" i="33"/>
  <c r="L124" i="33"/>
  <c r="L130" i="33"/>
  <c r="H125" i="33"/>
  <c r="K124" i="33"/>
  <c r="K128" i="33"/>
  <c r="G125" i="33"/>
  <c r="J124" i="33"/>
  <c r="J128" i="33"/>
  <c r="I127" i="33"/>
  <c r="I124" i="33"/>
  <c r="F126" i="33"/>
  <c r="K130" i="32"/>
  <c r="K128" i="32"/>
  <c r="G127" i="32"/>
  <c r="J127" i="32"/>
  <c r="J126" i="32"/>
  <c r="L129" i="32"/>
  <c r="L132" i="32"/>
  <c r="L130" i="32"/>
  <c r="I126" i="32"/>
  <c r="I125" i="32"/>
  <c r="H125" i="32"/>
  <c r="K131" i="32"/>
  <c r="K129" i="32"/>
  <c r="G126" i="32"/>
  <c r="J128" i="32"/>
  <c r="F124" i="32"/>
  <c r="L131" i="32"/>
  <c r="L128" i="32"/>
  <c r="I127" i="32"/>
  <c r="H128" i="32"/>
  <c r="H127" i="32"/>
  <c r="K126" i="32"/>
  <c r="K124" i="32"/>
  <c r="G124" i="32"/>
  <c r="J124" i="32"/>
  <c r="J129" i="32"/>
  <c r="F125" i="32"/>
  <c r="L124" i="32"/>
  <c r="L126" i="32"/>
  <c r="I128" i="32"/>
  <c r="H126" i="32"/>
  <c r="E124" i="32"/>
  <c r="K127" i="32"/>
  <c r="K125" i="32"/>
  <c r="G125" i="32"/>
  <c r="J125" i="32"/>
  <c r="J130" i="32"/>
  <c r="F126" i="32"/>
  <c r="L125" i="32"/>
  <c r="L127" i="32"/>
  <c r="I129" i="32"/>
  <c r="I124" i="32"/>
  <c r="H124" i="32"/>
  <c r="E125" i="32"/>
  <c r="L131" i="31"/>
  <c r="L127" i="31"/>
  <c r="K126" i="31"/>
  <c r="K127" i="31"/>
  <c r="I126" i="31"/>
  <c r="H126" i="31"/>
  <c r="J127" i="31"/>
  <c r="J126" i="31"/>
  <c r="G127" i="31"/>
  <c r="P39" i="31"/>
  <c r="M39" i="31" s="1"/>
  <c r="N39" i="31" s="1"/>
  <c r="L128" i="31"/>
  <c r="L124" i="31"/>
  <c r="L130" i="31"/>
  <c r="K131" i="31"/>
  <c r="K130" i="31"/>
  <c r="I127" i="31"/>
  <c r="I124" i="31"/>
  <c r="H124" i="31"/>
  <c r="J130" i="31"/>
  <c r="P35" i="31"/>
  <c r="M35" i="31" s="1"/>
  <c r="N35" i="31" s="1"/>
  <c r="G126" i="31"/>
  <c r="P23" i="31"/>
  <c r="F124" i="31"/>
  <c r="L129" i="31"/>
  <c r="L125" i="31"/>
  <c r="P22" i="31"/>
  <c r="E124" i="31"/>
  <c r="K124" i="31"/>
  <c r="K128" i="31"/>
  <c r="I128" i="31"/>
  <c r="I125" i="31"/>
  <c r="H125" i="31"/>
  <c r="J124" i="31"/>
  <c r="J128" i="31"/>
  <c r="G124" i="31"/>
  <c r="P24" i="31"/>
  <c r="M24" i="31" s="1"/>
  <c r="N24" i="31" s="1"/>
  <c r="P29" i="31"/>
  <c r="F125" i="31"/>
  <c r="L126" i="31"/>
  <c r="L132" i="31"/>
  <c r="P28" i="31"/>
  <c r="E125" i="31"/>
  <c r="K125" i="31"/>
  <c r="K129" i="31"/>
  <c r="I129" i="31"/>
  <c r="H128" i="31"/>
  <c r="H127" i="31"/>
  <c r="J125" i="31"/>
  <c r="J129" i="31"/>
  <c r="G125" i="31"/>
  <c r="P30" i="31"/>
  <c r="M30" i="31" s="1"/>
  <c r="N30" i="31" s="1"/>
  <c r="P34" i="31"/>
  <c r="F126" i="31"/>
  <c r="J130" i="30"/>
  <c r="H128" i="30"/>
  <c r="H127" i="30"/>
  <c r="I127" i="30"/>
  <c r="I124" i="30"/>
  <c r="L126" i="30"/>
  <c r="L132" i="30"/>
  <c r="K125" i="30"/>
  <c r="K129" i="30"/>
  <c r="G127" i="30"/>
  <c r="J124" i="30"/>
  <c r="J128" i="30"/>
  <c r="H126" i="30"/>
  <c r="I128" i="30"/>
  <c r="I125" i="30"/>
  <c r="L131" i="30"/>
  <c r="L127" i="30"/>
  <c r="K126" i="30"/>
  <c r="K127" i="30"/>
  <c r="P35" i="30"/>
  <c r="G126" i="30"/>
  <c r="P23" i="30"/>
  <c r="F124" i="30"/>
  <c r="J125" i="30"/>
  <c r="J129" i="30"/>
  <c r="H124" i="30"/>
  <c r="E124" i="30"/>
  <c r="I129" i="30"/>
  <c r="L128" i="30"/>
  <c r="L124" i="30"/>
  <c r="L130" i="30"/>
  <c r="K131" i="30"/>
  <c r="K130" i="30"/>
  <c r="G124" i="30"/>
  <c r="P29" i="30"/>
  <c r="F125" i="30"/>
  <c r="J127" i="30"/>
  <c r="J126" i="30"/>
  <c r="H125" i="30"/>
  <c r="P28" i="30"/>
  <c r="E125" i="30"/>
  <c r="I126" i="30"/>
  <c r="L129" i="30"/>
  <c r="L125" i="30"/>
  <c r="K124" i="30"/>
  <c r="K128" i="30"/>
  <c r="G125" i="30"/>
  <c r="P34" i="30"/>
  <c r="F126" i="30"/>
  <c r="K127" i="29"/>
  <c r="L126" i="29"/>
  <c r="H126" i="29"/>
  <c r="G124" i="29"/>
  <c r="P24" i="29"/>
  <c r="K131" i="29"/>
  <c r="P28" i="29"/>
  <c r="E125" i="29"/>
  <c r="L131" i="29"/>
  <c r="L127" i="29"/>
  <c r="H124" i="29"/>
  <c r="G125" i="29"/>
  <c r="P30" i="29"/>
  <c r="K125" i="29"/>
  <c r="K129" i="29"/>
  <c r="L129" i="29"/>
  <c r="L125" i="29"/>
  <c r="H128" i="29"/>
  <c r="H127" i="29"/>
  <c r="I128" i="29"/>
  <c r="I125" i="29"/>
  <c r="J130" i="29"/>
  <c r="P35" i="29"/>
  <c r="G126" i="29"/>
  <c r="K126" i="29"/>
  <c r="P22" i="29"/>
  <c r="E124" i="29"/>
  <c r="L132" i="29"/>
  <c r="I129" i="29"/>
  <c r="J124" i="29"/>
  <c r="J128" i="29"/>
  <c r="P23" i="29"/>
  <c r="F124" i="29"/>
  <c r="K130" i="29"/>
  <c r="I126" i="29"/>
  <c r="J125" i="29"/>
  <c r="J129" i="29"/>
  <c r="P29" i="29"/>
  <c r="F125" i="29"/>
  <c r="K124" i="29"/>
  <c r="K128" i="29"/>
  <c r="L128" i="29"/>
  <c r="L124" i="29"/>
  <c r="L130" i="29"/>
  <c r="H125" i="29"/>
  <c r="I127" i="29"/>
  <c r="I124" i="29"/>
  <c r="J127" i="29"/>
  <c r="J126" i="29"/>
  <c r="G127" i="29"/>
  <c r="P39" i="29"/>
  <c r="P34" i="29"/>
  <c r="F126" i="29"/>
  <c r="L129" i="28"/>
  <c r="L132" i="28"/>
  <c r="F124" i="28"/>
  <c r="K126" i="28"/>
  <c r="K124" i="28"/>
  <c r="H126" i="28"/>
  <c r="H127" i="28"/>
  <c r="J125" i="28"/>
  <c r="J127" i="28"/>
  <c r="I126" i="28"/>
  <c r="G124" i="28"/>
  <c r="P24" i="28"/>
  <c r="L126" i="28"/>
  <c r="L131" i="28"/>
  <c r="P29" i="28"/>
  <c r="F125" i="28"/>
  <c r="K131" i="28"/>
  <c r="K125" i="28"/>
  <c r="H124" i="28"/>
  <c r="P22" i="28"/>
  <c r="E124" i="28"/>
  <c r="J130" i="28"/>
  <c r="J126" i="28"/>
  <c r="I129" i="28"/>
  <c r="G125" i="28"/>
  <c r="L124" i="28"/>
  <c r="L127" i="28"/>
  <c r="P34" i="28"/>
  <c r="F126" i="28"/>
  <c r="K127" i="28"/>
  <c r="K128" i="28"/>
  <c r="H125" i="28"/>
  <c r="P28" i="28"/>
  <c r="E125" i="28"/>
  <c r="J128" i="28"/>
  <c r="I127" i="28"/>
  <c r="I124" i="28"/>
  <c r="G127" i="28"/>
  <c r="P39" i="28"/>
  <c r="L128" i="28"/>
  <c r="L125" i="28"/>
  <c r="L130" i="28"/>
  <c r="D124" i="28"/>
  <c r="P21" i="28"/>
  <c r="K130" i="28"/>
  <c r="K129" i="28"/>
  <c r="H128" i="28"/>
  <c r="J124" i="28"/>
  <c r="J129" i="28"/>
  <c r="I128" i="28"/>
  <c r="I125" i="28"/>
  <c r="P35" i="28"/>
  <c r="G126" i="28"/>
  <c r="K125" i="27"/>
  <c r="G127" i="27"/>
  <c r="P39" i="27"/>
  <c r="L132" i="27"/>
  <c r="J127" i="27"/>
  <c r="H125" i="27"/>
  <c r="I127" i="27"/>
  <c r="K126" i="27"/>
  <c r="K127" i="27"/>
  <c r="P35" i="27"/>
  <c r="G126" i="27"/>
  <c r="L131" i="27"/>
  <c r="L127" i="27"/>
  <c r="J130" i="27"/>
  <c r="H128" i="27"/>
  <c r="H127" i="27"/>
  <c r="I128" i="27"/>
  <c r="I125" i="27"/>
  <c r="K131" i="27"/>
  <c r="K130" i="27"/>
  <c r="G124" i="27"/>
  <c r="P24" i="27"/>
  <c r="L128" i="27"/>
  <c r="L124" i="27"/>
  <c r="L130" i="27"/>
  <c r="J124" i="27"/>
  <c r="J128" i="27"/>
  <c r="H126" i="27"/>
  <c r="I129" i="27"/>
  <c r="K129" i="27"/>
  <c r="L126" i="27"/>
  <c r="J126" i="27"/>
  <c r="I124" i="27"/>
  <c r="K124" i="27"/>
  <c r="K128" i="27"/>
  <c r="G125" i="27"/>
  <c r="P30" i="27"/>
  <c r="L129" i="27"/>
  <c r="L125" i="27"/>
  <c r="J125" i="27"/>
  <c r="J129" i="27"/>
  <c r="H124" i="27"/>
  <c r="I126" i="27"/>
  <c r="P65" i="34"/>
  <c r="M65" i="34" s="1"/>
  <c r="N65" i="34" s="1"/>
  <c r="P64" i="34"/>
  <c r="M64" i="34" s="1"/>
  <c r="N64" i="34" s="1"/>
  <c r="P63" i="34"/>
  <c r="M63" i="34" s="1"/>
  <c r="N63" i="34" s="1"/>
  <c r="P62" i="34"/>
  <c r="M62" i="34" s="1"/>
  <c r="N62" i="34" s="1"/>
  <c r="P61" i="34"/>
  <c r="M61" i="34" s="1"/>
  <c r="N61" i="34" s="1"/>
  <c r="P60" i="34"/>
  <c r="M60" i="34" s="1"/>
  <c r="N60" i="34" s="1"/>
  <c r="P59" i="34"/>
  <c r="M59" i="34" s="1"/>
  <c r="N59" i="34" s="1"/>
  <c r="P58" i="34"/>
  <c r="M58" i="34" s="1"/>
  <c r="N58" i="34" s="1"/>
  <c r="P57" i="34"/>
  <c r="M57" i="34" s="1"/>
  <c r="N57" i="34" s="1"/>
  <c r="P56" i="34"/>
  <c r="M56" i="34" s="1"/>
  <c r="N56" i="34" s="1"/>
  <c r="P55" i="34"/>
  <c r="M55" i="34" s="1"/>
  <c r="N55" i="34" s="1"/>
  <c r="P54" i="34"/>
  <c r="M54" i="34" s="1"/>
  <c r="N54" i="34" s="1"/>
  <c r="P53" i="34"/>
  <c r="M53" i="34" s="1"/>
  <c r="N53" i="34" s="1"/>
  <c r="P52" i="34"/>
  <c r="M52" i="34" s="1"/>
  <c r="N52" i="34" s="1"/>
  <c r="P51" i="34"/>
  <c r="M51" i="34" s="1"/>
  <c r="N51" i="34" s="1"/>
  <c r="P50" i="34"/>
  <c r="M50" i="34" s="1"/>
  <c r="N50" i="34" s="1"/>
  <c r="P49" i="34"/>
  <c r="M49" i="34" s="1"/>
  <c r="N49" i="34" s="1"/>
  <c r="P48" i="34"/>
  <c r="M48" i="34" s="1"/>
  <c r="N48" i="34" s="1"/>
  <c r="P47" i="34"/>
  <c r="M47" i="34" s="1"/>
  <c r="N47" i="34" s="1"/>
  <c r="P46" i="34"/>
  <c r="M46" i="34" s="1"/>
  <c r="N46" i="34" s="1"/>
  <c r="P45" i="34"/>
  <c r="M45" i="34" s="1"/>
  <c r="N45" i="34" s="1"/>
  <c r="P44" i="34"/>
  <c r="M44" i="34" s="1"/>
  <c r="N44" i="34" s="1"/>
  <c r="P43" i="34"/>
  <c r="M43" i="34" s="1"/>
  <c r="N43" i="34" s="1"/>
  <c r="P42" i="34"/>
  <c r="M42" i="34" s="1"/>
  <c r="N42" i="34" s="1"/>
  <c r="P41" i="34"/>
  <c r="M41" i="34" s="1"/>
  <c r="N41" i="34" s="1"/>
  <c r="P40" i="34"/>
  <c r="M40" i="34" s="1"/>
  <c r="N40" i="34" s="1"/>
  <c r="P39" i="34"/>
  <c r="M39" i="34" s="1"/>
  <c r="N39" i="34" s="1"/>
  <c r="P38" i="34"/>
  <c r="M38" i="34" s="1"/>
  <c r="N38" i="34" s="1"/>
  <c r="P37" i="34"/>
  <c r="M37" i="34" s="1"/>
  <c r="N37" i="34" s="1"/>
  <c r="P36" i="34"/>
  <c r="M36" i="34" s="1"/>
  <c r="N36" i="34" s="1"/>
  <c r="P35" i="34"/>
  <c r="M35" i="34" s="1"/>
  <c r="N35" i="34" s="1"/>
  <c r="P34" i="34"/>
  <c r="M34" i="34" s="1"/>
  <c r="N34" i="34" s="1"/>
  <c r="P33" i="34"/>
  <c r="M33" i="34" s="1"/>
  <c r="N33" i="34" s="1"/>
  <c r="P32" i="34"/>
  <c r="M32" i="34" s="1"/>
  <c r="N32" i="34" s="1"/>
  <c r="P31" i="34"/>
  <c r="M31" i="34" s="1"/>
  <c r="N31" i="34" s="1"/>
  <c r="P30" i="34"/>
  <c r="M30" i="34" s="1"/>
  <c r="N30" i="34" s="1"/>
  <c r="P29" i="34"/>
  <c r="M29" i="34" s="1"/>
  <c r="N29" i="34" s="1"/>
  <c r="P28" i="34"/>
  <c r="M28" i="34" s="1"/>
  <c r="N28" i="34" s="1"/>
  <c r="P27" i="34"/>
  <c r="M27" i="34" s="1"/>
  <c r="N27" i="34" s="1"/>
  <c r="P26" i="34"/>
  <c r="M26" i="34" s="1"/>
  <c r="N26" i="34" s="1"/>
  <c r="P25" i="34"/>
  <c r="M25" i="34" s="1"/>
  <c r="N25" i="34" s="1"/>
  <c r="P24" i="34"/>
  <c r="M24" i="34" s="1"/>
  <c r="N24" i="34" s="1"/>
  <c r="P23" i="34"/>
  <c r="M23" i="34" s="1"/>
  <c r="N23" i="34" s="1"/>
  <c r="P22" i="34"/>
  <c r="M22" i="34" s="1"/>
  <c r="N22" i="34" s="1"/>
  <c r="P21" i="34"/>
  <c r="M21" i="34" s="1"/>
  <c r="N21" i="34" s="1"/>
  <c r="P65" i="33"/>
  <c r="M65" i="33" s="1"/>
  <c r="N65" i="33" s="1"/>
  <c r="P64" i="33"/>
  <c r="M64" i="33" s="1"/>
  <c r="N64" i="33" s="1"/>
  <c r="P63" i="33"/>
  <c r="M63" i="33" s="1"/>
  <c r="N63" i="33" s="1"/>
  <c r="P62" i="33"/>
  <c r="M62" i="33" s="1"/>
  <c r="N62" i="33" s="1"/>
  <c r="P61" i="33"/>
  <c r="M61" i="33" s="1"/>
  <c r="N61" i="33" s="1"/>
  <c r="P60" i="33"/>
  <c r="M60" i="33" s="1"/>
  <c r="N60" i="33" s="1"/>
  <c r="P59" i="33"/>
  <c r="M59" i="33" s="1"/>
  <c r="N59" i="33" s="1"/>
  <c r="P58" i="33"/>
  <c r="M58" i="33" s="1"/>
  <c r="N58" i="33" s="1"/>
  <c r="P57" i="33"/>
  <c r="M57" i="33" s="1"/>
  <c r="N57" i="33" s="1"/>
  <c r="P56" i="33"/>
  <c r="M56" i="33" s="1"/>
  <c r="N56" i="33" s="1"/>
  <c r="P55" i="33"/>
  <c r="M55" i="33" s="1"/>
  <c r="N55" i="33" s="1"/>
  <c r="P54" i="33"/>
  <c r="M54" i="33" s="1"/>
  <c r="N54" i="33" s="1"/>
  <c r="P53" i="33"/>
  <c r="M53" i="33" s="1"/>
  <c r="N53" i="33" s="1"/>
  <c r="P52" i="33"/>
  <c r="M52" i="33" s="1"/>
  <c r="N52" i="33" s="1"/>
  <c r="P51" i="33"/>
  <c r="M51" i="33" s="1"/>
  <c r="N51" i="33" s="1"/>
  <c r="P50" i="33"/>
  <c r="M50" i="33" s="1"/>
  <c r="N50" i="33" s="1"/>
  <c r="P49" i="33"/>
  <c r="M49" i="33" s="1"/>
  <c r="N49" i="33" s="1"/>
  <c r="P48" i="33"/>
  <c r="M48" i="33" s="1"/>
  <c r="N48" i="33" s="1"/>
  <c r="P47" i="33"/>
  <c r="M47" i="33" s="1"/>
  <c r="N47" i="33" s="1"/>
  <c r="P46" i="33"/>
  <c r="M46" i="33" s="1"/>
  <c r="N46" i="33" s="1"/>
  <c r="P45" i="33"/>
  <c r="M45" i="33" s="1"/>
  <c r="N45" i="33" s="1"/>
  <c r="P44" i="33"/>
  <c r="M44" i="33" s="1"/>
  <c r="N44" i="33" s="1"/>
  <c r="P43" i="33"/>
  <c r="M43" i="33" s="1"/>
  <c r="N43" i="33" s="1"/>
  <c r="P42" i="33"/>
  <c r="M42" i="33" s="1"/>
  <c r="N42" i="33" s="1"/>
  <c r="P41" i="33"/>
  <c r="M41" i="33" s="1"/>
  <c r="N41" i="33" s="1"/>
  <c r="P40" i="33"/>
  <c r="M40" i="33" s="1"/>
  <c r="N40" i="33" s="1"/>
  <c r="P39" i="33"/>
  <c r="P38" i="33"/>
  <c r="M38" i="33" s="1"/>
  <c r="N38" i="33" s="1"/>
  <c r="P37" i="33"/>
  <c r="M37" i="33" s="1"/>
  <c r="N37" i="33" s="1"/>
  <c r="P36" i="33"/>
  <c r="M36" i="33" s="1"/>
  <c r="N36" i="33" s="1"/>
  <c r="P35" i="33"/>
  <c r="P34" i="33"/>
  <c r="P33" i="33"/>
  <c r="M33" i="33" s="1"/>
  <c r="N33" i="33" s="1"/>
  <c r="P32" i="33"/>
  <c r="M32" i="33" s="1"/>
  <c r="N32" i="33" s="1"/>
  <c r="P31" i="33"/>
  <c r="M31" i="33" s="1"/>
  <c r="N31" i="33" s="1"/>
  <c r="P30" i="33"/>
  <c r="P29" i="33"/>
  <c r="P28" i="33"/>
  <c r="P27" i="33"/>
  <c r="M27" i="33" s="1"/>
  <c r="N27" i="33" s="1"/>
  <c r="P26" i="33"/>
  <c r="M26" i="33" s="1"/>
  <c r="N26" i="33" s="1"/>
  <c r="P25" i="33"/>
  <c r="M25" i="33" s="1"/>
  <c r="N25" i="33" s="1"/>
  <c r="P24" i="33"/>
  <c r="P23" i="33"/>
  <c r="P22" i="33"/>
  <c r="P21" i="33"/>
  <c r="P65" i="32"/>
  <c r="M65" i="32" s="1"/>
  <c r="N65" i="32" s="1"/>
  <c r="P64" i="32"/>
  <c r="M64" i="32" s="1"/>
  <c r="N64" i="32" s="1"/>
  <c r="P63" i="32"/>
  <c r="M63" i="32" s="1"/>
  <c r="N63" i="32" s="1"/>
  <c r="P62" i="32"/>
  <c r="M62" i="32" s="1"/>
  <c r="N62" i="32" s="1"/>
  <c r="P61" i="32"/>
  <c r="M61" i="32" s="1"/>
  <c r="N61" i="32" s="1"/>
  <c r="P60" i="32"/>
  <c r="M60" i="32" s="1"/>
  <c r="N60" i="32" s="1"/>
  <c r="P59" i="32"/>
  <c r="M59" i="32" s="1"/>
  <c r="N59" i="32" s="1"/>
  <c r="P58" i="32"/>
  <c r="M58" i="32" s="1"/>
  <c r="N58" i="32" s="1"/>
  <c r="P57" i="32"/>
  <c r="M57" i="32" s="1"/>
  <c r="N57" i="32" s="1"/>
  <c r="P56" i="32"/>
  <c r="M56" i="32" s="1"/>
  <c r="N56" i="32" s="1"/>
  <c r="P55" i="32"/>
  <c r="M55" i="32" s="1"/>
  <c r="N55" i="32" s="1"/>
  <c r="P54" i="32"/>
  <c r="M54" i="32" s="1"/>
  <c r="N54" i="32" s="1"/>
  <c r="P53" i="32"/>
  <c r="M53" i="32" s="1"/>
  <c r="N53" i="32" s="1"/>
  <c r="P52" i="32"/>
  <c r="M52" i="32" s="1"/>
  <c r="N52" i="32" s="1"/>
  <c r="P51" i="32"/>
  <c r="M51" i="32" s="1"/>
  <c r="N51" i="32" s="1"/>
  <c r="P50" i="32"/>
  <c r="M50" i="32" s="1"/>
  <c r="N50" i="32" s="1"/>
  <c r="P49" i="32"/>
  <c r="M49" i="32" s="1"/>
  <c r="N49" i="32" s="1"/>
  <c r="P48" i="32"/>
  <c r="M48" i="32" s="1"/>
  <c r="N48" i="32" s="1"/>
  <c r="P47" i="32"/>
  <c r="M47" i="32" s="1"/>
  <c r="N47" i="32" s="1"/>
  <c r="P46" i="32"/>
  <c r="M46" i="32" s="1"/>
  <c r="N46" i="32" s="1"/>
  <c r="P45" i="32"/>
  <c r="M45" i="32" s="1"/>
  <c r="N45" i="32" s="1"/>
  <c r="P44" i="32"/>
  <c r="M44" i="32" s="1"/>
  <c r="N44" i="32" s="1"/>
  <c r="P43" i="32"/>
  <c r="M43" i="32" s="1"/>
  <c r="N43" i="32" s="1"/>
  <c r="P42" i="32"/>
  <c r="M42" i="32" s="1"/>
  <c r="N42" i="32" s="1"/>
  <c r="P41" i="32"/>
  <c r="M41" i="32" s="1"/>
  <c r="N41" i="32" s="1"/>
  <c r="P40" i="32"/>
  <c r="M40" i="32" s="1"/>
  <c r="N40" i="32" s="1"/>
  <c r="P39" i="32"/>
  <c r="M39" i="32" s="1"/>
  <c r="N39" i="32" s="1"/>
  <c r="P38" i="32"/>
  <c r="M38" i="32" s="1"/>
  <c r="N38" i="32" s="1"/>
  <c r="P37" i="32"/>
  <c r="M37" i="32" s="1"/>
  <c r="N37" i="32" s="1"/>
  <c r="P36" i="32"/>
  <c r="M36" i="32" s="1"/>
  <c r="N36" i="32" s="1"/>
  <c r="P35" i="32"/>
  <c r="M35" i="32" s="1"/>
  <c r="N35" i="32" s="1"/>
  <c r="P34" i="32"/>
  <c r="M34" i="32" s="1"/>
  <c r="N34" i="32" s="1"/>
  <c r="P33" i="32"/>
  <c r="M33" i="32" s="1"/>
  <c r="N33" i="32" s="1"/>
  <c r="P32" i="32"/>
  <c r="M32" i="32" s="1"/>
  <c r="N32" i="32" s="1"/>
  <c r="P31" i="32"/>
  <c r="M31" i="32" s="1"/>
  <c r="N31" i="32" s="1"/>
  <c r="P30" i="32"/>
  <c r="M30" i="32" s="1"/>
  <c r="N30" i="32" s="1"/>
  <c r="P29" i="32"/>
  <c r="M29" i="32" s="1"/>
  <c r="N29" i="32" s="1"/>
  <c r="P28" i="32"/>
  <c r="M28" i="32" s="1"/>
  <c r="N28" i="32" s="1"/>
  <c r="P27" i="32"/>
  <c r="M27" i="32" s="1"/>
  <c r="N27" i="32" s="1"/>
  <c r="P26" i="32"/>
  <c r="M26" i="32" s="1"/>
  <c r="N26" i="32" s="1"/>
  <c r="P25" i="32"/>
  <c r="M25" i="32" s="1"/>
  <c r="N25" i="32" s="1"/>
  <c r="P24" i="32"/>
  <c r="M24" i="32" s="1"/>
  <c r="N24" i="32" s="1"/>
  <c r="P23" i="32"/>
  <c r="M23" i="32" s="1"/>
  <c r="N23" i="32" s="1"/>
  <c r="P22" i="32"/>
  <c r="M22" i="32" s="1"/>
  <c r="N22" i="32" s="1"/>
  <c r="P21" i="32"/>
  <c r="M21" i="32" s="1"/>
  <c r="N21" i="32" s="1"/>
  <c r="P65" i="31"/>
  <c r="M65" i="31" s="1"/>
  <c r="N65" i="31" s="1"/>
  <c r="P64" i="31"/>
  <c r="M64" i="31" s="1"/>
  <c r="N64" i="31" s="1"/>
  <c r="P63" i="31"/>
  <c r="M63" i="31" s="1"/>
  <c r="N63" i="31" s="1"/>
  <c r="P62" i="31"/>
  <c r="M62" i="31" s="1"/>
  <c r="N62" i="31" s="1"/>
  <c r="P61" i="31"/>
  <c r="M61" i="31" s="1"/>
  <c r="N61" i="31" s="1"/>
  <c r="P60" i="31"/>
  <c r="M60" i="31" s="1"/>
  <c r="N60" i="31" s="1"/>
  <c r="P59" i="31"/>
  <c r="M59" i="31" s="1"/>
  <c r="N59" i="31" s="1"/>
  <c r="P58" i="31"/>
  <c r="M58" i="31" s="1"/>
  <c r="N58" i="31" s="1"/>
  <c r="P57" i="31"/>
  <c r="M57" i="31" s="1"/>
  <c r="N57" i="31" s="1"/>
  <c r="P56" i="31"/>
  <c r="M56" i="31" s="1"/>
  <c r="N56" i="31" s="1"/>
  <c r="P55" i="31"/>
  <c r="M55" i="31" s="1"/>
  <c r="N55" i="31" s="1"/>
  <c r="P54" i="31"/>
  <c r="M54" i="31" s="1"/>
  <c r="N54" i="31" s="1"/>
  <c r="P53" i="31"/>
  <c r="M53" i="31" s="1"/>
  <c r="N53" i="31" s="1"/>
  <c r="P52" i="31"/>
  <c r="M52" i="31" s="1"/>
  <c r="N52" i="31" s="1"/>
  <c r="P51" i="31"/>
  <c r="M51" i="31" s="1"/>
  <c r="N51" i="31" s="1"/>
  <c r="P50" i="31"/>
  <c r="M50" i="31" s="1"/>
  <c r="N50" i="31" s="1"/>
  <c r="P49" i="31"/>
  <c r="M49" i="31" s="1"/>
  <c r="N49" i="31" s="1"/>
  <c r="P48" i="31"/>
  <c r="M48" i="31" s="1"/>
  <c r="N48" i="31" s="1"/>
  <c r="P47" i="31"/>
  <c r="M47" i="31" s="1"/>
  <c r="N47" i="31" s="1"/>
  <c r="P46" i="31"/>
  <c r="M46" i="31" s="1"/>
  <c r="N46" i="31" s="1"/>
  <c r="P45" i="31"/>
  <c r="M45" i="31" s="1"/>
  <c r="N45" i="31" s="1"/>
  <c r="P44" i="31"/>
  <c r="M44" i="31" s="1"/>
  <c r="N44" i="31" s="1"/>
  <c r="P43" i="31"/>
  <c r="M43" i="31" s="1"/>
  <c r="N43" i="31" s="1"/>
  <c r="P42" i="31"/>
  <c r="M42" i="31" s="1"/>
  <c r="N42" i="31" s="1"/>
  <c r="P41" i="31"/>
  <c r="M41" i="31" s="1"/>
  <c r="N41" i="31" s="1"/>
  <c r="P40" i="31"/>
  <c r="M40" i="31" s="1"/>
  <c r="N40" i="31" s="1"/>
  <c r="P38" i="31"/>
  <c r="M38" i="31" s="1"/>
  <c r="N38" i="31" s="1"/>
  <c r="P37" i="31"/>
  <c r="M37" i="31" s="1"/>
  <c r="N37" i="31" s="1"/>
  <c r="P36" i="31"/>
  <c r="M36" i="31" s="1"/>
  <c r="N36" i="31" s="1"/>
  <c r="P33" i="31"/>
  <c r="M33" i="31" s="1"/>
  <c r="N33" i="31" s="1"/>
  <c r="P32" i="31"/>
  <c r="M32" i="31" s="1"/>
  <c r="N32" i="31" s="1"/>
  <c r="P31" i="31"/>
  <c r="M31" i="31" s="1"/>
  <c r="N31" i="31" s="1"/>
  <c r="P27" i="31"/>
  <c r="M27" i="31" s="1"/>
  <c r="N27" i="31" s="1"/>
  <c r="P26" i="31"/>
  <c r="M26" i="31" s="1"/>
  <c r="N26" i="31" s="1"/>
  <c r="P25" i="31"/>
  <c r="M25" i="31" s="1"/>
  <c r="N25" i="31" s="1"/>
  <c r="P65" i="30"/>
  <c r="M65" i="30" s="1"/>
  <c r="N65" i="30" s="1"/>
  <c r="P64" i="30"/>
  <c r="M64" i="30" s="1"/>
  <c r="N64" i="30" s="1"/>
  <c r="P63" i="30"/>
  <c r="M63" i="30" s="1"/>
  <c r="N63" i="30" s="1"/>
  <c r="P62" i="30"/>
  <c r="M62" i="30" s="1"/>
  <c r="N62" i="30" s="1"/>
  <c r="P61" i="30"/>
  <c r="M61" i="30" s="1"/>
  <c r="N61" i="30" s="1"/>
  <c r="P60" i="30"/>
  <c r="M60" i="30" s="1"/>
  <c r="N60" i="30" s="1"/>
  <c r="P59" i="30"/>
  <c r="M59" i="30" s="1"/>
  <c r="N59" i="30" s="1"/>
  <c r="P58" i="30"/>
  <c r="M58" i="30" s="1"/>
  <c r="N58" i="30" s="1"/>
  <c r="P57" i="30"/>
  <c r="M57" i="30" s="1"/>
  <c r="N57" i="30" s="1"/>
  <c r="P56" i="30"/>
  <c r="M56" i="30" s="1"/>
  <c r="N56" i="30" s="1"/>
  <c r="P55" i="30"/>
  <c r="M55" i="30" s="1"/>
  <c r="N55" i="30" s="1"/>
  <c r="P54" i="30"/>
  <c r="M54" i="30" s="1"/>
  <c r="N54" i="30" s="1"/>
  <c r="P53" i="30"/>
  <c r="M53" i="30" s="1"/>
  <c r="N53" i="30" s="1"/>
  <c r="P52" i="30"/>
  <c r="M52" i="30" s="1"/>
  <c r="N52" i="30" s="1"/>
  <c r="P51" i="30"/>
  <c r="M51" i="30" s="1"/>
  <c r="N51" i="30" s="1"/>
  <c r="P50" i="30"/>
  <c r="M50" i="30" s="1"/>
  <c r="N50" i="30" s="1"/>
  <c r="P49" i="30"/>
  <c r="M49" i="30" s="1"/>
  <c r="N49" i="30" s="1"/>
  <c r="P48" i="30"/>
  <c r="M48" i="30" s="1"/>
  <c r="N48" i="30" s="1"/>
  <c r="P47" i="30"/>
  <c r="M47" i="30" s="1"/>
  <c r="N47" i="30" s="1"/>
  <c r="P46" i="30"/>
  <c r="M46" i="30" s="1"/>
  <c r="N46" i="30" s="1"/>
  <c r="P45" i="30"/>
  <c r="M45" i="30" s="1"/>
  <c r="N45" i="30" s="1"/>
  <c r="P44" i="30"/>
  <c r="M44" i="30" s="1"/>
  <c r="N44" i="30" s="1"/>
  <c r="P43" i="30"/>
  <c r="M43" i="30" s="1"/>
  <c r="N43" i="30" s="1"/>
  <c r="P42" i="30"/>
  <c r="M42" i="30" s="1"/>
  <c r="N42" i="30" s="1"/>
  <c r="P41" i="30"/>
  <c r="M41" i="30" s="1"/>
  <c r="N41" i="30" s="1"/>
  <c r="P40" i="30"/>
  <c r="M40" i="30" s="1"/>
  <c r="N40" i="30" s="1"/>
  <c r="P39" i="30"/>
  <c r="P38" i="30"/>
  <c r="M38" i="30" s="1"/>
  <c r="N38" i="30" s="1"/>
  <c r="P37" i="30"/>
  <c r="M37" i="30" s="1"/>
  <c r="N37" i="30" s="1"/>
  <c r="P36" i="30"/>
  <c r="M36" i="30" s="1"/>
  <c r="N36" i="30" s="1"/>
  <c r="P33" i="30"/>
  <c r="M33" i="30" s="1"/>
  <c r="N33" i="30" s="1"/>
  <c r="P32" i="30"/>
  <c r="M32" i="30" s="1"/>
  <c r="N32" i="30" s="1"/>
  <c r="P31" i="30"/>
  <c r="M31" i="30" s="1"/>
  <c r="N31" i="30" s="1"/>
  <c r="P30" i="30"/>
  <c r="P27" i="30"/>
  <c r="M27" i="30" s="1"/>
  <c r="N27" i="30" s="1"/>
  <c r="P26" i="30"/>
  <c r="M26" i="30" s="1"/>
  <c r="N26" i="30" s="1"/>
  <c r="P25" i="30"/>
  <c r="M25" i="30" s="1"/>
  <c r="N25" i="30" s="1"/>
  <c r="P24" i="30"/>
  <c r="P22" i="30"/>
  <c r="P21" i="30"/>
  <c r="P65" i="29"/>
  <c r="M65" i="29" s="1"/>
  <c r="N65" i="29" s="1"/>
  <c r="P64" i="29"/>
  <c r="M64" i="29" s="1"/>
  <c r="N64" i="29" s="1"/>
  <c r="P63" i="29"/>
  <c r="M63" i="29" s="1"/>
  <c r="N63" i="29" s="1"/>
  <c r="P62" i="29"/>
  <c r="M62" i="29" s="1"/>
  <c r="N62" i="29" s="1"/>
  <c r="P61" i="29"/>
  <c r="M61" i="29" s="1"/>
  <c r="N61" i="29" s="1"/>
  <c r="P60" i="29"/>
  <c r="M60" i="29" s="1"/>
  <c r="N60" i="29" s="1"/>
  <c r="P59" i="29"/>
  <c r="M59" i="29" s="1"/>
  <c r="N59" i="29" s="1"/>
  <c r="P58" i="29"/>
  <c r="M58" i="29" s="1"/>
  <c r="N58" i="29" s="1"/>
  <c r="P57" i="29"/>
  <c r="M57" i="29" s="1"/>
  <c r="N57" i="29" s="1"/>
  <c r="P56" i="29"/>
  <c r="M56" i="29" s="1"/>
  <c r="N56" i="29" s="1"/>
  <c r="P55" i="29"/>
  <c r="M55" i="29" s="1"/>
  <c r="N55" i="29" s="1"/>
  <c r="P54" i="29"/>
  <c r="M54" i="29" s="1"/>
  <c r="N54" i="29" s="1"/>
  <c r="P53" i="29"/>
  <c r="M53" i="29" s="1"/>
  <c r="N53" i="29" s="1"/>
  <c r="P52" i="29"/>
  <c r="M52" i="29" s="1"/>
  <c r="N52" i="29" s="1"/>
  <c r="P51" i="29"/>
  <c r="M51" i="29" s="1"/>
  <c r="N51" i="29" s="1"/>
  <c r="P50" i="29"/>
  <c r="M50" i="29" s="1"/>
  <c r="N50" i="29" s="1"/>
  <c r="P49" i="29"/>
  <c r="M49" i="29" s="1"/>
  <c r="N49" i="29" s="1"/>
  <c r="P48" i="29"/>
  <c r="M48" i="29" s="1"/>
  <c r="N48" i="29" s="1"/>
  <c r="P47" i="29"/>
  <c r="M47" i="29" s="1"/>
  <c r="N47" i="29" s="1"/>
  <c r="P46" i="29"/>
  <c r="M46" i="29" s="1"/>
  <c r="N46" i="29" s="1"/>
  <c r="P45" i="29"/>
  <c r="M45" i="29" s="1"/>
  <c r="N45" i="29" s="1"/>
  <c r="P44" i="29"/>
  <c r="M44" i="29" s="1"/>
  <c r="N44" i="29" s="1"/>
  <c r="P43" i="29"/>
  <c r="M43" i="29" s="1"/>
  <c r="N43" i="29" s="1"/>
  <c r="P42" i="29"/>
  <c r="M42" i="29" s="1"/>
  <c r="N42" i="29" s="1"/>
  <c r="P41" i="29"/>
  <c r="M41" i="29" s="1"/>
  <c r="N41" i="29" s="1"/>
  <c r="P40" i="29"/>
  <c r="M40" i="29" s="1"/>
  <c r="N40" i="29" s="1"/>
  <c r="P38" i="29"/>
  <c r="M38" i="29" s="1"/>
  <c r="N38" i="29" s="1"/>
  <c r="P37" i="29"/>
  <c r="M37" i="29" s="1"/>
  <c r="N37" i="29" s="1"/>
  <c r="P36" i="29"/>
  <c r="M36" i="29" s="1"/>
  <c r="N36" i="29" s="1"/>
  <c r="P33" i="29"/>
  <c r="M33" i="29" s="1"/>
  <c r="N33" i="29" s="1"/>
  <c r="P32" i="29"/>
  <c r="M32" i="29" s="1"/>
  <c r="N32" i="29" s="1"/>
  <c r="P31" i="29"/>
  <c r="M31" i="29" s="1"/>
  <c r="N31" i="29" s="1"/>
  <c r="P27" i="29"/>
  <c r="M27" i="29" s="1"/>
  <c r="N27" i="29" s="1"/>
  <c r="P26" i="29"/>
  <c r="M26" i="29" s="1"/>
  <c r="N26" i="29" s="1"/>
  <c r="P25" i="29"/>
  <c r="M25" i="29" s="1"/>
  <c r="N25" i="29" s="1"/>
  <c r="P21" i="29"/>
  <c r="P65" i="28"/>
  <c r="M65" i="28" s="1"/>
  <c r="N65" i="28" s="1"/>
  <c r="P64" i="28"/>
  <c r="M64" i="28" s="1"/>
  <c r="N64" i="28" s="1"/>
  <c r="P63" i="28"/>
  <c r="M63" i="28" s="1"/>
  <c r="N63" i="28" s="1"/>
  <c r="P62" i="28"/>
  <c r="M62" i="28" s="1"/>
  <c r="N62" i="28" s="1"/>
  <c r="P61" i="28"/>
  <c r="M61" i="28" s="1"/>
  <c r="N61" i="28" s="1"/>
  <c r="P60" i="28"/>
  <c r="M60" i="28" s="1"/>
  <c r="N60" i="28" s="1"/>
  <c r="P59" i="28"/>
  <c r="M59" i="28" s="1"/>
  <c r="N59" i="28" s="1"/>
  <c r="P58" i="28"/>
  <c r="M58" i="28" s="1"/>
  <c r="N58" i="28" s="1"/>
  <c r="P57" i="28"/>
  <c r="M57" i="28" s="1"/>
  <c r="N57" i="28" s="1"/>
  <c r="P56" i="28"/>
  <c r="M56" i="28" s="1"/>
  <c r="N56" i="28" s="1"/>
  <c r="P55" i="28"/>
  <c r="M55" i="28" s="1"/>
  <c r="N55" i="28" s="1"/>
  <c r="P54" i="28"/>
  <c r="M54" i="28" s="1"/>
  <c r="N54" i="28" s="1"/>
  <c r="P53" i="28"/>
  <c r="M53" i="28" s="1"/>
  <c r="N53" i="28" s="1"/>
  <c r="P52" i="28"/>
  <c r="M52" i="28" s="1"/>
  <c r="N52" i="28" s="1"/>
  <c r="P51" i="28"/>
  <c r="M51" i="28" s="1"/>
  <c r="N51" i="28" s="1"/>
  <c r="P50" i="28"/>
  <c r="M50" i="28" s="1"/>
  <c r="N50" i="28" s="1"/>
  <c r="P49" i="28"/>
  <c r="M49" i="28" s="1"/>
  <c r="N49" i="28" s="1"/>
  <c r="P48" i="28"/>
  <c r="M48" i="28" s="1"/>
  <c r="N48" i="28" s="1"/>
  <c r="P47" i="28"/>
  <c r="M47" i="28" s="1"/>
  <c r="N47" i="28" s="1"/>
  <c r="P46" i="28"/>
  <c r="M46" i="28" s="1"/>
  <c r="N46" i="28" s="1"/>
  <c r="P45" i="28"/>
  <c r="M45" i="28" s="1"/>
  <c r="N45" i="28" s="1"/>
  <c r="P44" i="28"/>
  <c r="M44" i="28" s="1"/>
  <c r="N44" i="28" s="1"/>
  <c r="P43" i="28"/>
  <c r="M43" i="28" s="1"/>
  <c r="N43" i="28" s="1"/>
  <c r="P42" i="28"/>
  <c r="M42" i="28" s="1"/>
  <c r="N42" i="28" s="1"/>
  <c r="P41" i="28"/>
  <c r="M41" i="28" s="1"/>
  <c r="N41" i="28" s="1"/>
  <c r="P40" i="28"/>
  <c r="M40" i="28" s="1"/>
  <c r="N40" i="28" s="1"/>
  <c r="P38" i="28"/>
  <c r="M38" i="28" s="1"/>
  <c r="N38" i="28" s="1"/>
  <c r="P37" i="28"/>
  <c r="M37" i="28" s="1"/>
  <c r="N37" i="28" s="1"/>
  <c r="P36" i="28"/>
  <c r="M36" i="28" s="1"/>
  <c r="N36" i="28" s="1"/>
  <c r="P33" i="28"/>
  <c r="M33" i="28" s="1"/>
  <c r="N33" i="28" s="1"/>
  <c r="P32" i="28"/>
  <c r="M32" i="28" s="1"/>
  <c r="N32" i="28" s="1"/>
  <c r="P31" i="28"/>
  <c r="M31" i="28" s="1"/>
  <c r="N31" i="28" s="1"/>
  <c r="P30" i="28"/>
  <c r="P27" i="28"/>
  <c r="M27" i="28" s="1"/>
  <c r="N27" i="28" s="1"/>
  <c r="P26" i="28"/>
  <c r="M26" i="28" s="1"/>
  <c r="N26" i="28" s="1"/>
  <c r="P25" i="28"/>
  <c r="M25" i="28" s="1"/>
  <c r="N25" i="28" s="1"/>
  <c r="P23" i="28"/>
  <c r="P65" i="27"/>
  <c r="M65" i="27" s="1"/>
  <c r="N65" i="27" s="1"/>
  <c r="P64" i="27"/>
  <c r="M64" i="27" s="1"/>
  <c r="N64" i="27" s="1"/>
  <c r="P63" i="27"/>
  <c r="M63" i="27" s="1"/>
  <c r="N63" i="27" s="1"/>
  <c r="P62" i="27"/>
  <c r="M62" i="27" s="1"/>
  <c r="N62" i="27" s="1"/>
  <c r="P61" i="27"/>
  <c r="M61" i="27" s="1"/>
  <c r="N61" i="27" s="1"/>
  <c r="P60" i="27"/>
  <c r="M60" i="27" s="1"/>
  <c r="N60" i="27" s="1"/>
  <c r="P59" i="27"/>
  <c r="M59" i="27" s="1"/>
  <c r="N59" i="27" s="1"/>
  <c r="P58" i="27"/>
  <c r="M58" i="27" s="1"/>
  <c r="N58" i="27" s="1"/>
  <c r="P57" i="27"/>
  <c r="M57" i="27" s="1"/>
  <c r="N57" i="27" s="1"/>
  <c r="P56" i="27"/>
  <c r="M56" i="27" s="1"/>
  <c r="N56" i="27" s="1"/>
  <c r="P55" i="27"/>
  <c r="M55" i="27" s="1"/>
  <c r="N55" i="27" s="1"/>
  <c r="P54" i="27"/>
  <c r="M54" i="27" s="1"/>
  <c r="N54" i="27" s="1"/>
  <c r="P53" i="27"/>
  <c r="M53" i="27" s="1"/>
  <c r="N53" i="27" s="1"/>
  <c r="P52" i="27"/>
  <c r="M52" i="27" s="1"/>
  <c r="N52" i="27" s="1"/>
  <c r="P51" i="27"/>
  <c r="M51" i="27" s="1"/>
  <c r="N51" i="27" s="1"/>
  <c r="P50" i="27"/>
  <c r="M50" i="27" s="1"/>
  <c r="N50" i="27" s="1"/>
  <c r="P49" i="27"/>
  <c r="M49" i="27" s="1"/>
  <c r="N49" i="27" s="1"/>
  <c r="P48" i="27"/>
  <c r="M48" i="27" s="1"/>
  <c r="N48" i="27" s="1"/>
  <c r="P47" i="27"/>
  <c r="M47" i="27" s="1"/>
  <c r="N47" i="27" s="1"/>
  <c r="P46" i="27"/>
  <c r="M46" i="27" s="1"/>
  <c r="N46" i="27" s="1"/>
  <c r="P45" i="27"/>
  <c r="M45" i="27" s="1"/>
  <c r="N45" i="27" s="1"/>
  <c r="P44" i="27"/>
  <c r="M44" i="27" s="1"/>
  <c r="N44" i="27" s="1"/>
  <c r="P43" i="27"/>
  <c r="M43" i="27" s="1"/>
  <c r="N43" i="27" s="1"/>
  <c r="P42" i="27"/>
  <c r="M42" i="27" s="1"/>
  <c r="N42" i="27" s="1"/>
  <c r="P41" i="27"/>
  <c r="M41" i="27" s="1"/>
  <c r="N41" i="27" s="1"/>
  <c r="P40" i="27"/>
  <c r="M40" i="27" s="1"/>
  <c r="N40" i="27" s="1"/>
  <c r="P38" i="27"/>
  <c r="M38" i="27" s="1"/>
  <c r="N38" i="27" s="1"/>
  <c r="P37" i="27"/>
  <c r="M37" i="27" s="1"/>
  <c r="N37" i="27" s="1"/>
  <c r="P36" i="27"/>
  <c r="M36" i="27" s="1"/>
  <c r="N36" i="27" s="1"/>
  <c r="P33" i="27"/>
  <c r="M33" i="27" s="1"/>
  <c r="N33" i="27" s="1"/>
  <c r="P32" i="27"/>
  <c r="M32" i="27" s="1"/>
  <c r="N32" i="27" s="1"/>
  <c r="P31" i="27"/>
  <c r="M31" i="27" s="1"/>
  <c r="N31" i="27" s="1"/>
  <c r="P27" i="27"/>
  <c r="M27" i="27" s="1"/>
  <c r="N27" i="27" s="1"/>
  <c r="P26" i="27"/>
  <c r="M26" i="27" s="1"/>
  <c r="N26" i="27" s="1"/>
  <c r="P25" i="27"/>
  <c r="M25" i="27" s="1"/>
  <c r="N25" i="27" s="1"/>
  <c r="P21" i="27"/>
  <c r="L88" i="8"/>
  <c r="D66" i="8"/>
  <c r="D87" i="8" s="1"/>
  <c r="C67" i="8"/>
  <c r="C88" i="8" s="1"/>
  <c r="G66" i="8"/>
  <c r="G87" i="8" s="1"/>
  <c r="F66" i="8"/>
  <c r="F87" i="8" s="1"/>
  <c r="J66" i="8"/>
  <c r="J87" i="8" s="1"/>
  <c r="K66" i="8"/>
  <c r="K87" i="8" s="1"/>
  <c r="H66" i="8"/>
  <c r="H87" i="8" s="1"/>
  <c r="E66" i="8"/>
  <c r="E87" i="8" s="1"/>
  <c r="L66" i="8"/>
  <c r="I66" i="8"/>
  <c r="I87" i="8" s="1"/>
  <c r="L72" i="8"/>
  <c r="I67" i="8"/>
  <c r="I88" i="8" s="1"/>
  <c r="I72" i="8"/>
  <c r="I93" i="8" s="1"/>
  <c r="E67" i="8"/>
  <c r="E88" i="8" s="1"/>
  <c r="D72" i="8"/>
  <c r="D93" i="8" s="1"/>
  <c r="C72" i="8"/>
  <c r="C93" i="8" s="1"/>
  <c r="D67" i="8"/>
  <c r="D88" i="8" s="1"/>
  <c r="G70" i="8"/>
  <c r="G91" i="8" s="1"/>
  <c r="F72" i="8"/>
  <c r="F93" i="8" s="1"/>
  <c r="F67" i="8"/>
  <c r="F88" i="8" s="1"/>
  <c r="F70" i="8"/>
  <c r="F91" i="8" s="1"/>
  <c r="E72" i="8"/>
  <c r="E93" i="8" s="1"/>
  <c r="G72" i="8"/>
  <c r="G93" i="8" s="1"/>
  <c r="G67" i="8"/>
  <c r="G88" i="8" s="1"/>
  <c r="H70" i="8"/>
  <c r="H91" i="8" s="1"/>
  <c r="J70" i="8"/>
  <c r="J91" i="8" s="1"/>
  <c r="E70" i="8"/>
  <c r="E91" i="8" s="1"/>
  <c r="K72" i="8"/>
  <c r="K93" i="8" s="1"/>
  <c r="H72" i="8"/>
  <c r="H93" i="8" s="1"/>
  <c r="K67" i="8"/>
  <c r="K88" i="8" s="1"/>
  <c r="H67" i="8"/>
  <c r="H88" i="8" s="1"/>
  <c r="J67" i="8"/>
  <c r="J88" i="8" s="1"/>
  <c r="I70" i="8"/>
  <c r="I91" i="8" s="1"/>
  <c r="K70" i="8"/>
  <c r="K91" i="8" s="1"/>
  <c r="C70" i="8"/>
  <c r="C91" i="8" s="1"/>
  <c r="L70" i="8"/>
  <c r="C71" i="8"/>
  <c r="C92" i="8" s="1"/>
  <c r="H71" i="8"/>
  <c r="H92" i="8" s="1"/>
  <c r="F71" i="8"/>
  <c r="F92" i="8" s="1"/>
  <c r="I71" i="8"/>
  <c r="I92" i="8" s="1"/>
  <c r="D71" i="8"/>
  <c r="D92" i="8" s="1"/>
  <c r="J71" i="8"/>
  <c r="J92" i="8" s="1"/>
  <c r="E71" i="8"/>
  <c r="E92" i="8" s="1"/>
  <c r="K71" i="8"/>
  <c r="K92" i="8" s="1"/>
  <c r="L71" i="8"/>
  <c r="G71" i="8"/>
  <c r="G92" i="8" s="1"/>
  <c r="C69" i="8"/>
  <c r="C90" i="8" s="1"/>
  <c r="E69" i="8"/>
  <c r="E90" i="8" s="1"/>
  <c r="K69" i="8"/>
  <c r="K90" i="8" s="1"/>
  <c r="F69" i="8"/>
  <c r="F90" i="8" s="1"/>
  <c r="L69" i="8"/>
  <c r="G69" i="8"/>
  <c r="G90" i="8" s="1"/>
  <c r="J69" i="8"/>
  <c r="J90" i="8" s="1"/>
  <c r="H69" i="8"/>
  <c r="H90" i="8" s="1"/>
  <c r="I69" i="8"/>
  <c r="I90" i="8" s="1"/>
  <c r="D69" i="8"/>
  <c r="D90" i="8" s="1"/>
  <c r="C68" i="8"/>
  <c r="C89" i="8" s="1"/>
  <c r="J68" i="8"/>
  <c r="J89" i="8" s="1"/>
  <c r="F68" i="8"/>
  <c r="F89" i="8" s="1"/>
  <c r="D68" i="8"/>
  <c r="D89" i="8" s="1"/>
  <c r="K68" i="8"/>
  <c r="K89" i="8" s="1"/>
  <c r="H68" i="8"/>
  <c r="H89" i="8" s="1"/>
  <c r="G68" i="8"/>
  <c r="G89" i="8" s="1"/>
  <c r="I68" i="8"/>
  <c r="I89" i="8" s="1"/>
  <c r="L68" i="8"/>
  <c r="E68" i="8"/>
  <c r="E89" i="8" s="1"/>
  <c r="C73" i="8"/>
  <c r="C94" i="8" s="1"/>
  <c r="E73" i="8"/>
  <c r="E94" i="8" s="1"/>
  <c r="K73" i="8"/>
  <c r="K94" i="8" s="1"/>
  <c r="F73" i="8"/>
  <c r="F94" i="8" s="1"/>
  <c r="L73" i="8"/>
  <c r="G73" i="8"/>
  <c r="G94" i="8" s="1"/>
  <c r="J73" i="8"/>
  <c r="J94" i="8" s="1"/>
  <c r="H73" i="8"/>
  <c r="H94" i="8" s="1"/>
  <c r="I73" i="8"/>
  <c r="I94" i="8" s="1"/>
  <c r="D73" i="8"/>
  <c r="D94" i="8" s="1"/>
  <c r="M23" i="33" l="1"/>
  <c r="N23" i="33" s="1"/>
  <c r="M35" i="33"/>
  <c r="N35" i="33" s="1"/>
  <c r="M24" i="33"/>
  <c r="N24" i="33" s="1"/>
  <c r="M28" i="33"/>
  <c r="N28" i="33" s="1"/>
  <c r="M39" i="33"/>
  <c r="N39" i="33" s="1"/>
  <c r="M21" i="33"/>
  <c r="N21" i="33" s="1"/>
  <c r="M29" i="33"/>
  <c r="N29" i="33" s="1"/>
  <c r="M22" i="33"/>
  <c r="N22" i="33" s="1"/>
  <c r="M30" i="33"/>
  <c r="N30" i="33" s="1"/>
  <c r="M34" i="33"/>
  <c r="N34" i="33" s="1"/>
  <c r="O92" i="34"/>
  <c r="O94" i="34"/>
  <c r="O93" i="34"/>
  <c r="O91" i="34"/>
  <c r="O94" i="33"/>
  <c r="O92" i="33"/>
  <c r="O91" i="33"/>
  <c r="O92" i="32"/>
  <c r="O94" i="32"/>
  <c r="O93" i="32"/>
  <c r="O92" i="31"/>
  <c r="O91" i="31"/>
  <c r="O94" i="30"/>
  <c r="O93" i="30"/>
  <c r="O92" i="30"/>
  <c r="O91" i="30"/>
  <c r="O93" i="29"/>
  <c r="O91" i="29"/>
  <c r="O92" i="28"/>
  <c r="O93" i="28"/>
  <c r="O91" i="28"/>
  <c r="O95" i="28"/>
  <c r="O93" i="27"/>
  <c r="O92" i="27"/>
  <c r="O91" i="27"/>
  <c r="O94" i="27"/>
  <c r="M21" i="31"/>
  <c r="N21" i="31" s="1"/>
  <c r="M34" i="31"/>
  <c r="N34" i="31" s="1"/>
  <c r="M29" i="31"/>
  <c r="N29" i="31" s="1"/>
  <c r="M23" i="31"/>
  <c r="N23" i="31" s="1"/>
  <c r="M22" i="31"/>
  <c r="N22" i="31" s="1"/>
  <c r="M28" i="31"/>
  <c r="N28" i="31" s="1"/>
  <c r="M35" i="30"/>
  <c r="N35" i="30" s="1"/>
  <c r="M24" i="30"/>
  <c r="N24" i="30" s="1"/>
  <c r="M39" i="30"/>
  <c r="N39" i="30" s="1"/>
  <c r="M30" i="30"/>
  <c r="N30" i="30" s="1"/>
  <c r="M34" i="30"/>
  <c r="N34" i="30" s="1"/>
  <c r="M22" i="30"/>
  <c r="N22" i="30" s="1"/>
  <c r="M23" i="30"/>
  <c r="N23" i="30" s="1"/>
  <c r="M21" i="30"/>
  <c r="N21" i="30" s="1"/>
  <c r="M29" i="30"/>
  <c r="N29" i="30" s="1"/>
  <c r="M28" i="30"/>
  <c r="N28" i="30" s="1"/>
  <c r="M29" i="29"/>
  <c r="N29" i="29" s="1"/>
  <c r="M35" i="29"/>
  <c r="N35" i="29" s="1"/>
  <c r="M28" i="29"/>
  <c r="N28" i="29" s="1"/>
  <c r="M22" i="29"/>
  <c r="N22" i="29" s="1"/>
  <c r="M34" i="29"/>
  <c r="N34" i="29" s="1"/>
  <c r="M23" i="29"/>
  <c r="N23" i="29" s="1"/>
  <c r="M39" i="29"/>
  <c r="N39" i="29" s="1"/>
  <c r="M24" i="29"/>
  <c r="N24" i="29" s="1"/>
  <c r="M30" i="29"/>
  <c r="N30" i="29" s="1"/>
  <c r="M21" i="29"/>
  <c r="N21" i="29" s="1"/>
  <c r="M22" i="28"/>
  <c r="N22" i="28" s="1"/>
  <c r="M23" i="28"/>
  <c r="N23" i="28" s="1"/>
  <c r="M35" i="28"/>
  <c r="N35" i="28" s="1"/>
  <c r="M39" i="28"/>
  <c r="N39" i="28" s="1"/>
  <c r="M24" i="28"/>
  <c r="N24" i="28" s="1"/>
  <c r="M28" i="28"/>
  <c r="N28" i="28" s="1"/>
  <c r="M21" i="28"/>
  <c r="N21" i="28" s="1"/>
  <c r="M29" i="28"/>
  <c r="N29" i="28" s="1"/>
  <c r="M30" i="28"/>
  <c r="N30" i="28" s="1"/>
  <c r="M34" i="28"/>
  <c r="N34" i="28" s="1"/>
  <c r="L91" i="8"/>
  <c r="L92" i="8"/>
  <c r="L94" i="8"/>
  <c r="M94" i="8" s="1"/>
  <c r="O94" i="8" s="1"/>
  <c r="L90" i="8"/>
  <c r="L93" i="8"/>
  <c r="L89" i="8"/>
  <c r="L87" i="8"/>
  <c r="K17" i="26"/>
  <c r="O101" i="32" l="1"/>
  <c r="O8" i="32" s="1"/>
  <c r="O101" i="34"/>
  <c r="O9" i="34" s="1"/>
  <c r="O101" i="33"/>
  <c r="O7" i="33" s="1"/>
  <c r="O101" i="31"/>
  <c r="O7" i="31" s="1"/>
  <c r="O101" i="30"/>
  <c r="O6" i="30" s="1"/>
  <c r="O101" i="29"/>
  <c r="O6" i="29" s="1"/>
  <c r="O101" i="28"/>
  <c r="O8" i="28" s="1"/>
  <c r="O101" i="27"/>
  <c r="O9" i="27" s="1"/>
  <c r="A90" i="8"/>
  <c r="O7" i="30" l="1"/>
  <c r="O8" i="30"/>
  <c r="O9" i="30"/>
  <c r="O9" i="33"/>
  <c r="O8" i="34"/>
  <c r="P11" i="34"/>
  <c r="P10" i="34"/>
  <c r="P12" i="34"/>
  <c r="P15" i="34"/>
  <c r="P13" i="34"/>
  <c r="O15" i="34"/>
  <c r="O14" i="34"/>
  <c r="O12" i="34"/>
  <c r="O10" i="34"/>
  <c r="O11" i="34"/>
  <c r="O13" i="34"/>
  <c r="P7" i="34"/>
  <c r="P8" i="34"/>
  <c r="P6" i="34"/>
  <c r="P9" i="34"/>
  <c r="O7" i="34"/>
  <c r="O6" i="34"/>
  <c r="P10" i="33"/>
  <c r="P11" i="33"/>
  <c r="P13" i="33"/>
  <c r="P12" i="33"/>
  <c r="P15" i="33"/>
  <c r="O15" i="33"/>
  <c r="O8" i="33"/>
  <c r="O11" i="33"/>
  <c r="O12" i="33"/>
  <c r="O10" i="33"/>
  <c r="O14" i="33"/>
  <c r="P8" i="33"/>
  <c r="O13" i="33"/>
  <c r="P9" i="33"/>
  <c r="P6" i="33"/>
  <c r="P7" i="33"/>
  <c r="O6" i="33"/>
  <c r="P11" i="32"/>
  <c r="P10" i="32"/>
  <c r="P13" i="32"/>
  <c r="P15" i="32"/>
  <c r="P12" i="32"/>
  <c r="O15" i="32"/>
  <c r="O12" i="32"/>
  <c r="P6" i="32"/>
  <c r="O11" i="32"/>
  <c r="O6" i="32"/>
  <c r="O13" i="32"/>
  <c r="O14" i="32"/>
  <c r="O10" i="32"/>
  <c r="P7" i="32"/>
  <c r="P8" i="32"/>
  <c r="P9" i="32"/>
  <c r="O7" i="32"/>
  <c r="O9" i="32"/>
  <c r="P13" i="31"/>
  <c r="O15" i="31"/>
  <c r="P12" i="31"/>
  <c r="P10" i="31"/>
  <c r="P9" i="31"/>
  <c r="P15" i="31"/>
  <c r="P11" i="31"/>
  <c r="O10" i="31"/>
  <c r="O13" i="31"/>
  <c r="O14" i="31"/>
  <c r="O8" i="31"/>
  <c r="O12" i="31"/>
  <c r="O11" i="31"/>
  <c r="P8" i="31"/>
  <c r="O9" i="31"/>
  <c r="P7" i="31"/>
  <c r="P6" i="31"/>
  <c r="O6" i="31"/>
  <c r="P12" i="30"/>
  <c r="P15" i="30"/>
  <c r="P13" i="30"/>
  <c r="P10" i="30"/>
  <c r="O15" i="30"/>
  <c r="P11" i="30"/>
  <c r="O10" i="30"/>
  <c r="O14" i="30"/>
  <c r="O11" i="30"/>
  <c r="O13" i="30"/>
  <c r="O12" i="30"/>
  <c r="P9" i="30"/>
  <c r="P7" i="30"/>
  <c r="P8" i="30"/>
  <c r="P6" i="30"/>
  <c r="O8" i="29"/>
  <c r="O15" i="29"/>
  <c r="P12" i="29"/>
  <c r="P11" i="29"/>
  <c r="P13" i="29"/>
  <c r="P15" i="29"/>
  <c r="P10" i="29"/>
  <c r="O9" i="29"/>
  <c r="P9" i="29"/>
  <c r="O13" i="29"/>
  <c r="O12" i="29"/>
  <c r="O14" i="29"/>
  <c r="O7" i="29"/>
  <c r="P7" i="29"/>
  <c r="O11" i="29"/>
  <c r="O10" i="29"/>
  <c r="P8" i="29"/>
  <c r="P6" i="29"/>
  <c r="O7" i="28"/>
  <c r="P13" i="28"/>
  <c r="P11" i="28"/>
  <c r="P12" i="28"/>
  <c r="O15" i="28"/>
  <c r="P15" i="28"/>
  <c r="O9" i="28"/>
  <c r="O14" i="28"/>
  <c r="O13" i="28"/>
  <c r="P9" i="28"/>
  <c r="O12" i="28"/>
  <c r="O11" i="28"/>
  <c r="P7" i="28"/>
  <c r="P6" i="28"/>
  <c r="P8" i="28"/>
  <c r="P10" i="28"/>
  <c r="O6" i="28"/>
  <c r="O10" i="28"/>
  <c r="O8" i="27"/>
  <c r="O6" i="27"/>
  <c r="O7" i="27"/>
  <c r="P12" i="27"/>
  <c r="P13" i="27"/>
  <c r="P10" i="27"/>
  <c r="P15" i="27"/>
  <c r="P11" i="27"/>
  <c r="O15" i="27"/>
  <c r="O12" i="27"/>
  <c r="O11" i="27"/>
  <c r="O14" i="27"/>
  <c r="O13" i="27"/>
  <c r="O10" i="27"/>
  <c r="P8" i="27"/>
  <c r="P6" i="27"/>
  <c r="P7" i="27"/>
  <c r="P9" i="27"/>
  <c r="L100" i="26"/>
  <c r="K99" i="26"/>
  <c r="J98" i="26"/>
  <c r="I97" i="26"/>
  <c r="H96" i="26"/>
  <c r="G95" i="26"/>
  <c r="F94" i="26"/>
  <c r="E93" i="26"/>
  <c r="D92" i="26"/>
  <c r="C91" i="26"/>
  <c r="H76" i="26"/>
  <c r="O17" i="26"/>
  <c r="G15" i="26"/>
  <c r="B15" i="26"/>
  <c r="H62" i="26" s="1"/>
  <c r="G14" i="26"/>
  <c r="B14" i="26"/>
  <c r="G13" i="26"/>
  <c r="B13" i="26"/>
  <c r="H38" i="26" s="1"/>
  <c r="G12" i="26"/>
  <c r="B12" i="26"/>
  <c r="H46" i="26" s="1"/>
  <c r="G11" i="26"/>
  <c r="B11" i="26"/>
  <c r="H40" i="26" s="1"/>
  <c r="G10" i="26"/>
  <c r="B10" i="26"/>
  <c r="H24" i="26" s="1"/>
  <c r="G9" i="26"/>
  <c r="B9" i="26"/>
  <c r="H29" i="26" s="1"/>
  <c r="G8" i="26"/>
  <c r="B8" i="26"/>
  <c r="H22" i="26" s="1"/>
  <c r="G7" i="26"/>
  <c r="B7" i="26"/>
  <c r="H21" i="26" s="1"/>
  <c r="G6" i="26"/>
  <c r="B6" i="26"/>
  <c r="D21" i="26" s="1"/>
  <c r="D2" i="26"/>
  <c r="K1" i="26"/>
  <c r="X89" i="26" l="1"/>
  <c r="T89" i="26"/>
  <c r="Z89" i="26"/>
  <c r="W89" i="26"/>
  <c r="S89" i="26"/>
  <c r="V89" i="26"/>
  <c r="R89" i="26"/>
  <c r="U89" i="26"/>
  <c r="Q89" i="26"/>
  <c r="Y89" i="26"/>
  <c r="H32" i="26"/>
  <c r="H54" i="26"/>
  <c r="H28" i="26"/>
  <c r="H58" i="26"/>
  <c r="A27" i="26"/>
  <c r="D27" i="26" s="1"/>
  <c r="A31" i="26"/>
  <c r="D31" i="26" s="1"/>
  <c r="H50" i="26"/>
  <c r="H30" i="26"/>
  <c r="H34" i="26"/>
  <c r="A37" i="26"/>
  <c r="D37" i="26" s="1"/>
  <c r="A39" i="26"/>
  <c r="D39" i="26" s="1"/>
  <c r="A51" i="26"/>
  <c r="D51" i="26" s="1"/>
  <c r="A59" i="26"/>
  <c r="D59" i="26" s="1"/>
  <c r="C77" i="26" a="1"/>
  <c r="H43" i="26"/>
  <c r="H31" i="26"/>
  <c r="H47" i="26"/>
  <c r="H45" i="26"/>
  <c r="H33" i="26"/>
  <c r="H27" i="26"/>
  <c r="H65" i="26"/>
  <c r="H64" i="26"/>
  <c r="A21" i="26"/>
  <c r="A23" i="26"/>
  <c r="D23" i="26" s="1"/>
  <c r="A25" i="26"/>
  <c r="D25" i="26" s="1"/>
  <c r="H26" i="26"/>
  <c r="A29" i="26"/>
  <c r="D29" i="26" s="1"/>
  <c r="A33" i="26"/>
  <c r="D33" i="26" s="1"/>
  <c r="A35" i="26"/>
  <c r="D35" i="26" s="1"/>
  <c r="H42" i="26"/>
  <c r="H44" i="26"/>
  <c r="H48" i="26"/>
  <c r="A53" i="26"/>
  <c r="D53" i="26" s="1"/>
  <c r="H56" i="26"/>
  <c r="A61" i="26"/>
  <c r="D61" i="26" s="1"/>
  <c r="A64" i="26"/>
  <c r="D64" i="26" s="1"/>
  <c r="A65" i="26"/>
  <c r="D65" i="26" s="1"/>
  <c r="A62" i="26"/>
  <c r="D62" i="26" s="1"/>
  <c r="A60" i="26"/>
  <c r="D60" i="26" s="1"/>
  <c r="A58" i="26"/>
  <c r="D58" i="26" s="1"/>
  <c r="A56" i="26"/>
  <c r="D56" i="26" s="1"/>
  <c r="A54" i="26"/>
  <c r="D54" i="26" s="1"/>
  <c r="A52" i="26"/>
  <c r="D52" i="26" s="1"/>
  <c r="A50" i="26"/>
  <c r="D50" i="26" s="1"/>
  <c r="A48" i="26"/>
  <c r="D48" i="26" s="1"/>
  <c r="A46" i="26"/>
  <c r="D46" i="26" s="1"/>
  <c r="A44" i="26"/>
  <c r="D44" i="26" s="1"/>
  <c r="A42" i="26"/>
  <c r="D42" i="26" s="1"/>
  <c r="A40" i="26"/>
  <c r="D40" i="26" s="1"/>
  <c r="A38" i="26"/>
  <c r="D38" i="26" s="1"/>
  <c r="A36" i="26"/>
  <c r="D36" i="26" s="1"/>
  <c r="A34" i="26"/>
  <c r="D34" i="26" s="1"/>
  <c r="A32" i="26"/>
  <c r="D32" i="26" s="1"/>
  <c r="A30" i="26"/>
  <c r="D30" i="26" s="1"/>
  <c r="A28" i="26"/>
  <c r="D28" i="26" s="1"/>
  <c r="A45" i="26"/>
  <c r="D45" i="26" s="1"/>
  <c r="A47" i="26"/>
  <c r="D47" i="26" s="1"/>
  <c r="A55" i="26"/>
  <c r="D55" i="26" s="1"/>
  <c r="A63" i="26"/>
  <c r="D63" i="26" s="1"/>
  <c r="H39" i="26"/>
  <c r="H35" i="26"/>
  <c r="H41" i="26"/>
  <c r="H37" i="26"/>
  <c r="H63" i="26"/>
  <c r="H61" i="26"/>
  <c r="H59" i="26"/>
  <c r="H57" i="26"/>
  <c r="H55" i="26"/>
  <c r="H53" i="26"/>
  <c r="H51" i="26"/>
  <c r="H49" i="26"/>
  <c r="A22" i="26"/>
  <c r="D22" i="26" s="1"/>
  <c r="H23" i="26"/>
  <c r="A24" i="26"/>
  <c r="D24" i="26" s="1"/>
  <c r="H25" i="26"/>
  <c r="A26" i="26"/>
  <c r="D26" i="26" s="1"/>
  <c r="H36" i="26"/>
  <c r="A41" i="26"/>
  <c r="D41" i="26" s="1"/>
  <c r="A43" i="26"/>
  <c r="D43" i="26" s="1"/>
  <c r="A49" i="26"/>
  <c r="D49" i="26" s="1"/>
  <c r="H52" i="26"/>
  <c r="A57" i="26"/>
  <c r="D57" i="26" s="1"/>
  <c r="H60" i="26"/>
  <c r="B15" i="23"/>
  <c r="H62" i="23" s="1"/>
  <c r="B14" i="23"/>
  <c r="H59" i="23" s="1"/>
  <c r="B13" i="23"/>
  <c r="B12" i="23"/>
  <c r="B11" i="23"/>
  <c r="B9" i="23"/>
  <c r="B8" i="23"/>
  <c r="B7" i="23"/>
  <c r="B6" i="23"/>
  <c r="G15" i="23"/>
  <c r="G14" i="23"/>
  <c r="G13" i="23"/>
  <c r="G12" i="23"/>
  <c r="G11" i="23"/>
  <c r="G10" i="23"/>
  <c r="G9" i="23"/>
  <c r="G8" i="23"/>
  <c r="G7" i="23"/>
  <c r="G6" i="23"/>
  <c r="H65" i="23" l="1"/>
  <c r="P89" i="26"/>
  <c r="H52" i="23"/>
  <c r="H63" i="23"/>
  <c r="H56" i="23"/>
  <c r="H49" i="23"/>
  <c r="H60" i="23"/>
  <c r="H61" i="23"/>
  <c r="H55" i="23"/>
  <c r="H51" i="23"/>
  <c r="H57" i="23"/>
  <c r="H53" i="23"/>
  <c r="K88" i="26"/>
  <c r="G88" i="26"/>
  <c r="C88" i="26"/>
  <c r="H87" i="26"/>
  <c r="D87" i="26"/>
  <c r="I86" i="26"/>
  <c r="J88" i="26"/>
  <c r="F88" i="26"/>
  <c r="L87" i="26"/>
  <c r="G87" i="26"/>
  <c r="C87" i="26"/>
  <c r="H86" i="26"/>
  <c r="D86" i="26"/>
  <c r="J85" i="26"/>
  <c r="E85" i="26"/>
  <c r="K84" i="26"/>
  <c r="F84" i="26"/>
  <c r="L83" i="26"/>
  <c r="H83" i="26"/>
  <c r="C83" i="26"/>
  <c r="I82" i="26"/>
  <c r="D82" i="26"/>
  <c r="J81" i="26"/>
  <c r="F81" i="26"/>
  <c r="K80" i="26"/>
  <c r="G80" i="26"/>
  <c r="L79" i="26"/>
  <c r="H79" i="26"/>
  <c r="D79" i="26"/>
  <c r="H88" i="26"/>
  <c r="D88" i="26"/>
  <c r="I87" i="26"/>
  <c r="E87" i="26"/>
  <c r="K86" i="26"/>
  <c r="F86" i="26"/>
  <c r="L85" i="26"/>
  <c r="G85" i="26"/>
  <c r="C85" i="26"/>
  <c r="I84" i="26"/>
  <c r="D84" i="26"/>
  <c r="J83" i="26"/>
  <c r="E83" i="26"/>
  <c r="K82" i="26"/>
  <c r="G82" i="26"/>
  <c r="L81" i="26"/>
  <c r="H81" i="26"/>
  <c r="C81" i="26"/>
  <c r="I80" i="26"/>
  <c r="E80" i="26"/>
  <c r="J79" i="26"/>
  <c r="F79" i="26"/>
  <c r="J87" i="26"/>
  <c r="E86" i="26"/>
  <c r="F85" i="26"/>
  <c r="G84" i="26"/>
  <c r="I83" i="26"/>
  <c r="J82" i="26"/>
  <c r="K81" i="26"/>
  <c r="L80" i="26"/>
  <c r="C80" i="26"/>
  <c r="E79" i="26"/>
  <c r="F87" i="26"/>
  <c r="C86" i="26"/>
  <c r="D85" i="26"/>
  <c r="E84" i="26"/>
  <c r="F83" i="26"/>
  <c r="H82" i="26"/>
  <c r="I81" i="26"/>
  <c r="J80" i="26"/>
  <c r="K79" i="26"/>
  <c r="E88" i="26"/>
  <c r="G86" i="26"/>
  <c r="H85" i="26"/>
  <c r="J84" i="26"/>
  <c r="K83" i="26"/>
  <c r="L82" i="26"/>
  <c r="C82" i="26"/>
  <c r="D81" i="26"/>
  <c r="F80" i="26"/>
  <c r="G79" i="26"/>
  <c r="I88" i="26"/>
  <c r="C84" i="26"/>
  <c r="H80" i="26"/>
  <c r="L86" i="26"/>
  <c r="D83" i="26"/>
  <c r="I79" i="26"/>
  <c r="K85" i="26"/>
  <c r="E82" i="26"/>
  <c r="L84" i="26"/>
  <c r="G81" i="26"/>
  <c r="I77" i="26"/>
  <c r="E77" i="26"/>
  <c r="K77" i="26"/>
  <c r="G77" i="26"/>
  <c r="C77" i="26"/>
  <c r="F77" i="26"/>
  <c r="L77" i="26"/>
  <c r="D77" i="26"/>
  <c r="H77" i="26"/>
  <c r="J77" i="26"/>
  <c r="H64" i="23"/>
  <c r="H50" i="23"/>
  <c r="H54" i="23"/>
  <c r="H58" i="23"/>
  <c r="D21" i="23"/>
  <c r="K1" i="23"/>
  <c r="Z89" i="23" l="1"/>
  <c r="V89" i="23"/>
  <c r="R89" i="23"/>
  <c r="Y89" i="23"/>
  <c r="U89" i="23"/>
  <c r="Q89" i="23"/>
  <c r="W89" i="23"/>
  <c r="T89" i="23"/>
  <c r="S89" i="23"/>
  <c r="X89" i="23"/>
  <c r="K97" i="26"/>
  <c r="K95" i="26"/>
  <c r="E100" i="26"/>
  <c r="C98" i="26"/>
  <c r="L92" i="26"/>
  <c r="K94" i="26"/>
  <c r="I96" i="26"/>
  <c r="F98" i="26"/>
  <c r="D100" i="26"/>
  <c r="J93" i="26"/>
  <c r="E97" i="26"/>
  <c r="C99" i="26"/>
  <c r="J100" i="26"/>
  <c r="C100" i="26"/>
  <c r="J96" i="26"/>
  <c r="F99" i="26"/>
  <c r="K93" i="26"/>
  <c r="F97" i="26"/>
  <c r="C97" i="26"/>
  <c r="K98" i="26"/>
  <c r="H100" i="26"/>
  <c r="L95" i="26"/>
  <c r="J97" i="26"/>
  <c r="G99" i="26"/>
  <c r="I98" i="26"/>
  <c r="G100" i="26"/>
  <c r="L96" i="26"/>
  <c r="I100" i="26"/>
  <c r="H97" i="26"/>
  <c r="J92" i="26"/>
  <c r="J94" i="26"/>
  <c r="E98" i="26"/>
  <c r="L93" i="26"/>
  <c r="J95" i="26"/>
  <c r="G97" i="26"/>
  <c r="E99" i="26"/>
  <c r="K92" i="26"/>
  <c r="I94" i="26"/>
  <c r="D98" i="26"/>
  <c r="L99" i="26"/>
  <c r="D99" i="26"/>
  <c r="K100" i="26"/>
  <c r="L98" i="26"/>
  <c r="L94" i="26"/>
  <c r="G98" i="26"/>
  <c r="I93" i="26"/>
  <c r="D97" i="26"/>
  <c r="I95" i="26"/>
  <c r="J99" i="26"/>
  <c r="I92" i="26"/>
  <c r="L97" i="26"/>
  <c r="I99" i="26"/>
  <c r="K96" i="26"/>
  <c r="H98" i="26"/>
  <c r="F100" i="26"/>
  <c r="H99" i="26"/>
  <c r="D95" i="26"/>
  <c r="E96" i="26"/>
  <c r="F96" i="26"/>
  <c r="G94" i="26"/>
  <c r="D96" i="26"/>
  <c r="C95" i="26"/>
  <c r="H92" i="26"/>
  <c r="H94" i="26"/>
  <c r="G96" i="26"/>
  <c r="H95" i="26"/>
  <c r="G93" i="26"/>
  <c r="C96" i="26"/>
  <c r="F95" i="26"/>
  <c r="H93" i="26"/>
  <c r="E95" i="26"/>
  <c r="G92" i="26"/>
  <c r="B22" i="11" a="1"/>
  <c r="C94" i="26"/>
  <c r="E89" i="26"/>
  <c r="E91" i="26"/>
  <c r="E94" i="26"/>
  <c r="G91" i="26"/>
  <c r="G89" i="26"/>
  <c r="C92" i="26"/>
  <c r="C89" i="26"/>
  <c r="H91" i="26"/>
  <c r="H89" i="26"/>
  <c r="F93" i="26"/>
  <c r="F92" i="26"/>
  <c r="F89" i="26"/>
  <c r="F91" i="26"/>
  <c r="C93" i="26"/>
  <c r="L91" i="26"/>
  <c r="L89" i="26"/>
  <c r="D93" i="26"/>
  <c r="K91" i="26"/>
  <c r="K89" i="26"/>
  <c r="J89" i="26"/>
  <c r="J91" i="26"/>
  <c r="D94" i="26"/>
  <c r="I89" i="26"/>
  <c r="I91" i="26"/>
  <c r="E92" i="26"/>
  <c r="D91" i="26"/>
  <c r="D89" i="26"/>
  <c r="C91" i="23"/>
  <c r="D92" i="23"/>
  <c r="E93" i="23"/>
  <c r="F94" i="23"/>
  <c r="G95" i="23"/>
  <c r="H96" i="23"/>
  <c r="I97" i="23"/>
  <c r="J98" i="23"/>
  <c r="K99" i="23"/>
  <c r="L100" i="23"/>
  <c r="P89" i="23" l="1"/>
  <c r="M100" i="26"/>
  <c r="M97" i="26"/>
  <c r="M98" i="26"/>
  <c r="M99" i="26"/>
  <c r="M96" i="26"/>
  <c r="M95" i="26"/>
  <c r="D22" i="11"/>
  <c r="Z22" i="11" s="1"/>
  <c r="F22" i="11"/>
  <c r="AB22" i="11" s="1"/>
  <c r="D23" i="11"/>
  <c r="Z23" i="11" s="1"/>
  <c r="B24" i="11"/>
  <c r="J24" i="11"/>
  <c r="AF24" i="11" s="1"/>
  <c r="H25" i="11"/>
  <c r="AD25" i="11" s="1"/>
  <c r="I26" i="11"/>
  <c r="AE26" i="11" s="1"/>
  <c r="E28" i="11"/>
  <c r="K29" i="11"/>
  <c r="AG29" i="11" s="1"/>
  <c r="E22" i="11"/>
  <c r="AA22" i="11" s="1"/>
  <c r="C23" i="11"/>
  <c r="K23" i="11"/>
  <c r="AG23" i="11" s="1"/>
  <c r="I24" i="11"/>
  <c r="AE24" i="11" s="1"/>
  <c r="G25" i="11"/>
  <c r="AC25" i="11" s="1"/>
  <c r="E26" i="11"/>
  <c r="K27" i="11"/>
  <c r="AG27" i="11" s="1"/>
  <c r="G29" i="11"/>
  <c r="C31" i="11"/>
  <c r="B22" i="11"/>
  <c r="J22" i="11"/>
  <c r="AF22" i="11" s="1"/>
  <c r="H23" i="11"/>
  <c r="AD23" i="11" s="1"/>
  <c r="F24" i="11"/>
  <c r="AB24" i="11" s="1"/>
  <c r="D25" i="11"/>
  <c r="B26" i="11"/>
  <c r="G27" i="11"/>
  <c r="C29" i="11"/>
  <c r="I30" i="11"/>
  <c r="I22" i="11"/>
  <c r="AE22" i="11" s="1"/>
  <c r="G23" i="11"/>
  <c r="AC23" i="11" s="1"/>
  <c r="E24" i="11"/>
  <c r="AA24" i="11" s="1"/>
  <c r="C25" i="11"/>
  <c r="K25" i="11"/>
  <c r="AG25" i="11" s="1"/>
  <c r="C27" i="11"/>
  <c r="I28" i="11"/>
  <c r="AE28" i="11" s="1"/>
  <c r="E30" i="11"/>
  <c r="D31" i="11"/>
  <c r="H29" i="11"/>
  <c r="B28" i="11"/>
  <c r="F26" i="11"/>
  <c r="G30" i="11"/>
  <c r="K28" i="11"/>
  <c r="AG28" i="11" s="1"/>
  <c r="E27" i="11"/>
  <c r="I25" i="11"/>
  <c r="AE25" i="11" s="1"/>
  <c r="C24" i="11"/>
  <c r="G22" i="11"/>
  <c r="AC22" i="11" s="1"/>
  <c r="B31" i="11"/>
  <c r="F29" i="11"/>
  <c r="J27" i="11"/>
  <c r="AF27" i="11" s="1"/>
  <c r="D26" i="11"/>
  <c r="H24" i="11"/>
  <c r="AD24" i="11" s="1"/>
  <c r="B23" i="11"/>
  <c r="G31" i="11"/>
  <c r="F30" i="11"/>
  <c r="J28" i="11"/>
  <c r="AF28" i="11" s="1"/>
  <c r="D27" i="11"/>
  <c r="E31" i="11"/>
  <c r="I29" i="11"/>
  <c r="C28" i="11"/>
  <c r="G26" i="11"/>
  <c r="AC26" i="11" s="1"/>
  <c r="K24" i="11"/>
  <c r="AG24" i="11" s="1"/>
  <c r="E23" i="11"/>
  <c r="AA23" i="11" s="1"/>
  <c r="J31" i="11"/>
  <c r="D30" i="11"/>
  <c r="H28" i="11"/>
  <c r="B27" i="11"/>
  <c r="F25" i="11"/>
  <c r="AB25" i="11" s="1"/>
  <c r="J23" i="11"/>
  <c r="AF23" i="11" s="1"/>
  <c r="H31" i="11"/>
  <c r="B30" i="11"/>
  <c r="F28" i="11"/>
  <c r="J26" i="11"/>
  <c r="AF26" i="11" s="1"/>
  <c r="K30" i="11"/>
  <c r="AG30" i="11" s="1"/>
  <c r="E29" i="11"/>
  <c r="I27" i="11"/>
  <c r="AE27" i="11" s="1"/>
  <c r="C26" i="11"/>
  <c r="G24" i="11"/>
  <c r="AC24" i="11" s="1"/>
  <c r="K22" i="11"/>
  <c r="AG22" i="11" s="1"/>
  <c r="F31" i="11"/>
  <c r="J29" i="11"/>
  <c r="AF29" i="11" s="1"/>
  <c r="D28" i="11"/>
  <c r="H26" i="11"/>
  <c r="AD26" i="11" s="1"/>
  <c r="B25" i="11"/>
  <c r="F23" i="11"/>
  <c r="AB23" i="11" s="1"/>
  <c r="K31" i="11"/>
  <c r="J30" i="11"/>
  <c r="D29" i="11"/>
  <c r="H27" i="11"/>
  <c r="AD27" i="11" s="1"/>
  <c r="I31" i="11"/>
  <c r="C30" i="11"/>
  <c r="G28" i="11"/>
  <c r="K26" i="11"/>
  <c r="AG26" i="11" s="1"/>
  <c r="E25" i="11"/>
  <c r="I23" i="11"/>
  <c r="AE23" i="11" s="1"/>
  <c r="C22" i="11"/>
  <c r="Y22" i="11" s="1"/>
  <c r="H30" i="11"/>
  <c r="B29" i="11"/>
  <c r="F27" i="11"/>
  <c r="J25" i="11"/>
  <c r="AF25" i="11" s="1"/>
  <c r="D24" i="11"/>
  <c r="H22" i="11"/>
  <c r="AD22" i="11" s="1"/>
  <c r="M91" i="26"/>
  <c r="M93" i="26"/>
  <c r="M92" i="26"/>
  <c r="M94" i="26"/>
  <c r="M101" i="26" l="1"/>
  <c r="H22" i="23"/>
  <c r="H28" i="23"/>
  <c r="H21" i="23"/>
  <c r="N99" i="26" l="1"/>
  <c r="N98" i="26"/>
  <c r="N97" i="26"/>
  <c r="N100" i="26"/>
  <c r="N94" i="26"/>
  <c r="N95" i="26"/>
  <c r="N96" i="26"/>
  <c r="N93" i="26"/>
  <c r="N92" i="26"/>
  <c r="N91" i="26"/>
  <c r="S88" i="26" l="1"/>
  <c r="S87" i="26"/>
  <c r="S86" i="26"/>
  <c r="Z88" i="26"/>
  <c r="Z83" i="26"/>
  <c r="Z86" i="26"/>
  <c r="Z80" i="26"/>
  <c r="Z82" i="26"/>
  <c r="Z84" i="26"/>
  <c r="Z81" i="26"/>
  <c r="Z85" i="26"/>
  <c r="Z79" i="26"/>
  <c r="Z87" i="26"/>
  <c r="U86" i="26"/>
  <c r="U88" i="26"/>
  <c r="U87" i="26"/>
  <c r="W88" i="26"/>
  <c r="W87" i="26"/>
  <c r="W86" i="26"/>
  <c r="V88" i="26"/>
  <c r="V87" i="26"/>
  <c r="V86" i="26"/>
  <c r="T87" i="26"/>
  <c r="T88" i="26"/>
  <c r="T86" i="26"/>
  <c r="Q88" i="26"/>
  <c r="Q86" i="26"/>
  <c r="Q87" i="26"/>
  <c r="X86" i="26"/>
  <c r="X79" i="26"/>
  <c r="X82" i="26"/>
  <c r="X85" i="26"/>
  <c r="X83" i="26"/>
  <c r="X81" i="26"/>
  <c r="X88" i="26"/>
  <c r="X87" i="26"/>
  <c r="X84" i="26"/>
  <c r="X80" i="26"/>
  <c r="R86" i="26"/>
  <c r="R87" i="26"/>
  <c r="R88" i="26"/>
  <c r="Y87" i="26"/>
  <c r="Y86" i="26"/>
  <c r="Y83" i="26"/>
  <c r="Y85" i="26"/>
  <c r="Y84" i="26"/>
  <c r="Y82" i="26"/>
  <c r="Y79" i="26"/>
  <c r="Y80" i="26"/>
  <c r="Y81" i="26"/>
  <c r="Y88" i="26"/>
  <c r="T85" i="26"/>
  <c r="T84" i="26"/>
  <c r="U84" i="26"/>
  <c r="U85" i="26"/>
  <c r="W85" i="26"/>
  <c r="W83" i="26"/>
  <c r="W80" i="26"/>
  <c r="W84" i="26"/>
  <c r="W82" i="26"/>
  <c r="W81" i="26"/>
  <c r="W79" i="26"/>
  <c r="V84" i="26"/>
  <c r="V80" i="26"/>
  <c r="V81" i="26"/>
  <c r="V82" i="26"/>
  <c r="V83" i="26"/>
  <c r="V85" i="26"/>
  <c r="V79" i="26"/>
  <c r="Q83" i="26"/>
  <c r="Q85" i="26"/>
  <c r="Q84" i="26"/>
  <c r="S84" i="26"/>
  <c r="S85" i="26"/>
  <c r="R85" i="26"/>
  <c r="R84" i="26"/>
  <c r="S83" i="26"/>
  <c r="U83" i="26"/>
  <c r="U80" i="26"/>
  <c r="U82" i="26"/>
  <c r="U81" i="26"/>
  <c r="U79" i="26"/>
  <c r="R83" i="26"/>
  <c r="T83" i="26"/>
  <c r="Q79" i="26"/>
  <c r="Q82" i="26"/>
  <c r="Q80" i="26"/>
  <c r="Q81" i="26"/>
  <c r="S81" i="26"/>
  <c r="S80" i="26"/>
  <c r="S82" i="26"/>
  <c r="S79" i="26"/>
  <c r="R80" i="26"/>
  <c r="R81" i="26"/>
  <c r="R82" i="26"/>
  <c r="R79" i="26"/>
  <c r="T82" i="26"/>
  <c r="T80" i="26"/>
  <c r="T79" i="26"/>
  <c r="T81" i="26"/>
  <c r="N101" i="26"/>
  <c r="M17" i="26" s="1"/>
  <c r="G114" i="26"/>
  <c r="G103" i="26" s="1"/>
  <c r="G113" i="26"/>
  <c r="G102" i="26" s="1"/>
  <c r="G116" i="26"/>
  <c r="G105" i="26" s="1"/>
  <c r="G115" i="26"/>
  <c r="G104" i="26" s="1"/>
  <c r="J115" i="26"/>
  <c r="J104" i="26" s="1"/>
  <c r="J116" i="26"/>
  <c r="J105" i="26" s="1"/>
  <c r="J118" i="26"/>
  <c r="J107" i="26" s="1"/>
  <c r="J117" i="26"/>
  <c r="J106" i="26" s="1"/>
  <c r="J119" i="26"/>
  <c r="J108" i="26" s="1"/>
  <c r="J114" i="26"/>
  <c r="J103" i="26" s="1"/>
  <c r="J113" i="26"/>
  <c r="J102" i="26" s="1"/>
  <c r="E114" i="26"/>
  <c r="E103" i="26" s="1"/>
  <c r="E113" i="26"/>
  <c r="E102" i="26" s="1"/>
  <c r="L119" i="26"/>
  <c r="L108" i="26" s="1"/>
  <c r="L116" i="26"/>
  <c r="L105" i="26" s="1"/>
  <c r="L120" i="26"/>
  <c r="L109" i="26" s="1"/>
  <c r="L118" i="26"/>
  <c r="L107" i="26" s="1"/>
  <c r="L121" i="26"/>
  <c r="L110" i="26" s="1"/>
  <c r="L114" i="26"/>
  <c r="L103" i="26" s="1"/>
  <c r="L113" i="26"/>
  <c r="L102" i="26" s="1"/>
  <c r="L115" i="26"/>
  <c r="L104" i="26" s="1"/>
  <c r="L117" i="26"/>
  <c r="L106" i="26" s="1"/>
  <c r="H116" i="26"/>
  <c r="H105" i="26" s="1"/>
  <c r="H115" i="26"/>
  <c r="H104" i="26" s="1"/>
  <c r="H117" i="26"/>
  <c r="H106" i="26" s="1"/>
  <c r="H114" i="26"/>
  <c r="H103" i="26" s="1"/>
  <c r="H113" i="26"/>
  <c r="H102" i="26" s="1"/>
  <c r="I114" i="26"/>
  <c r="I103" i="26" s="1"/>
  <c r="I113" i="26"/>
  <c r="I102" i="26" s="1"/>
  <c r="I118" i="26"/>
  <c r="I107" i="26" s="1"/>
  <c r="I115" i="26"/>
  <c r="I104" i="26" s="1"/>
  <c r="I117" i="26"/>
  <c r="I106" i="26" s="1"/>
  <c r="I116" i="26"/>
  <c r="I105" i="26" s="1"/>
  <c r="D113" i="26"/>
  <c r="D102" i="26" s="1"/>
  <c r="F115" i="26"/>
  <c r="F104" i="26" s="1"/>
  <c r="F114" i="26"/>
  <c r="F103" i="26" s="1"/>
  <c r="F113" i="26"/>
  <c r="F102" i="26" s="1"/>
  <c r="K118" i="26"/>
  <c r="K107" i="26" s="1"/>
  <c r="K117" i="26"/>
  <c r="K106" i="26" s="1"/>
  <c r="K115" i="26"/>
  <c r="K104" i="26" s="1"/>
  <c r="K119" i="26"/>
  <c r="K108" i="26" s="1"/>
  <c r="K116" i="26"/>
  <c r="K105" i="26" s="1"/>
  <c r="K114" i="26"/>
  <c r="K103" i="26" s="1"/>
  <c r="K113" i="26"/>
  <c r="K102" i="26" s="1"/>
  <c r="K120" i="26"/>
  <c r="K109" i="26" s="1"/>
  <c r="C65" i="8" a="1"/>
  <c r="G65" i="8" s="1"/>
  <c r="P87" i="26" l="1"/>
  <c r="O99" i="26" s="1"/>
  <c r="P86" i="26"/>
  <c r="O98" i="26" s="1"/>
  <c r="P88" i="26"/>
  <c r="O100" i="26" s="1"/>
  <c r="P84" i="26"/>
  <c r="O96" i="26" s="1"/>
  <c r="P85" i="26"/>
  <c r="O97" i="26" s="1"/>
  <c r="P83" i="26"/>
  <c r="O95" i="26" s="1"/>
  <c r="P79" i="26"/>
  <c r="P81" i="26"/>
  <c r="P80" i="26"/>
  <c r="P82" i="26"/>
  <c r="K124" i="26"/>
  <c r="P29" i="26"/>
  <c r="F125" i="26"/>
  <c r="I128" i="26"/>
  <c r="H126" i="26"/>
  <c r="L124" i="26"/>
  <c r="L131" i="26"/>
  <c r="P28" i="26"/>
  <c r="E125" i="26"/>
  <c r="J128" i="26"/>
  <c r="G126" i="26"/>
  <c r="K125" i="26"/>
  <c r="K128" i="26"/>
  <c r="P34" i="26"/>
  <c r="F126" i="26"/>
  <c r="I126" i="26"/>
  <c r="H124" i="26"/>
  <c r="H127" i="26"/>
  <c r="L125" i="26"/>
  <c r="L127" i="26"/>
  <c r="J124" i="26"/>
  <c r="J129" i="26"/>
  <c r="G127" i="26"/>
  <c r="P39" i="26"/>
  <c r="K126" i="26"/>
  <c r="I125" i="26"/>
  <c r="K127" i="26"/>
  <c r="K129" i="26"/>
  <c r="D124" i="26"/>
  <c r="P21" i="26"/>
  <c r="I129" i="26"/>
  <c r="H125" i="26"/>
  <c r="L128" i="26"/>
  <c r="L132" i="26"/>
  <c r="L130" i="26"/>
  <c r="J125" i="26"/>
  <c r="J127" i="26"/>
  <c r="G124" i="26"/>
  <c r="P24" i="26"/>
  <c r="K131" i="26"/>
  <c r="K130" i="26"/>
  <c r="P23" i="26"/>
  <c r="F124" i="26"/>
  <c r="I127" i="26"/>
  <c r="I124" i="26"/>
  <c r="H128" i="26"/>
  <c r="L126" i="26"/>
  <c r="L129" i="26"/>
  <c r="P22" i="26"/>
  <c r="E124" i="26"/>
  <c r="J130" i="26"/>
  <c r="J126" i="26"/>
  <c r="G125" i="26"/>
  <c r="P30" i="26"/>
  <c r="P65" i="26"/>
  <c r="M65" i="26" s="1"/>
  <c r="N65" i="26" s="1"/>
  <c r="P64" i="26"/>
  <c r="M64" i="26" s="1"/>
  <c r="N64" i="26" s="1"/>
  <c r="P63" i="26"/>
  <c r="M63" i="26" s="1"/>
  <c r="N63" i="26" s="1"/>
  <c r="P62" i="26"/>
  <c r="M62" i="26" s="1"/>
  <c r="N62" i="26" s="1"/>
  <c r="P61" i="26"/>
  <c r="M61" i="26" s="1"/>
  <c r="N61" i="26" s="1"/>
  <c r="P60" i="26"/>
  <c r="M60" i="26" s="1"/>
  <c r="N60" i="26" s="1"/>
  <c r="P59" i="26"/>
  <c r="M59" i="26" s="1"/>
  <c r="N59" i="26" s="1"/>
  <c r="P58" i="26"/>
  <c r="M58" i="26" s="1"/>
  <c r="N58" i="26" s="1"/>
  <c r="P57" i="26"/>
  <c r="M57" i="26" s="1"/>
  <c r="N57" i="26" s="1"/>
  <c r="P56" i="26"/>
  <c r="M56" i="26" s="1"/>
  <c r="N56" i="26" s="1"/>
  <c r="P55" i="26"/>
  <c r="M55" i="26" s="1"/>
  <c r="N55" i="26" s="1"/>
  <c r="P54" i="26"/>
  <c r="M54" i="26" s="1"/>
  <c r="N54" i="26" s="1"/>
  <c r="P53" i="26"/>
  <c r="M53" i="26" s="1"/>
  <c r="N53" i="26" s="1"/>
  <c r="P52" i="26"/>
  <c r="M52" i="26" s="1"/>
  <c r="N52" i="26" s="1"/>
  <c r="P51" i="26"/>
  <c r="M51" i="26" s="1"/>
  <c r="N51" i="26" s="1"/>
  <c r="P50" i="26"/>
  <c r="M50" i="26" s="1"/>
  <c r="N50" i="26" s="1"/>
  <c r="P49" i="26"/>
  <c r="M49" i="26" s="1"/>
  <c r="N49" i="26" s="1"/>
  <c r="P48" i="26"/>
  <c r="M48" i="26" s="1"/>
  <c r="N48" i="26" s="1"/>
  <c r="P47" i="26"/>
  <c r="M47" i="26" s="1"/>
  <c r="N47" i="26" s="1"/>
  <c r="P46" i="26"/>
  <c r="M46" i="26" s="1"/>
  <c r="N46" i="26" s="1"/>
  <c r="P45" i="26"/>
  <c r="M45" i="26" s="1"/>
  <c r="N45" i="26" s="1"/>
  <c r="P44" i="26"/>
  <c r="M44" i="26" s="1"/>
  <c r="N44" i="26" s="1"/>
  <c r="P43" i="26"/>
  <c r="M43" i="26" s="1"/>
  <c r="N43" i="26" s="1"/>
  <c r="P42" i="26"/>
  <c r="M42" i="26" s="1"/>
  <c r="N42" i="26" s="1"/>
  <c r="P41" i="26"/>
  <c r="M41" i="26" s="1"/>
  <c r="N41" i="26" s="1"/>
  <c r="P40" i="26"/>
  <c r="M40" i="26" s="1"/>
  <c r="N40" i="26" s="1"/>
  <c r="P38" i="26"/>
  <c r="M38" i="26" s="1"/>
  <c r="N38" i="26" s="1"/>
  <c r="P37" i="26"/>
  <c r="M37" i="26" s="1"/>
  <c r="N37" i="26" s="1"/>
  <c r="P36" i="26"/>
  <c r="M36" i="26" s="1"/>
  <c r="N36" i="26" s="1"/>
  <c r="P35" i="26"/>
  <c r="P33" i="26"/>
  <c r="M33" i="26" s="1"/>
  <c r="N33" i="26" s="1"/>
  <c r="P32" i="26"/>
  <c r="M32" i="26" s="1"/>
  <c r="N32" i="26" s="1"/>
  <c r="P31" i="26"/>
  <c r="M31" i="26" s="1"/>
  <c r="N31" i="26" s="1"/>
  <c r="P27" i="26"/>
  <c r="M27" i="26" s="1"/>
  <c r="N27" i="26" s="1"/>
  <c r="P26" i="26"/>
  <c r="M26" i="26" s="1"/>
  <c r="N26" i="26" s="1"/>
  <c r="P25" i="26"/>
  <c r="M25" i="26" s="1"/>
  <c r="N25" i="26" s="1"/>
  <c r="E65" i="8"/>
  <c r="C65" i="8"/>
  <c r="F65" i="8"/>
  <c r="H65" i="8"/>
  <c r="K65" i="8"/>
  <c r="I65" i="8"/>
  <c r="D65" i="8"/>
  <c r="J65" i="8"/>
  <c r="L65" i="8"/>
  <c r="A38" i="8" a="1"/>
  <c r="A38" i="8" s="1"/>
  <c r="C36" i="8" a="1"/>
  <c r="G36" i="8" s="1"/>
  <c r="M24" i="26" l="1"/>
  <c r="N24" i="26" s="1"/>
  <c r="M30" i="26"/>
  <c r="N30" i="26" s="1"/>
  <c r="M35" i="26"/>
  <c r="N35" i="26" s="1"/>
  <c r="M39" i="26"/>
  <c r="N39" i="26" s="1"/>
  <c r="O93" i="26"/>
  <c r="O94" i="26"/>
  <c r="O92" i="26"/>
  <c r="O91" i="26"/>
  <c r="M22" i="26"/>
  <c r="N22" i="26" s="1"/>
  <c r="M34" i="26"/>
  <c r="N34" i="26" s="1"/>
  <c r="M21" i="26"/>
  <c r="N21" i="26" s="1"/>
  <c r="M23" i="26"/>
  <c r="N23" i="26" s="1"/>
  <c r="M29" i="26"/>
  <c r="N29" i="26" s="1"/>
  <c r="M28" i="26"/>
  <c r="N28" i="26" s="1"/>
  <c r="H36" i="8"/>
  <c r="F36" i="8"/>
  <c r="J36" i="8"/>
  <c r="C36" i="8"/>
  <c r="E36" i="8"/>
  <c r="I36" i="8"/>
  <c r="D36" i="8"/>
  <c r="A41" i="8"/>
  <c r="A44" i="8"/>
  <c r="A40" i="8"/>
  <c r="A47" i="8"/>
  <c r="A43" i="8"/>
  <c r="A39" i="8"/>
  <c r="A45" i="8"/>
  <c r="A46" i="8"/>
  <c r="A42" i="8"/>
  <c r="L36" i="8"/>
  <c r="K36" i="8"/>
  <c r="O101" i="26" l="1"/>
  <c r="O6" i="26" s="1"/>
  <c r="H76" i="23"/>
  <c r="D2" i="23"/>
  <c r="M1" i="22"/>
  <c r="O7" i="26" l="1"/>
  <c r="O9" i="26"/>
  <c r="O8" i="26"/>
  <c r="O15" i="26"/>
  <c r="P12" i="26"/>
  <c r="P10" i="26"/>
  <c r="P11" i="26"/>
  <c r="P15" i="26"/>
  <c r="P13" i="26"/>
  <c r="O14" i="26"/>
  <c r="O10" i="26"/>
  <c r="O13" i="26"/>
  <c r="O12" i="26"/>
  <c r="O11" i="26"/>
  <c r="P8" i="26"/>
  <c r="P7" i="26"/>
  <c r="P6" i="26"/>
  <c r="P9" i="26"/>
  <c r="N5" i="11"/>
  <c r="N4" i="11"/>
  <c r="AD20" i="11" s="1"/>
  <c r="M9" i="8"/>
  <c r="AO124" i="11" l="1"/>
  <c r="AO98" i="11"/>
  <c r="AO72" i="11"/>
  <c r="AD137" i="11"/>
  <c r="AD85" i="11"/>
  <c r="AO111" i="11"/>
  <c r="AO85" i="11"/>
  <c r="AD124" i="11"/>
  <c r="AD98" i="11"/>
  <c r="AD111" i="11"/>
  <c r="AD46" i="11"/>
  <c r="AO33" i="11"/>
  <c r="AD59" i="11"/>
  <c r="AO46" i="11"/>
  <c r="AD72" i="11"/>
  <c r="AO59" i="11"/>
  <c r="AD33" i="11"/>
  <c r="AO20" i="11"/>
  <c r="AO7" i="11"/>
  <c r="H30" i="23"/>
  <c r="H48" i="23"/>
  <c r="H31" i="23"/>
  <c r="H36" i="23"/>
  <c r="H32" i="23"/>
  <c r="A55" i="23"/>
  <c r="A39" i="23"/>
  <c r="A46" i="23"/>
  <c r="D46" i="23" s="1"/>
  <c r="A61" i="23"/>
  <c r="D61" i="23" s="1"/>
  <c r="A59" i="23"/>
  <c r="D59" i="23" s="1"/>
  <c r="A29" i="23"/>
  <c r="D29" i="23" s="1"/>
  <c r="A56" i="23"/>
  <c r="D56" i="23" s="1"/>
  <c r="A40" i="23"/>
  <c r="D40" i="23" s="1"/>
  <c r="A57" i="23"/>
  <c r="D57" i="23" s="1"/>
  <c r="A51" i="23"/>
  <c r="D51" i="23" s="1"/>
  <c r="A41" i="23"/>
  <c r="D41" i="23" s="1"/>
  <c r="A47" i="23"/>
  <c r="D47" i="23" s="1"/>
  <c r="A44" i="23"/>
  <c r="D44" i="23" s="1"/>
  <c r="A30" i="23"/>
  <c r="D30" i="23" s="1"/>
  <c r="A37" i="23"/>
  <c r="D37" i="23" s="1"/>
  <c r="A42" i="23"/>
  <c r="D42" i="23" s="1"/>
  <c r="A64" i="23"/>
  <c r="D64" i="23" s="1"/>
  <c r="A58" i="23"/>
  <c r="D58" i="23" s="1"/>
  <c r="A49" i="23"/>
  <c r="D49" i="23" s="1"/>
  <c r="A24" i="23"/>
  <c r="D24" i="23" s="1"/>
  <c r="A43" i="23"/>
  <c r="D43" i="23" s="1"/>
  <c r="A25" i="23"/>
  <c r="D25" i="23" s="1"/>
  <c r="A26" i="23"/>
  <c r="D26" i="23" s="1"/>
  <c r="A23" i="23"/>
  <c r="D23" i="23" s="1"/>
  <c r="A53" i="23"/>
  <c r="D53" i="23" s="1"/>
  <c r="A36" i="23"/>
  <c r="D36" i="23" s="1"/>
  <c r="A50" i="23"/>
  <c r="D50" i="23" s="1"/>
  <c r="A63" i="23"/>
  <c r="D63" i="23" s="1"/>
  <c r="A31" i="23"/>
  <c r="D31" i="23" s="1"/>
  <c r="A32" i="23"/>
  <c r="D32" i="23" s="1"/>
  <c r="A60" i="23"/>
  <c r="D60" i="23" s="1"/>
  <c r="A54" i="23"/>
  <c r="D54" i="23" s="1"/>
  <c r="A21" i="23"/>
  <c r="A45" i="23"/>
  <c r="D45" i="23" s="1"/>
  <c r="A35" i="23"/>
  <c r="D35" i="23" s="1"/>
  <c r="A34" i="23"/>
  <c r="D34" i="23" s="1"/>
  <c r="A52" i="23"/>
  <c r="D52" i="23" s="1"/>
  <c r="A38" i="23"/>
  <c r="D38" i="23" s="1"/>
  <c r="A65" i="23"/>
  <c r="D65" i="23" s="1"/>
  <c r="A48" i="23"/>
  <c r="D48" i="23" s="1"/>
  <c r="A62" i="23"/>
  <c r="D62" i="23" s="1"/>
  <c r="A28" i="23"/>
  <c r="D28" i="23" s="1"/>
  <c r="A27" i="23"/>
  <c r="D27" i="23" s="1"/>
  <c r="A33" i="23"/>
  <c r="D33" i="23" s="1"/>
  <c r="A22" i="23"/>
  <c r="D22" i="23" s="1"/>
  <c r="H23" i="23"/>
  <c r="D79" i="23" l="1"/>
  <c r="AD7" i="11"/>
  <c r="H26" i="23"/>
  <c r="H39" i="23"/>
  <c r="H41" i="23"/>
  <c r="D55" i="23"/>
  <c r="C77" i="23" a="1"/>
  <c r="F77" i="23" s="1"/>
  <c r="F86" i="23"/>
  <c r="L83" i="23"/>
  <c r="G81" i="23"/>
  <c r="I81" i="23"/>
  <c r="L79" i="23"/>
  <c r="G85" i="23"/>
  <c r="J83" i="23"/>
  <c r="H87" i="23"/>
  <c r="J85" i="23"/>
  <c r="J79" i="23"/>
  <c r="I84" i="23"/>
  <c r="F88" i="23"/>
  <c r="K82" i="23"/>
  <c r="G87" i="23"/>
  <c r="C86" i="23"/>
  <c r="J87" i="23"/>
  <c r="I82" i="23"/>
  <c r="H80" i="23"/>
  <c r="L82" i="23"/>
  <c r="H81" i="23"/>
  <c r="F85" i="23"/>
  <c r="H85" i="23"/>
  <c r="F80" i="23"/>
  <c r="L84" i="23"/>
  <c r="H79" i="23"/>
  <c r="C85" i="23"/>
  <c r="L80" i="23"/>
  <c r="I87" i="23"/>
  <c r="D84" i="23"/>
  <c r="J80" i="23"/>
  <c r="C88" i="23"/>
  <c r="E82" i="23"/>
  <c r="E87" i="23"/>
  <c r="C82" i="23"/>
  <c r="G86" i="23"/>
  <c r="C83" i="23"/>
  <c r="C87" i="23"/>
  <c r="H88" i="23"/>
  <c r="D83" i="23"/>
  <c r="F84" i="23"/>
  <c r="D82" i="23"/>
  <c r="J82" i="23"/>
  <c r="D86" i="23"/>
  <c r="K81" i="23"/>
  <c r="G84" i="23"/>
  <c r="G80" i="23"/>
  <c r="D81" i="23"/>
  <c r="L87" i="23"/>
  <c r="G88" i="23"/>
  <c r="K80" i="23"/>
  <c r="I83" i="23"/>
  <c r="F83" i="23"/>
  <c r="F79" i="23"/>
  <c r="D88" i="23"/>
  <c r="E83" i="23"/>
  <c r="E79" i="23"/>
  <c r="C84" i="23"/>
  <c r="C81" i="23"/>
  <c r="F87" i="23"/>
  <c r="E86" i="23"/>
  <c r="F81" i="23"/>
  <c r="K86" i="23"/>
  <c r="K85" i="23"/>
  <c r="E88" i="23"/>
  <c r="H83" i="23"/>
  <c r="J88" i="23"/>
  <c r="D85" i="23"/>
  <c r="J84" i="23"/>
  <c r="L86" i="23"/>
  <c r="K79" i="23"/>
  <c r="I88" i="23"/>
  <c r="K84" i="23"/>
  <c r="D39" i="23"/>
  <c r="H34" i="23"/>
  <c r="I80" i="23"/>
  <c r="E84" i="23"/>
  <c r="L81" i="23"/>
  <c r="H86" i="23"/>
  <c r="I79" i="23"/>
  <c r="E80" i="23"/>
  <c r="G79" i="23"/>
  <c r="I86" i="23"/>
  <c r="D87" i="23"/>
  <c r="K88" i="23"/>
  <c r="H29" i="23"/>
  <c r="C80" i="23"/>
  <c r="K83" i="23"/>
  <c r="G82" i="23"/>
  <c r="E85" i="23"/>
  <c r="J81" i="23"/>
  <c r="L85" i="23"/>
  <c r="H47" i="23"/>
  <c r="H33" i="23"/>
  <c r="H45" i="23"/>
  <c r="H38" i="23"/>
  <c r="H42" i="23"/>
  <c r="H27" i="23"/>
  <c r="H82" i="23"/>
  <c r="H37" i="23"/>
  <c r="H40" i="23"/>
  <c r="H24" i="23"/>
  <c r="H44" i="23"/>
  <c r="H43" i="23"/>
  <c r="H25" i="23"/>
  <c r="H35" i="23"/>
  <c r="H46" i="23"/>
  <c r="J77" i="23" l="1"/>
  <c r="I77" i="23"/>
  <c r="D77" i="23"/>
  <c r="G77" i="23"/>
  <c r="L77" i="23"/>
  <c r="E77" i="23"/>
  <c r="C77" i="23"/>
  <c r="H77" i="23"/>
  <c r="K77" i="23"/>
  <c r="M9" i="11" a="1"/>
  <c r="R12" i="11" s="1"/>
  <c r="AN12" i="11" s="1"/>
  <c r="AC12" i="11" s="1"/>
  <c r="G12" i="11" s="1"/>
  <c r="E14" i="11" s="1"/>
  <c r="H94" i="23"/>
  <c r="D99" i="23"/>
  <c r="K96" i="23"/>
  <c r="D89" i="23"/>
  <c r="D91" i="23"/>
  <c r="F91" i="23"/>
  <c r="F89" i="23"/>
  <c r="C99" i="23"/>
  <c r="D96" i="23"/>
  <c r="F97" i="23"/>
  <c r="J97" i="23"/>
  <c r="F98" i="23"/>
  <c r="J93" i="23"/>
  <c r="C89" i="23"/>
  <c r="C92" i="23"/>
  <c r="I98" i="23"/>
  <c r="H98" i="23"/>
  <c r="I100" i="23"/>
  <c r="D97" i="23"/>
  <c r="E100" i="23"/>
  <c r="E98" i="23"/>
  <c r="E91" i="23"/>
  <c r="E89" i="23"/>
  <c r="F95" i="23"/>
  <c r="L99" i="23"/>
  <c r="K93" i="23"/>
  <c r="F96" i="23"/>
  <c r="C95" i="23"/>
  <c r="E94" i="23"/>
  <c r="I99" i="23"/>
  <c r="L96" i="23"/>
  <c r="H93" i="23"/>
  <c r="J99" i="23"/>
  <c r="F100" i="23"/>
  <c r="H99" i="23"/>
  <c r="I93" i="23"/>
  <c r="K95" i="23"/>
  <c r="I89" i="23"/>
  <c r="I91" i="23"/>
  <c r="J96" i="23"/>
  <c r="C96" i="23"/>
  <c r="G100" i="23"/>
  <c r="D94" i="23"/>
  <c r="E99" i="23"/>
  <c r="H89" i="23"/>
  <c r="H91" i="23"/>
  <c r="I94" i="23"/>
  <c r="K94" i="23"/>
  <c r="L91" i="23"/>
  <c r="L89" i="23"/>
  <c r="E97" i="23"/>
  <c r="G91" i="23"/>
  <c r="G89" i="23"/>
  <c r="L93" i="23"/>
  <c r="K91" i="23"/>
  <c r="K89" i="23"/>
  <c r="J100" i="23"/>
  <c r="K97" i="23"/>
  <c r="F99" i="23"/>
  <c r="E95" i="23"/>
  <c r="I95" i="23"/>
  <c r="D93" i="23"/>
  <c r="D98" i="23"/>
  <c r="D95" i="23"/>
  <c r="G98" i="23"/>
  <c r="C100" i="23"/>
  <c r="L92" i="23"/>
  <c r="F92" i="23"/>
  <c r="L94" i="23"/>
  <c r="C98" i="23"/>
  <c r="I96" i="23"/>
  <c r="J95" i="23"/>
  <c r="G93" i="23"/>
  <c r="L97" i="23"/>
  <c r="I92" i="23"/>
  <c r="F93" i="23"/>
  <c r="G96" i="23"/>
  <c r="G94" i="23"/>
  <c r="K100" i="23"/>
  <c r="E92" i="23"/>
  <c r="E96" i="23"/>
  <c r="L98" i="23"/>
  <c r="H95" i="23"/>
  <c r="K98" i="23"/>
  <c r="C93" i="23"/>
  <c r="D100" i="23"/>
  <c r="K92" i="23"/>
  <c r="G92" i="23"/>
  <c r="J94" i="23"/>
  <c r="H100" i="23"/>
  <c r="C94" i="23"/>
  <c r="J92" i="23"/>
  <c r="C97" i="23"/>
  <c r="H97" i="23"/>
  <c r="H92" i="23"/>
  <c r="G99" i="23"/>
  <c r="J91" i="23"/>
  <c r="J89" i="23"/>
  <c r="G97" i="23"/>
  <c r="L95" i="23"/>
  <c r="Q15" i="11" l="1"/>
  <c r="P10" i="11"/>
  <c r="AL10" i="11" s="1"/>
  <c r="AA10" i="11" s="1"/>
  <c r="E10" i="11" s="1"/>
  <c r="C12" i="11" s="1"/>
  <c r="Q10" i="11"/>
  <c r="AM10" i="11" s="1"/>
  <c r="AB10" i="11" s="1"/>
  <c r="F10" i="11" s="1"/>
  <c r="C13" i="11" s="1"/>
  <c r="O14" i="11"/>
  <c r="Q12" i="11"/>
  <c r="AM12" i="11" s="1"/>
  <c r="AB12" i="11" s="1"/>
  <c r="F12" i="11" s="1"/>
  <c r="E13" i="11" s="1"/>
  <c r="O10" i="11"/>
  <c r="AK10" i="11" s="1"/>
  <c r="Z10" i="11" s="1"/>
  <c r="R10" i="11"/>
  <c r="AN10" i="11" s="1"/>
  <c r="AC10" i="11" s="1"/>
  <c r="G10" i="11" s="1"/>
  <c r="C14" i="11" s="1"/>
  <c r="P11" i="11"/>
  <c r="AL11" i="11" s="1"/>
  <c r="AA11" i="11" s="1"/>
  <c r="E11" i="11" s="1"/>
  <c r="D12" i="11" s="1"/>
  <c r="R9" i="11"/>
  <c r="AN9" i="11" s="1"/>
  <c r="AC9" i="11" s="1"/>
  <c r="G9" i="11" s="1"/>
  <c r="B14" i="11" s="1"/>
  <c r="P18" i="11"/>
  <c r="R15" i="11"/>
  <c r="R18" i="11"/>
  <c r="Q11" i="11"/>
  <c r="AM11" i="11" s="1"/>
  <c r="AB11" i="11" s="1"/>
  <c r="F11" i="11" s="1"/>
  <c r="D13" i="11" s="1"/>
  <c r="V10" i="11"/>
  <c r="AR10" i="11" s="1"/>
  <c r="AG10" i="11" s="1"/>
  <c r="K10" i="11" s="1"/>
  <c r="C18" i="11" s="1"/>
  <c r="T9" i="11"/>
  <c r="AP9" i="11" s="1"/>
  <c r="AE9" i="11" s="1"/>
  <c r="I9" i="11" s="1"/>
  <c r="B16" i="11" s="1"/>
  <c r="T10" i="11"/>
  <c r="AP10" i="11" s="1"/>
  <c r="AE10" i="11" s="1"/>
  <c r="I10" i="11" s="1"/>
  <c r="C16" i="11" s="1"/>
  <c r="U10" i="11"/>
  <c r="AQ10" i="11" s="1"/>
  <c r="AF10" i="11" s="1"/>
  <c r="J10" i="11" s="1"/>
  <c r="C17" i="11" s="1"/>
  <c r="M11" i="11"/>
  <c r="Q14" i="11"/>
  <c r="S10" i="11"/>
  <c r="AO10" i="11" s="1"/>
  <c r="AD10" i="11" s="1"/>
  <c r="H10" i="11" s="1"/>
  <c r="C15" i="11" s="1"/>
  <c r="T13" i="11"/>
  <c r="AP13" i="11" s="1"/>
  <c r="AE13" i="11" s="1"/>
  <c r="I13" i="11" s="1"/>
  <c r="F16" i="11" s="1"/>
  <c r="Q16" i="11"/>
  <c r="M14" i="11"/>
  <c r="S16" i="11"/>
  <c r="N14" i="11"/>
  <c r="N17" i="11"/>
  <c r="R13" i="11"/>
  <c r="AN13" i="11" s="1"/>
  <c r="AC13" i="11" s="1"/>
  <c r="G13" i="11" s="1"/>
  <c r="F14" i="11" s="1"/>
  <c r="V12" i="11"/>
  <c r="AR12" i="11" s="1"/>
  <c r="AG12" i="11" s="1"/>
  <c r="K12" i="11" s="1"/>
  <c r="E18" i="11" s="1"/>
  <c r="N13" i="11"/>
  <c r="O13" i="11"/>
  <c r="O15" i="11"/>
  <c r="N12" i="11"/>
  <c r="T15" i="11"/>
  <c r="AP15" i="11" s="1"/>
  <c r="AE15" i="11" s="1"/>
  <c r="I15" i="11" s="1"/>
  <c r="H16" i="11" s="1"/>
  <c r="V15" i="11"/>
  <c r="AR15" i="11" s="1"/>
  <c r="AG15" i="11" s="1"/>
  <c r="K15" i="11" s="1"/>
  <c r="H18" i="11" s="1"/>
  <c r="N16" i="11"/>
  <c r="V13" i="11"/>
  <c r="AR13" i="11" s="1"/>
  <c r="AG13" i="11" s="1"/>
  <c r="K13" i="11" s="1"/>
  <c r="F18" i="11" s="1"/>
  <c r="M15" i="11"/>
  <c r="M12" i="11"/>
  <c r="T12" i="11"/>
  <c r="AP12" i="11" s="1"/>
  <c r="AE12" i="11" s="1"/>
  <c r="I12" i="11" s="1"/>
  <c r="E16" i="11" s="1"/>
  <c r="U16" i="11"/>
  <c r="AQ16" i="11" s="1"/>
  <c r="AF16" i="11" s="1"/>
  <c r="J16" i="11" s="1"/>
  <c r="I17" i="11" s="1"/>
  <c r="N11" i="11"/>
  <c r="U9" i="11"/>
  <c r="AQ9" i="11" s="1"/>
  <c r="AF9" i="11" s="1"/>
  <c r="J9" i="11" s="1"/>
  <c r="B17" i="11" s="1"/>
  <c r="Q9" i="11"/>
  <c r="AM9" i="11" s="1"/>
  <c r="AB9" i="11" s="1"/>
  <c r="F9" i="11" s="1"/>
  <c r="B13" i="11" s="1"/>
  <c r="V9" i="11"/>
  <c r="AR9" i="11" s="1"/>
  <c r="AG9" i="11" s="1"/>
  <c r="K9" i="11" s="1"/>
  <c r="B18" i="11" s="1"/>
  <c r="U12" i="11"/>
  <c r="AQ12" i="11" s="1"/>
  <c r="AF12" i="11" s="1"/>
  <c r="J12" i="11" s="1"/>
  <c r="E17" i="11" s="1"/>
  <c r="P13" i="11"/>
  <c r="Q17" i="11"/>
  <c r="N18" i="11"/>
  <c r="M16" i="11"/>
  <c r="M18" i="11"/>
  <c r="U15" i="11"/>
  <c r="AQ15" i="11" s="1"/>
  <c r="AF15" i="11" s="1"/>
  <c r="J15" i="11" s="1"/>
  <c r="H17" i="11" s="1"/>
  <c r="S17" i="11"/>
  <c r="V16" i="11"/>
  <c r="AR16" i="11" s="1"/>
  <c r="AG16" i="11" s="1"/>
  <c r="K16" i="11" s="1"/>
  <c r="I18" i="11" s="1"/>
  <c r="U18" i="11"/>
  <c r="S14" i="11"/>
  <c r="AO14" i="11" s="1"/>
  <c r="AD14" i="11" s="1"/>
  <c r="H14" i="11" s="1"/>
  <c r="G15" i="11" s="1"/>
  <c r="S13" i="11"/>
  <c r="AO13" i="11" s="1"/>
  <c r="AD13" i="11" s="1"/>
  <c r="H13" i="11" s="1"/>
  <c r="F15" i="11" s="1"/>
  <c r="P17" i="11"/>
  <c r="V11" i="11"/>
  <c r="AR11" i="11" s="1"/>
  <c r="AG11" i="11" s="1"/>
  <c r="K11" i="11" s="1"/>
  <c r="D18" i="11" s="1"/>
  <c r="S12" i="11"/>
  <c r="AO12" i="11" s="1"/>
  <c r="AD12" i="11" s="1"/>
  <c r="H12" i="11" s="1"/>
  <c r="E15" i="11" s="1"/>
  <c r="S9" i="11"/>
  <c r="AO9" i="11" s="1"/>
  <c r="AD9" i="11" s="1"/>
  <c r="H9" i="11" s="1"/>
  <c r="B15" i="11" s="1"/>
  <c r="O9" i="11"/>
  <c r="AK9" i="11" s="1"/>
  <c r="Z9" i="11" s="1"/>
  <c r="P9" i="11"/>
  <c r="AL9" i="11" s="1"/>
  <c r="AA9" i="11" s="1"/>
  <c r="E9" i="11" s="1"/>
  <c r="B12" i="11" s="1"/>
  <c r="M91" i="23"/>
  <c r="O17" i="11"/>
  <c r="Q18" i="11"/>
  <c r="T14" i="11"/>
  <c r="AP14" i="11" s="1"/>
  <c r="AE14" i="11" s="1"/>
  <c r="I14" i="11" s="1"/>
  <c r="G16" i="11" s="1"/>
  <c r="S11" i="11"/>
  <c r="AO11" i="11" s="1"/>
  <c r="AD11" i="11" s="1"/>
  <c r="H11" i="11" s="1"/>
  <c r="D15" i="11" s="1"/>
  <c r="R11" i="11"/>
  <c r="AN11" i="11" s="1"/>
  <c r="AC11" i="11" s="1"/>
  <c r="G11" i="11" s="1"/>
  <c r="D14" i="11" s="1"/>
  <c r="M13" i="11"/>
  <c r="U11" i="11"/>
  <c r="AQ11" i="11" s="1"/>
  <c r="AF11" i="11" s="1"/>
  <c r="J11" i="11" s="1"/>
  <c r="D17" i="11" s="1"/>
  <c r="O16" i="11"/>
  <c r="T11" i="11"/>
  <c r="AP11" i="11" s="1"/>
  <c r="AE11" i="11" s="1"/>
  <c r="I11" i="11" s="1"/>
  <c r="D16" i="11" s="1"/>
  <c r="N9" i="11"/>
  <c r="AJ9" i="11" s="1"/>
  <c r="Y9" i="11" s="1"/>
  <c r="U13" i="11"/>
  <c r="AQ13" i="11" s="1"/>
  <c r="AF13" i="11" s="1"/>
  <c r="J13" i="11" s="1"/>
  <c r="F17" i="11" s="1"/>
  <c r="R17" i="11"/>
  <c r="T17" i="11"/>
  <c r="P14" i="11"/>
  <c r="V17" i="11"/>
  <c r="AR17" i="11" s="1"/>
  <c r="AG17" i="11" s="1"/>
  <c r="K17" i="11" s="1"/>
  <c r="J18" i="11" s="1"/>
  <c r="N15" i="11"/>
  <c r="R16" i="11"/>
  <c r="M10" i="11"/>
  <c r="M17" i="11"/>
  <c r="U14" i="11"/>
  <c r="AQ14" i="11" s="1"/>
  <c r="AF14" i="11" s="1"/>
  <c r="J14" i="11" s="1"/>
  <c r="G17" i="11" s="1"/>
  <c r="T18" i="11"/>
  <c r="V14" i="11"/>
  <c r="AR14" i="11" s="1"/>
  <c r="AG14" i="11" s="1"/>
  <c r="K14" i="11" s="1"/>
  <c r="G18" i="11" s="1"/>
  <c r="O12" i="11"/>
  <c r="O18" i="11"/>
  <c r="S18" i="11"/>
  <c r="P16" i="11"/>
  <c r="P15" i="11"/>
  <c r="V18" i="11"/>
  <c r="T16" i="11"/>
  <c r="Q13" i="11"/>
  <c r="R14" i="11"/>
  <c r="S15" i="11"/>
  <c r="M9" i="11"/>
  <c r="N10" i="11"/>
  <c r="O11" i="11"/>
  <c r="U17" i="11"/>
  <c r="P12" i="11"/>
  <c r="M100" i="23"/>
  <c r="M99" i="23"/>
  <c r="M97" i="23"/>
  <c r="M94" i="23"/>
  <c r="M95" i="23"/>
  <c r="M93" i="23"/>
  <c r="M98" i="23"/>
  <c r="M96" i="23"/>
  <c r="M92" i="23"/>
  <c r="D9" i="11" l="1"/>
  <c r="B11" i="11" s="1"/>
  <c r="D10" i="11"/>
  <c r="C11" i="11" s="1"/>
  <c r="M101" i="23"/>
  <c r="N92" i="23" s="1"/>
  <c r="R80" i="23" l="1"/>
  <c r="C9" i="11"/>
  <c r="N98" i="23"/>
  <c r="N99" i="23"/>
  <c r="N100" i="23"/>
  <c r="N95" i="23"/>
  <c r="N94" i="23"/>
  <c r="N91" i="23"/>
  <c r="N96" i="23"/>
  <c r="N93" i="23"/>
  <c r="N97" i="23"/>
  <c r="Y87" i="23" l="1"/>
  <c r="Y83" i="23"/>
  <c r="Y84" i="23"/>
  <c r="Y85" i="23"/>
  <c r="Y81" i="23"/>
  <c r="Y79" i="23"/>
  <c r="Y88" i="23"/>
  <c r="Y86" i="23"/>
  <c r="Y80" i="23"/>
  <c r="Y82" i="23"/>
  <c r="Z88" i="23"/>
  <c r="Z79" i="23"/>
  <c r="Z85" i="23"/>
  <c r="Z87" i="23"/>
  <c r="Z81" i="23"/>
  <c r="Z80" i="23"/>
  <c r="Z84" i="23"/>
  <c r="Z86" i="23"/>
  <c r="Z82" i="23"/>
  <c r="Z83" i="23"/>
  <c r="S87" i="23"/>
  <c r="S88" i="23"/>
  <c r="S86" i="23"/>
  <c r="R88" i="23"/>
  <c r="X86" i="23"/>
  <c r="X83" i="23"/>
  <c r="X85" i="23"/>
  <c r="X81" i="23"/>
  <c r="X88" i="23"/>
  <c r="X79" i="23"/>
  <c r="X84" i="23"/>
  <c r="X82" i="23"/>
  <c r="X87" i="23"/>
  <c r="X80" i="23"/>
  <c r="T88" i="23"/>
  <c r="T86" i="23"/>
  <c r="T87" i="23"/>
  <c r="R86" i="23"/>
  <c r="W88" i="23"/>
  <c r="W86" i="23"/>
  <c r="W87" i="23"/>
  <c r="R84" i="23"/>
  <c r="V86" i="23"/>
  <c r="V88" i="23"/>
  <c r="V87" i="23"/>
  <c r="Q86" i="23"/>
  <c r="Q88" i="23"/>
  <c r="Q87" i="23"/>
  <c r="U88" i="23"/>
  <c r="U87" i="23"/>
  <c r="U86" i="23"/>
  <c r="R87" i="23"/>
  <c r="U85" i="23"/>
  <c r="U84" i="23"/>
  <c r="W85" i="23"/>
  <c r="W81" i="23"/>
  <c r="W83" i="23"/>
  <c r="W84" i="23"/>
  <c r="W82" i="23"/>
  <c r="W80" i="23"/>
  <c r="W79" i="23"/>
  <c r="S83" i="23"/>
  <c r="S85" i="23"/>
  <c r="S84" i="23"/>
  <c r="V84" i="23"/>
  <c r="V85" i="23"/>
  <c r="V83" i="23"/>
  <c r="V82" i="23"/>
  <c r="V79" i="23"/>
  <c r="V80" i="23"/>
  <c r="V81" i="23"/>
  <c r="Q85" i="23"/>
  <c r="Q84" i="23"/>
  <c r="T85" i="23"/>
  <c r="T84" i="23"/>
  <c r="R85" i="23"/>
  <c r="T83" i="23"/>
  <c r="Q83" i="23"/>
  <c r="U83" i="23"/>
  <c r="U79" i="23"/>
  <c r="U82" i="23"/>
  <c r="U81" i="23"/>
  <c r="U80" i="23"/>
  <c r="R83" i="23"/>
  <c r="Q79" i="23"/>
  <c r="Q80" i="23"/>
  <c r="Q81" i="23"/>
  <c r="Q82" i="23"/>
  <c r="R79" i="23"/>
  <c r="T82" i="23"/>
  <c r="T80" i="23"/>
  <c r="T79" i="23"/>
  <c r="T81" i="23"/>
  <c r="R82" i="23"/>
  <c r="S81" i="23"/>
  <c r="S80" i="23"/>
  <c r="S79" i="23"/>
  <c r="S82" i="23"/>
  <c r="R81" i="23"/>
  <c r="D113" i="23"/>
  <c r="D102" i="23" s="1"/>
  <c r="B10" i="11"/>
  <c r="C50" i="8" s="1" a="1"/>
  <c r="L120" i="23"/>
  <c r="L118" i="23"/>
  <c r="L117" i="23"/>
  <c r="L113" i="23"/>
  <c r="L119" i="23"/>
  <c r="L115" i="23"/>
  <c r="L116" i="23"/>
  <c r="L121" i="23"/>
  <c r="L114" i="23"/>
  <c r="K118" i="23"/>
  <c r="K117" i="23"/>
  <c r="K114" i="23"/>
  <c r="K120" i="23"/>
  <c r="K115" i="23"/>
  <c r="K119" i="23"/>
  <c r="K113" i="23"/>
  <c r="K116" i="23"/>
  <c r="J118" i="23"/>
  <c r="J113" i="23"/>
  <c r="J115" i="23"/>
  <c r="J117" i="23"/>
  <c r="J116" i="23"/>
  <c r="J119" i="23"/>
  <c r="J114" i="23"/>
  <c r="I114" i="23"/>
  <c r="I113" i="23"/>
  <c r="I115" i="23"/>
  <c r="I116" i="23"/>
  <c r="I118" i="23"/>
  <c r="I117" i="23"/>
  <c r="H117" i="23"/>
  <c r="H116" i="23"/>
  <c r="H113" i="23"/>
  <c r="H114" i="23"/>
  <c r="H115" i="23"/>
  <c r="F113" i="23"/>
  <c r="F102" i="23" s="1"/>
  <c r="F115" i="23"/>
  <c r="F104" i="23" s="1"/>
  <c r="F114" i="23"/>
  <c r="F103" i="23" s="1"/>
  <c r="E113" i="23"/>
  <c r="E102" i="23" s="1"/>
  <c r="E114" i="23"/>
  <c r="E103" i="23" s="1"/>
  <c r="G115" i="23"/>
  <c r="G114" i="23"/>
  <c r="G113" i="23"/>
  <c r="G116" i="23"/>
  <c r="L86" i="8"/>
  <c r="H86" i="8"/>
  <c r="D86" i="8"/>
  <c r="K86" i="8"/>
  <c r="G86" i="8"/>
  <c r="C86" i="8"/>
  <c r="J86" i="8"/>
  <c r="F86" i="8"/>
  <c r="I86" i="8"/>
  <c r="E86" i="8"/>
  <c r="C64" i="8" a="1"/>
  <c r="N101" i="23"/>
  <c r="M17" i="23" s="1"/>
  <c r="P88" i="23" l="1"/>
  <c r="O100" i="23" s="1"/>
  <c r="P86" i="23"/>
  <c r="O98" i="23" s="1"/>
  <c r="P87" i="23"/>
  <c r="O99" i="23" s="1"/>
  <c r="P84" i="23"/>
  <c r="O96" i="23" s="1"/>
  <c r="P85" i="23"/>
  <c r="O97" i="23" s="1"/>
  <c r="P82" i="23"/>
  <c r="O94" i="23" s="1"/>
  <c r="P81" i="23"/>
  <c r="O93" i="23" s="1"/>
  <c r="P80" i="23"/>
  <c r="O92" i="23" s="1"/>
  <c r="P83" i="23"/>
  <c r="O95" i="23" s="1"/>
  <c r="P79" i="23"/>
  <c r="O91" i="23" s="1"/>
  <c r="P29" i="23"/>
  <c r="D124" i="23"/>
  <c r="P48" i="23"/>
  <c r="L132" i="23"/>
  <c r="L110" i="23"/>
  <c r="K131" i="23"/>
  <c r="K109" i="23"/>
  <c r="L131" i="23"/>
  <c r="L109" i="23"/>
  <c r="J130" i="23"/>
  <c r="J108" i="23"/>
  <c r="K130" i="23"/>
  <c r="K108" i="23"/>
  <c r="L130" i="23"/>
  <c r="L108" i="23"/>
  <c r="J129" i="23"/>
  <c r="J107" i="23"/>
  <c r="K129" i="23"/>
  <c r="K107" i="23"/>
  <c r="L129" i="23"/>
  <c r="L107" i="23"/>
  <c r="I129" i="23"/>
  <c r="I107" i="23"/>
  <c r="H128" i="23"/>
  <c r="H106" i="23"/>
  <c r="K128" i="23"/>
  <c r="K106" i="23"/>
  <c r="L128" i="23"/>
  <c r="L106" i="23"/>
  <c r="J128" i="23"/>
  <c r="J106" i="23"/>
  <c r="I128" i="23"/>
  <c r="I106" i="23"/>
  <c r="G127" i="23"/>
  <c r="G105" i="23"/>
  <c r="P39" i="23" s="1"/>
  <c r="I127" i="23"/>
  <c r="I105" i="23"/>
  <c r="L127" i="23"/>
  <c r="L105" i="23"/>
  <c r="H127" i="23"/>
  <c r="H105" i="23"/>
  <c r="J127" i="23"/>
  <c r="J105" i="23"/>
  <c r="K127" i="23"/>
  <c r="K105" i="23"/>
  <c r="G126" i="23"/>
  <c r="G104" i="23"/>
  <c r="P35" i="23" s="1"/>
  <c r="J126" i="23"/>
  <c r="J104" i="23"/>
  <c r="H126" i="23"/>
  <c r="H104" i="23"/>
  <c r="I126" i="23"/>
  <c r="I104" i="23"/>
  <c r="K126" i="23"/>
  <c r="K104" i="23"/>
  <c r="L126" i="23"/>
  <c r="L104" i="23"/>
  <c r="J125" i="23"/>
  <c r="J103" i="23"/>
  <c r="K125" i="23"/>
  <c r="K103" i="23"/>
  <c r="I125" i="23"/>
  <c r="I103" i="23"/>
  <c r="G125" i="23"/>
  <c r="G103" i="23"/>
  <c r="P30" i="23" s="1"/>
  <c r="H125" i="23"/>
  <c r="H103" i="23"/>
  <c r="L125" i="23"/>
  <c r="L103" i="23"/>
  <c r="K124" i="23"/>
  <c r="K102" i="23"/>
  <c r="L124" i="23"/>
  <c r="L102" i="23"/>
  <c r="G124" i="23"/>
  <c r="G102" i="23"/>
  <c r="P24" i="23" s="1"/>
  <c r="J124" i="23"/>
  <c r="J102" i="23"/>
  <c r="I124" i="23"/>
  <c r="I102" i="23"/>
  <c r="H124" i="23"/>
  <c r="H102" i="23"/>
  <c r="P28" i="23"/>
  <c r="E124" i="23"/>
  <c r="F124" i="23"/>
  <c r="P23" i="23"/>
  <c r="P21" i="23"/>
  <c r="F126" i="23"/>
  <c r="F125" i="23"/>
  <c r="E125" i="23"/>
  <c r="L59" i="8"/>
  <c r="D59" i="8"/>
  <c r="F58" i="8"/>
  <c r="H57" i="8"/>
  <c r="J56" i="8"/>
  <c r="J44" i="8" s="1"/>
  <c r="L55" i="8"/>
  <c r="L43" i="8" s="1"/>
  <c r="D55" i="8"/>
  <c r="F54" i="8"/>
  <c r="H53" i="8"/>
  <c r="H41" i="8" s="1"/>
  <c r="J52" i="8"/>
  <c r="J40" i="8" s="1"/>
  <c r="L51" i="8"/>
  <c r="L39" i="8" s="1"/>
  <c r="D51" i="8"/>
  <c r="F50" i="8"/>
  <c r="F38" i="8" s="1"/>
  <c r="K59" i="8"/>
  <c r="C59" i="8"/>
  <c r="E58" i="8"/>
  <c r="G57" i="8"/>
  <c r="I56" i="8"/>
  <c r="K55" i="8"/>
  <c r="K43" i="8" s="1"/>
  <c r="C55" i="8"/>
  <c r="E54" i="8"/>
  <c r="G53" i="8"/>
  <c r="G41" i="8" s="1"/>
  <c r="I52" i="8"/>
  <c r="I40" i="8" s="1"/>
  <c r="K51" i="8"/>
  <c r="K39" i="8" s="1"/>
  <c r="C51" i="8"/>
  <c r="E50" i="8"/>
  <c r="E38" i="8" s="1"/>
  <c r="J59" i="8"/>
  <c r="L58" i="8"/>
  <c r="L46" i="8" s="1"/>
  <c r="D58" i="8"/>
  <c r="F57" i="8"/>
  <c r="H56" i="8"/>
  <c r="J55" i="8"/>
  <c r="J43" i="8" s="1"/>
  <c r="L54" i="8"/>
  <c r="L42" i="8" s="1"/>
  <c r="D54" i="8"/>
  <c r="F53" i="8"/>
  <c r="H52" i="8"/>
  <c r="H40" i="8" s="1"/>
  <c r="J51" i="8"/>
  <c r="J39" i="8" s="1"/>
  <c r="L50" i="8"/>
  <c r="L38" i="8" s="1"/>
  <c r="D50" i="8"/>
  <c r="D38" i="8" s="1"/>
  <c r="I59" i="8"/>
  <c r="C58" i="8"/>
  <c r="E57" i="8"/>
  <c r="G56" i="8"/>
  <c r="I55" i="8"/>
  <c r="I43" i="8" s="1"/>
  <c r="K54" i="8"/>
  <c r="K42" i="8" s="1"/>
  <c r="C54" i="8"/>
  <c r="E53" i="8"/>
  <c r="G52" i="8"/>
  <c r="G40" i="8" s="1"/>
  <c r="I51" i="8"/>
  <c r="I39" i="8" s="1"/>
  <c r="C50" i="8"/>
  <c r="H55" i="8"/>
  <c r="L53" i="8"/>
  <c r="L41" i="8" s="1"/>
  <c r="F52" i="8"/>
  <c r="F40" i="8" s="1"/>
  <c r="G59" i="8"/>
  <c r="K57" i="8"/>
  <c r="K45" i="8" s="1"/>
  <c r="E56" i="8"/>
  <c r="I54" i="8"/>
  <c r="I42" i="8" s="1"/>
  <c r="K53" i="8"/>
  <c r="K41" i="8" s="1"/>
  <c r="G51" i="8"/>
  <c r="G39" i="8" s="1"/>
  <c r="J57" i="8"/>
  <c r="F55" i="8"/>
  <c r="J53" i="8"/>
  <c r="J41" i="8" s="1"/>
  <c r="F51" i="8"/>
  <c r="F39" i="8" s="1"/>
  <c r="I57" i="8"/>
  <c r="E55" i="8"/>
  <c r="C52" i="8"/>
  <c r="H51" i="8"/>
  <c r="H39" i="8" s="1"/>
  <c r="E52" i="8"/>
  <c r="F59" i="8"/>
  <c r="L56" i="8"/>
  <c r="L44" i="8" s="1"/>
  <c r="H54" i="8"/>
  <c r="H42" i="8" s="1"/>
  <c r="D52" i="8"/>
  <c r="G58" i="8"/>
  <c r="C56" i="8"/>
  <c r="I53" i="8"/>
  <c r="I41" i="8" s="1"/>
  <c r="E51" i="8"/>
  <c r="E39" i="8" s="1"/>
  <c r="K58" i="8"/>
  <c r="K50" i="8"/>
  <c r="K38" i="8" s="1"/>
  <c r="H59" i="8"/>
  <c r="J58" i="8"/>
  <c r="L57" i="8"/>
  <c r="L45" i="8" s="1"/>
  <c r="D57" i="8"/>
  <c r="F56" i="8"/>
  <c r="J54" i="8"/>
  <c r="J42" i="8" s="1"/>
  <c r="D53" i="8"/>
  <c r="J50" i="8"/>
  <c r="J38" i="8" s="1"/>
  <c r="I58" i="8"/>
  <c r="C57" i="8"/>
  <c r="G55" i="8"/>
  <c r="C53" i="8"/>
  <c r="I50" i="8"/>
  <c r="I38" i="8" s="1"/>
  <c r="H58" i="8"/>
  <c r="D56" i="8"/>
  <c r="L52" i="8"/>
  <c r="L40" i="8" s="1"/>
  <c r="H50" i="8"/>
  <c r="H38" i="8" s="1"/>
  <c r="E59" i="8"/>
  <c r="K56" i="8"/>
  <c r="K44" i="8" s="1"/>
  <c r="G54" i="8"/>
  <c r="K52" i="8"/>
  <c r="K40" i="8" s="1"/>
  <c r="G50" i="8"/>
  <c r="G38" i="8" s="1"/>
  <c r="P50" i="23"/>
  <c r="P61" i="23"/>
  <c r="P57" i="23"/>
  <c r="P56" i="23"/>
  <c r="P58" i="23"/>
  <c r="P53" i="23"/>
  <c r="P59" i="23"/>
  <c r="P54" i="23"/>
  <c r="P60" i="23"/>
  <c r="P49" i="23"/>
  <c r="P51" i="23"/>
  <c r="P65" i="23"/>
  <c r="P55" i="23"/>
  <c r="P63" i="23"/>
  <c r="P52" i="23"/>
  <c r="P62" i="23"/>
  <c r="P64" i="23"/>
  <c r="P45" i="23"/>
  <c r="P27" i="23"/>
  <c r="P33" i="23"/>
  <c r="P42" i="23"/>
  <c r="P47" i="23"/>
  <c r="P40" i="23"/>
  <c r="P41" i="23"/>
  <c r="P36" i="23"/>
  <c r="P43" i="23"/>
  <c r="P37" i="23"/>
  <c r="P31" i="23"/>
  <c r="P44" i="23"/>
  <c r="P26" i="23"/>
  <c r="P25" i="23"/>
  <c r="P46" i="23"/>
  <c r="P32" i="23"/>
  <c r="P22" i="23"/>
  <c r="P34" i="23"/>
  <c r="P38" i="23"/>
  <c r="F64" i="8"/>
  <c r="J64" i="8"/>
  <c r="C64" i="8"/>
  <c r="C84" i="8" s="1"/>
  <c r="C105" i="8" s="1"/>
  <c r="D64" i="8"/>
  <c r="H64" i="8"/>
  <c r="L64" i="8"/>
  <c r="L84" i="8" s="1"/>
  <c r="K64" i="8"/>
  <c r="K84" i="8" s="1"/>
  <c r="E64" i="8"/>
  <c r="I64" i="8"/>
  <c r="G64" i="8"/>
  <c r="AC63" i="8" l="1"/>
  <c r="O101" i="23"/>
  <c r="O13" i="23" s="1"/>
  <c r="C43" i="8"/>
  <c r="B10" i="22" s="1"/>
  <c r="G43" i="8"/>
  <c r="F10" i="22" s="1"/>
  <c r="D41" i="8"/>
  <c r="C8" i="22" s="1"/>
  <c r="J46" i="8"/>
  <c r="I13" i="22" s="1"/>
  <c r="H7" i="22"/>
  <c r="E47" i="8"/>
  <c r="D14" i="22" s="1"/>
  <c r="C45" i="8"/>
  <c r="B12" i="22" s="1"/>
  <c r="C46" i="8"/>
  <c r="B13" i="22" s="1"/>
  <c r="I47" i="8"/>
  <c r="H14" i="22" s="1"/>
  <c r="I8" i="22"/>
  <c r="C47" i="8"/>
  <c r="B14" i="22" s="1"/>
  <c r="F42" i="8"/>
  <c r="E9" i="22" s="1"/>
  <c r="H47" i="8"/>
  <c r="G14" i="22" s="1"/>
  <c r="E41" i="8"/>
  <c r="D8" i="22" s="1"/>
  <c r="G46" i="8"/>
  <c r="F13" i="22" s="1"/>
  <c r="D45" i="8"/>
  <c r="C12" i="22" s="1"/>
  <c r="C41" i="8"/>
  <c r="I45" i="8"/>
  <c r="H12" i="22" s="1"/>
  <c r="D46" i="8"/>
  <c r="C13" i="22" s="1"/>
  <c r="C42" i="8"/>
  <c r="I9" i="22"/>
  <c r="F47" i="8"/>
  <c r="E14" i="22" s="1"/>
  <c r="H44" i="8"/>
  <c r="G11" i="22" s="1"/>
  <c r="E43" i="8"/>
  <c r="D10" i="22" s="1"/>
  <c r="K47" i="8"/>
  <c r="J14" i="22" s="1"/>
  <c r="E42" i="8"/>
  <c r="D9" i="22" s="1"/>
  <c r="E46" i="8"/>
  <c r="D13" i="22" s="1"/>
  <c r="C44" i="8"/>
  <c r="B11" i="22" s="1"/>
  <c r="F44" i="8"/>
  <c r="E11" i="22" s="1"/>
  <c r="D43" i="8"/>
  <c r="C10" i="22" s="1"/>
  <c r="D42" i="8"/>
  <c r="C9" i="22" s="1"/>
  <c r="H46" i="8"/>
  <c r="G13" i="22" s="1"/>
  <c r="D47" i="8"/>
  <c r="C14" i="22" s="1"/>
  <c r="H45" i="8"/>
  <c r="G12" i="22" s="1"/>
  <c r="J8" i="22"/>
  <c r="E45" i="8"/>
  <c r="D12" i="22" s="1"/>
  <c r="I46" i="8"/>
  <c r="H13" i="22" s="1"/>
  <c r="J47" i="8"/>
  <c r="I14" i="22" s="1"/>
  <c r="G44" i="8"/>
  <c r="F11" i="22" s="1"/>
  <c r="D44" i="8"/>
  <c r="C11" i="22" s="1"/>
  <c r="G47" i="8"/>
  <c r="F14" i="22" s="1"/>
  <c r="F43" i="8"/>
  <c r="E10" i="22" s="1"/>
  <c r="D40" i="8"/>
  <c r="C7" i="22" s="1"/>
  <c r="C40" i="8"/>
  <c r="C39" i="8"/>
  <c r="B6" i="22" s="1"/>
  <c r="M62" i="23"/>
  <c r="N62" i="23" s="1"/>
  <c r="M63" i="23"/>
  <c r="N63" i="23" s="1"/>
  <c r="M65" i="23"/>
  <c r="N65" i="23" s="1"/>
  <c r="M49" i="23"/>
  <c r="N49" i="23" s="1"/>
  <c r="M54" i="23"/>
  <c r="N54" i="23" s="1"/>
  <c r="M53" i="23"/>
  <c r="N53" i="23" s="1"/>
  <c r="M56" i="23"/>
  <c r="N56" i="23" s="1"/>
  <c r="M61" i="23"/>
  <c r="N61" i="23" s="1"/>
  <c r="M64" i="23"/>
  <c r="N64" i="23" s="1"/>
  <c r="M52" i="23"/>
  <c r="N52" i="23" s="1"/>
  <c r="M55" i="23"/>
  <c r="N55" i="23" s="1"/>
  <c r="M51" i="23"/>
  <c r="N51" i="23" s="1"/>
  <c r="M60" i="23"/>
  <c r="N60" i="23" s="1"/>
  <c r="M59" i="23"/>
  <c r="N59" i="23" s="1"/>
  <c r="M58" i="23"/>
  <c r="N58" i="23" s="1"/>
  <c r="M57" i="23"/>
  <c r="N57" i="23" s="1"/>
  <c r="M50" i="23"/>
  <c r="N50" i="23" s="1"/>
  <c r="M41" i="23"/>
  <c r="N41" i="23" s="1"/>
  <c r="M25" i="23"/>
  <c r="N25" i="23" s="1"/>
  <c r="M36" i="23"/>
  <c r="N36" i="23" s="1"/>
  <c r="M34" i="23"/>
  <c r="N34" i="23" s="1"/>
  <c r="M37" i="23"/>
  <c r="N37" i="23" s="1"/>
  <c r="M48" i="23"/>
  <c r="N48" i="23" s="1"/>
  <c r="M32" i="23"/>
  <c r="N32" i="23" s="1"/>
  <c r="M47" i="23"/>
  <c r="N47" i="23" s="1"/>
  <c r="M31" i="23"/>
  <c r="N31" i="23" s="1"/>
  <c r="M46" i="23"/>
  <c r="N46" i="23" s="1"/>
  <c r="M33" i="23"/>
  <c r="N33" i="23" s="1"/>
  <c r="M44" i="23"/>
  <c r="N44" i="23" s="1"/>
  <c r="M43" i="23"/>
  <c r="N43" i="23" s="1"/>
  <c r="M27" i="23"/>
  <c r="N27" i="23" s="1"/>
  <c r="M42" i="23"/>
  <c r="N42" i="23" s="1"/>
  <c r="M26" i="23"/>
  <c r="N26" i="23" s="1"/>
  <c r="M45" i="23"/>
  <c r="N45" i="23" s="1"/>
  <c r="M40" i="23"/>
  <c r="N40" i="23" s="1"/>
  <c r="M39" i="23"/>
  <c r="N39" i="23" s="1"/>
  <c r="M23" i="23"/>
  <c r="N23" i="23" s="1"/>
  <c r="M38" i="23"/>
  <c r="N38" i="23" s="1"/>
  <c r="M30" i="23"/>
  <c r="N30" i="23" s="1"/>
  <c r="M21" i="23"/>
  <c r="N21" i="23" s="1"/>
  <c r="M35" i="23"/>
  <c r="N35" i="23" s="1"/>
  <c r="M24" i="23"/>
  <c r="N24" i="23" s="1"/>
  <c r="M22" i="23"/>
  <c r="N22" i="23" s="1"/>
  <c r="M28" i="23"/>
  <c r="N28" i="23" s="1"/>
  <c r="M29" i="23"/>
  <c r="N29" i="23" s="1"/>
  <c r="K85" i="8"/>
  <c r="K105" i="8"/>
  <c r="G85" i="8"/>
  <c r="G84" i="8"/>
  <c r="G105" i="8" s="1"/>
  <c r="J85" i="8"/>
  <c r="J84" i="8"/>
  <c r="J105" i="8" s="1"/>
  <c r="I85" i="8"/>
  <c r="I84" i="8"/>
  <c r="I105" i="8" s="1"/>
  <c r="H85" i="8"/>
  <c r="H84" i="8"/>
  <c r="H105" i="8" s="1"/>
  <c r="F85" i="8"/>
  <c r="F84" i="8"/>
  <c r="F105" i="8" s="1"/>
  <c r="E85" i="8"/>
  <c r="E84" i="8"/>
  <c r="E105" i="8" s="1"/>
  <c r="D85" i="8"/>
  <c r="D84" i="8"/>
  <c r="D105" i="8" s="1"/>
  <c r="L85" i="8"/>
  <c r="K11" i="22"/>
  <c r="H10" i="22"/>
  <c r="J11" i="22"/>
  <c r="K10" i="22"/>
  <c r="J12" i="22"/>
  <c r="J9" i="22"/>
  <c r="K9" i="22"/>
  <c r="K13" i="22"/>
  <c r="H9" i="22"/>
  <c r="I11" i="22"/>
  <c r="J5" i="22"/>
  <c r="I7" i="22"/>
  <c r="K12" i="22"/>
  <c r="K7" i="22"/>
  <c r="J7" i="22"/>
  <c r="K5" i="22"/>
  <c r="J6" i="22"/>
  <c r="H5" i="22"/>
  <c r="K8" i="22"/>
  <c r="K6" i="22"/>
  <c r="H8" i="22"/>
  <c r="G9" i="22"/>
  <c r="F8" i="22"/>
  <c r="G7" i="22"/>
  <c r="G6" i="22"/>
  <c r="E6" i="22"/>
  <c r="F6" i="22"/>
  <c r="G5" i="22"/>
  <c r="F5" i="22"/>
  <c r="E5" i="22"/>
  <c r="C5" i="22"/>
  <c r="L105" i="8"/>
  <c r="C85" i="8"/>
  <c r="M91" i="8"/>
  <c r="O91" i="8" s="1"/>
  <c r="M89" i="8"/>
  <c r="O89" i="8" s="1"/>
  <c r="M93" i="8"/>
  <c r="O93" i="8" s="1"/>
  <c r="M90" i="8"/>
  <c r="O90" i="8" s="1"/>
  <c r="M92" i="8"/>
  <c r="O92" i="8" s="1"/>
  <c r="M87" i="8"/>
  <c r="O87" i="8" s="1"/>
  <c r="M86" i="8"/>
  <c r="O86" i="8" s="1"/>
  <c r="M88" i="8"/>
  <c r="O88" i="8" s="1"/>
  <c r="AA65" i="8" l="1"/>
  <c r="AB67" i="8"/>
  <c r="AA66" i="8"/>
  <c r="AC65" i="8"/>
  <c r="AB66" i="8"/>
  <c r="AB64" i="8"/>
  <c r="AB68" i="8"/>
  <c r="AC66" i="8"/>
  <c r="Z68" i="8"/>
  <c r="AA68" i="8"/>
  <c r="AB65" i="8"/>
  <c r="AA67" i="8"/>
  <c r="AC67" i="8"/>
  <c r="AC68" i="8"/>
  <c r="AA63" i="8"/>
  <c r="AC64" i="8"/>
  <c r="AB63" i="8"/>
  <c r="AA64" i="8"/>
  <c r="Z63" i="8"/>
  <c r="Z65" i="8"/>
  <c r="Z66" i="8"/>
  <c r="Y67" i="8"/>
  <c r="Z67" i="8"/>
  <c r="Y64" i="8"/>
  <c r="Y65" i="8"/>
  <c r="Y66" i="8"/>
  <c r="Y63" i="8"/>
  <c r="Z64" i="8"/>
  <c r="O8" i="23"/>
  <c r="P15" i="23"/>
  <c r="O15" i="23"/>
  <c r="O11" i="23"/>
  <c r="P13" i="23"/>
  <c r="P6" i="23"/>
  <c r="P11" i="23"/>
  <c r="O12" i="23"/>
  <c r="O7" i="23"/>
  <c r="P12" i="23"/>
  <c r="P9" i="23"/>
  <c r="P7" i="23"/>
  <c r="O14" i="23"/>
  <c r="O6" i="23"/>
  <c r="P8" i="23"/>
  <c r="P10" i="23"/>
  <c r="O10" i="23"/>
  <c r="O9" i="23"/>
  <c r="U63" i="8"/>
  <c r="B8" i="22"/>
  <c r="B7" i="22"/>
  <c r="B9" i="22"/>
  <c r="M9" i="22" s="1"/>
  <c r="D6" i="22"/>
  <c r="G8" i="22"/>
  <c r="G15" i="22" s="1"/>
  <c r="I10" i="22"/>
  <c r="I5" i="22"/>
  <c r="J10" i="22"/>
  <c r="J15" i="22" s="1"/>
  <c r="D5" i="22"/>
  <c r="E7" i="22"/>
  <c r="F7" i="22"/>
  <c r="F46" i="8"/>
  <c r="AC71" i="8" s="1"/>
  <c r="G45" i="8"/>
  <c r="X63" i="8" s="1"/>
  <c r="F45" i="8"/>
  <c r="E44" i="8"/>
  <c r="AC69" i="8" s="1"/>
  <c r="H6" i="22"/>
  <c r="H15" i="22" s="1"/>
  <c r="I6" i="22"/>
  <c r="M14" i="22"/>
  <c r="C15" i="22"/>
  <c r="M105" i="8"/>
  <c r="M85" i="8"/>
  <c r="M84" i="8" s="1"/>
  <c r="K15" i="22"/>
  <c r="X66" i="8" l="1"/>
  <c r="AB70" i="8"/>
  <c r="X65" i="8"/>
  <c r="X64" i="8"/>
  <c r="I15" i="22"/>
  <c r="W63" i="8"/>
  <c r="AC70" i="8"/>
  <c r="D11" i="22"/>
  <c r="M11" i="22" s="1"/>
  <c r="AB69" i="8"/>
  <c r="W64" i="8"/>
  <c r="W65" i="8"/>
  <c r="AA69" i="8"/>
  <c r="V64" i="8"/>
  <c r="V63" i="8"/>
  <c r="E13" i="22"/>
  <c r="M13" i="22" s="1"/>
  <c r="E12" i="22"/>
  <c r="F12" i="22"/>
  <c r="F15" i="22" s="1"/>
  <c r="M8" i="22"/>
  <c r="B15" i="22"/>
  <c r="M5" i="22"/>
  <c r="M10" i="22"/>
  <c r="M7" i="22"/>
  <c r="M6" i="22"/>
  <c r="M63" i="8"/>
  <c r="P7" i="8" s="1"/>
  <c r="O85" i="8"/>
  <c r="D15" i="22" l="1"/>
  <c r="K32" i="8"/>
  <c r="E15" i="22"/>
  <c r="M12" i="22"/>
  <c r="M19" i="22" s="1"/>
  <c r="B28" i="22" l="1" a="1"/>
  <c r="E31" i="22" s="1"/>
  <c r="M24" i="22"/>
  <c r="M22" i="22"/>
  <c r="M20" i="22"/>
  <c r="M25" i="22"/>
  <c r="M17" i="22"/>
  <c r="M16" i="22"/>
  <c r="M23" i="22"/>
  <c r="N5" i="22" a="1"/>
  <c r="N12" i="22" s="1"/>
  <c r="M21" i="22"/>
  <c r="M18" i="22"/>
  <c r="J31" i="22" l="1"/>
  <c r="B33" i="22"/>
  <c r="E28" i="22"/>
  <c r="E29" i="22"/>
  <c r="J30" i="22"/>
  <c r="D32" i="22"/>
  <c r="B35" i="22"/>
  <c r="K33" i="22"/>
  <c r="K34" i="22"/>
  <c r="D37" i="22"/>
  <c r="J32" i="22"/>
  <c r="B36" i="22"/>
  <c r="K32" i="22"/>
  <c r="C31" i="22"/>
  <c r="D30" i="22"/>
  <c r="K28" i="22"/>
  <c r="I28" i="22"/>
  <c r="K37" i="22"/>
  <c r="H30" i="22"/>
  <c r="I35" i="22"/>
  <c r="B28" i="22"/>
  <c r="F28" i="22"/>
  <c r="C32" i="22"/>
  <c r="F30" i="22"/>
  <c r="C28" i="22"/>
  <c r="J34" i="22"/>
  <c r="H29" i="22"/>
  <c r="G30" i="22"/>
  <c r="G37" i="22"/>
  <c r="F34" i="22"/>
  <c r="E37" i="22"/>
  <c r="E34" i="22"/>
  <c r="I36" i="22"/>
  <c r="G36" i="22"/>
  <c r="F36" i="22"/>
  <c r="F29" i="22"/>
  <c r="C36" i="22"/>
  <c r="G28" i="22"/>
  <c r="K31" i="22"/>
  <c r="K36" i="22"/>
  <c r="D35" i="22"/>
  <c r="G35" i="22"/>
  <c r="F33" i="22"/>
  <c r="B30" i="22"/>
  <c r="C35" i="22"/>
  <c r="E32" i="22"/>
  <c r="C33" i="22"/>
  <c r="B32" i="22"/>
  <c r="E33" i="22"/>
  <c r="K29" i="22"/>
  <c r="G33" i="22"/>
  <c r="H35" i="22"/>
  <c r="J35" i="22"/>
  <c r="D31" i="22"/>
  <c r="C37" i="22"/>
  <c r="D36" i="22"/>
  <c r="H28" i="22"/>
  <c r="D28" i="22"/>
  <c r="F37" i="22"/>
  <c r="C30" i="22"/>
  <c r="F31" i="22"/>
  <c r="F32" i="22"/>
  <c r="G29" i="22"/>
  <c r="G31" i="22"/>
  <c r="C34" i="22"/>
  <c r="K30" i="22"/>
  <c r="I33" i="22"/>
  <c r="I31" i="22"/>
  <c r="I30" i="22"/>
  <c r="H34" i="22"/>
  <c r="G34" i="22"/>
  <c r="I29" i="22"/>
  <c r="E36" i="22"/>
  <c r="K35" i="22"/>
  <c r="I34" i="22"/>
  <c r="H37" i="22"/>
  <c r="B29" i="22"/>
  <c r="F35" i="22"/>
  <c r="E35" i="22"/>
  <c r="H33" i="22"/>
  <c r="I32" i="22"/>
  <c r="J28" i="22"/>
  <c r="J29" i="22"/>
  <c r="B31" i="22"/>
  <c r="E30" i="22"/>
  <c r="J33" i="22"/>
  <c r="H32" i="22"/>
  <c r="B34" i="22"/>
  <c r="J36" i="22"/>
  <c r="J37" i="22"/>
  <c r="I37" i="22"/>
  <c r="H31" i="22"/>
  <c r="B37" i="22"/>
  <c r="G32" i="22"/>
  <c r="H36" i="22"/>
  <c r="D33" i="22"/>
  <c r="D29" i="22"/>
  <c r="C29" i="22"/>
  <c r="D34" i="22"/>
  <c r="M26" i="22"/>
  <c r="M30" i="22" s="1"/>
  <c r="N8" i="22"/>
  <c r="N14" i="22"/>
  <c r="N11" i="22"/>
  <c r="N10" i="22"/>
  <c r="N7" i="22"/>
  <c r="N13" i="22"/>
  <c r="N5" i="22"/>
  <c r="N9" i="22"/>
  <c r="N6" i="22"/>
  <c r="M35" i="22" l="1"/>
  <c r="M36" i="22"/>
  <c r="N22" i="22"/>
  <c r="M31" i="22"/>
  <c r="M28" i="22"/>
  <c r="N19" i="22"/>
  <c r="M33" i="22"/>
  <c r="M37" i="22"/>
  <c r="M29" i="22"/>
  <c r="N23" i="22"/>
  <c r="N24" i="22"/>
  <c r="M34" i="22"/>
  <c r="M32" i="22"/>
  <c r="N25" i="22"/>
  <c r="N20" i="22"/>
  <c r="N21" i="22"/>
  <c r="N16" i="22"/>
  <c r="N17" i="22"/>
  <c r="N18" i="22"/>
  <c r="O5" i="22" l="1" a="1"/>
  <c r="O5" i="22" s="1"/>
  <c r="N26" i="22"/>
  <c r="N37" i="22" s="1"/>
  <c r="N49" i="22" s="1"/>
  <c r="O9" i="22" l="1"/>
  <c r="O7" i="22"/>
  <c r="O14" i="22"/>
  <c r="O12" i="22"/>
  <c r="O10" i="22"/>
  <c r="O11" i="22"/>
  <c r="O8" i="22"/>
  <c r="O6" i="22"/>
  <c r="O13" i="22"/>
  <c r="N35" i="22"/>
  <c r="N47" i="22" s="1"/>
  <c r="N32" i="22"/>
  <c r="N44" i="22" s="1"/>
  <c r="N36" i="22"/>
  <c r="N48" i="22" s="1"/>
  <c r="N34" i="22"/>
  <c r="N46" i="22" s="1"/>
  <c r="N28" i="22"/>
  <c r="N40" i="22" s="1"/>
  <c r="N30" i="22"/>
  <c r="N42" i="22" s="1"/>
  <c r="N29" i="22"/>
  <c r="N41" i="22" s="1"/>
  <c r="N33" i="22"/>
  <c r="N45" i="22" s="1"/>
  <c r="N31" i="22"/>
  <c r="N43" i="22" s="1"/>
  <c r="O21" i="22" l="1"/>
  <c r="O19" i="22"/>
  <c r="O22" i="22"/>
  <c r="O23" i="22"/>
  <c r="O25" i="22"/>
  <c r="N39" i="22"/>
  <c r="O16" i="22"/>
  <c r="O18" i="22"/>
  <c r="O20" i="22"/>
  <c r="O17" i="22"/>
  <c r="O24" i="22"/>
  <c r="N38" i="22"/>
  <c r="P5" i="22" l="1" a="1"/>
  <c r="P5" i="22" s="1"/>
  <c r="O26" i="22"/>
  <c r="O33" i="22" s="1"/>
  <c r="O45" i="22" s="1"/>
  <c r="P12" i="22" l="1"/>
  <c r="P11" i="22"/>
  <c r="P6" i="22"/>
  <c r="P14" i="22"/>
  <c r="P9" i="22"/>
  <c r="P8" i="22"/>
  <c r="P13" i="22"/>
  <c r="P10" i="22"/>
  <c r="P7" i="22"/>
  <c r="O31" i="22"/>
  <c r="O43" i="22" s="1"/>
  <c r="O36" i="22"/>
  <c r="O48" i="22" s="1"/>
  <c r="O28" i="22"/>
  <c r="O40" i="22" s="1"/>
  <c r="O32" i="22"/>
  <c r="O44" i="22" s="1"/>
  <c r="O30" i="22"/>
  <c r="O42" i="22" s="1"/>
  <c r="O29" i="22"/>
  <c r="O41" i="22" s="1"/>
  <c r="O34" i="22"/>
  <c r="O46" i="22" s="1"/>
  <c r="O37" i="22"/>
  <c r="O49" i="22" s="1"/>
  <c r="O35" i="22"/>
  <c r="O47" i="22" s="1"/>
  <c r="P18" i="22" l="1"/>
  <c r="P21" i="22"/>
  <c r="O39" i="22"/>
  <c r="P16" i="22"/>
  <c r="P19" i="22"/>
  <c r="P25" i="22"/>
  <c r="P20" i="22"/>
  <c r="P22" i="22"/>
  <c r="P23" i="22"/>
  <c r="P24" i="22"/>
  <c r="P17" i="22"/>
  <c r="O38" i="22"/>
  <c r="P26" i="22" l="1"/>
  <c r="P37" i="22" s="1"/>
  <c r="P49" i="22" s="1"/>
  <c r="Q5" i="22" a="1"/>
  <c r="Q9" i="22" s="1"/>
  <c r="P32" i="22" l="1"/>
  <c r="P44" i="22" s="1"/>
  <c r="P33" i="22"/>
  <c r="P45" i="22" s="1"/>
  <c r="P29" i="22"/>
  <c r="P41" i="22" s="1"/>
  <c r="P30" i="22"/>
  <c r="P42" i="22" s="1"/>
  <c r="P34" i="22"/>
  <c r="P46" i="22" s="1"/>
  <c r="P35" i="22"/>
  <c r="P47" i="22" s="1"/>
  <c r="P28" i="22"/>
  <c r="P40" i="22" s="1"/>
  <c r="P31" i="22"/>
  <c r="P43" i="22" s="1"/>
  <c r="P36" i="22"/>
  <c r="P48" i="22" s="1"/>
  <c r="Q6" i="22"/>
  <c r="Q14" i="22"/>
  <c r="Q10" i="22"/>
  <c r="Q8" i="22"/>
  <c r="Q12" i="22"/>
  <c r="Q13" i="22"/>
  <c r="Q5" i="22"/>
  <c r="Q7" i="22"/>
  <c r="Q11" i="22"/>
  <c r="P39" i="22" l="1"/>
  <c r="Q19" i="22"/>
  <c r="P38" i="22"/>
  <c r="Q18" i="22"/>
  <c r="Q16" i="22"/>
  <c r="Q24" i="22"/>
  <c r="Q21" i="22"/>
  <c r="Q25" i="22"/>
  <c r="Q22" i="22"/>
  <c r="Q17" i="22"/>
  <c r="Q20" i="22"/>
  <c r="Q23" i="22"/>
  <c r="R5" i="22" l="1" a="1"/>
  <c r="R10" i="22" s="1"/>
  <c r="Q26" i="22"/>
  <c r="Q30" i="22" s="1"/>
  <c r="Q42" i="22" s="1"/>
  <c r="Q36" i="22" l="1"/>
  <c r="Q48" i="22" s="1"/>
  <c r="Q33" i="22"/>
  <c r="Q45" i="22" s="1"/>
  <c r="R5" i="22"/>
  <c r="R7" i="22"/>
  <c r="R11" i="22"/>
  <c r="R8" i="22"/>
  <c r="R14" i="22"/>
  <c r="R13" i="22"/>
  <c r="R9" i="22"/>
  <c r="R12" i="22"/>
  <c r="R6" i="22"/>
  <c r="Q28" i="22"/>
  <c r="Q40" i="22" s="1"/>
  <c r="Q29" i="22"/>
  <c r="Q41" i="22" s="1"/>
  <c r="Q35" i="22"/>
  <c r="Q47" i="22" s="1"/>
  <c r="Q32" i="22"/>
  <c r="Q44" i="22" s="1"/>
  <c r="Q37" i="22"/>
  <c r="Q49" i="22" s="1"/>
  <c r="Q34" i="22"/>
  <c r="Q46" i="22" s="1"/>
  <c r="Q31" i="22"/>
  <c r="Q43" i="22" s="1"/>
  <c r="R17" i="22" l="1"/>
  <c r="R21" i="22"/>
  <c r="R20" i="22"/>
  <c r="Q39" i="22"/>
  <c r="R22" i="22"/>
  <c r="R23" i="22"/>
  <c r="R19" i="22"/>
  <c r="R18" i="22"/>
  <c r="R24" i="22"/>
  <c r="R25" i="22"/>
  <c r="R16" i="22"/>
  <c r="Q38" i="22"/>
  <c r="R26" i="22" l="1"/>
  <c r="R33" i="22" s="1"/>
  <c r="R45" i="22" s="1"/>
  <c r="S5" i="22" a="1"/>
  <c r="S8" i="22" s="1"/>
  <c r="R37" i="22" l="1"/>
  <c r="R49" i="22" s="1"/>
  <c r="R29" i="22"/>
  <c r="R41" i="22" s="1"/>
  <c r="R28" i="22"/>
  <c r="R40" i="22" s="1"/>
  <c r="R34" i="22"/>
  <c r="R46" i="22" s="1"/>
  <c r="R36" i="22"/>
  <c r="R48" i="22" s="1"/>
  <c r="R30" i="22"/>
  <c r="R42" i="22" s="1"/>
  <c r="R31" i="22"/>
  <c r="R43" i="22" s="1"/>
  <c r="R35" i="22"/>
  <c r="R47" i="22" s="1"/>
  <c r="R32" i="22"/>
  <c r="R44" i="22" s="1"/>
  <c r="S9" i="22"/>
  <c r="S13" i="22"/>
  <c r="S11" i="22"/>
  <c r="S7" i="22"/>
  <c r="S6" i="22"/>
  <c r="S12" i="22"/>
  <c r="S14" i="22"/>
  <c r="S5" i="22"/>
  <c r="S10" i="22"/>
  <c r="R39" i="22" l="1"/>
  <c r="S19" i="22"/>
  <c r="S25" i="22"/>
  <c r="R38" i="22"/>
  <c r="S18" i="22"/>
  <c r="S23" i="22"/>
  <c r="S16" i="22"/>
  <c r="S24" i="22"/>
  <c r="S22" i="22"/>
  <c r="S20" i="22"/>
  <c r="S17" i="22"/>
  <c r="S21" i="22"/>
  <c r="T5" i="22" l="1" a="1"/>
  <c r="T14" i="22" s="1"/>
  <c r="S26" i="22"/>
  <c r="S36" i="22" s="1"/>
  <c r="S48" i="22" s="1"/>
  <c r="T13" i="22" l="1"/>
  <c r="T8" i="22"/>
  <c r="T11" i="22"/>
  <c r="T10" i="22"/>
  <c r="T7" i="22"/>
  <c r="T5" i="22"/>
  <c r="T12" i="22"/>
  <c r="T6" i="22"/>
  <c r="T9" i="22"/>
  <c r="S31" i="22"/>
  <c r="S43" i="22" s="1"/>
  <c r="S33" i="22"/>
  <c r="S45" i="22" s="1"/>
  <c r="S32" i="22"/>
  <c r="S44" i="22" s="1"/>
  <c r="S28" i="22"/>
  <c r="S40" i="22" s="1"/>
  <c r="S29" i="22"/>
  <c r="S41" i="22" s="1"/>
  <c r="S30" i="22"/>
  <c r="S42" i="22" s="1"/>
  <c r="S37" i="22"/>
  <c r="S49" i="22" s="1"/>
  <c r="S34" i="22"/>
  <c r="S46" i="22" s="1"/>
  <c r="S35" i="22"/>
  <c r="S47" i="22" s="1"/>
  <c r="T18" i="22" l="1"/>
  <c r="T19" i="22"/>
  <c r="T23" i="22"/>
  <c r="T16" i="22"/>
  <c r="T21" i="22"/>
  <c r="T22" i="22"/>
  <c r="T24" i="22"/>
  <c r="T20" i="22"/>
  <c r="T25" i="22"/>
  <c r="T17" i="22"/>
  <c r="S39" i="22"/>
  <c r="S38" i="22"/>
  <c r="U5" i="22" l="1" a="1"/>
  <c r="U5" i="22" s="1"/>
  <c r="T26" i="22"/>
  <c r="T33" i="22" s="1"/>
  <c r="T45" i="22" s="1"/>
  <c r="U10" i="22" l="1"/>
  <c r="U9" i="22"/>
  <c r="U7" i="22"/>
  <c r="U12" i="22"/>
  <c r="T30" i="22"/>
  <c r="T42" i="22" s="1"/>
  <c r="U11" i="22"/>
  <c r="T36" i="22"/>
  <c r="T48" i="22" s="1"/>
  <c r="T32" i="22"/>
  <c r="T44" i="22" s="1"/>
  <c r="U13" i="22"/>
  <c r="U14" i="22"/>
  <c r="T31" i="22"/>
  <c r="T43" i="22" s="1"/>
  <c r="T28" i="22"/>
  <c r="T40" i="22" s="1"/>
  <c r="U6" i="22"/>
  <c r="U8" i="22"/>
  <c r="T37" i="22"/>
  <c r="T49" i="22" s="1"/>
  <c r="T34" i="22"/>
  <c r="T46" i="22" s="1"/>
  <c r="T35" i="22"/>
  <c r="T47" i="22" s="1"/>
  <c r="T29" i="22"/>
  <c r="T41" i="22" s="1"/>
  <c r="U22" i="22" l="1"/>
  <c r="U19" i="22"/>
  <c r="U20" i="22"/>
  <c r="U24" i="22"/>
  <c r="U18" i="22"/>
  <c r="U25" i="22"/>
  <c r="U16" i="22"/>
  <c r="U23" i="22"/>
  <c r="U17" i="22"/>
  <c r="U21" i="22"/>
  <c r="T39" i="22"/>
  <c r="T38" i="22"/>
  <c r="V5" i="22" l="1" a="1"/>
  <c r="V9" i="22" s="1"/>
  <c r="U26" i="22"/>
  <c r="U30" i="22" s="1"/>
  <c r="U42" i="22" s="1"/>
  <c r="U34" i="22" l="1"/>
  <c r="U46" i="22" s="1"/>
  <c r="U29" i="22"/>
  <c r="U41" i="22" s="1"/>
  <c r="V5" i="22"/>
  <c r="U37" i="22"/>
  <c r="U49" i="22" s="1"/>
  <c r="V10" i="22"/>
  <c r="V13" i="22"/>
  <c r="U35" i="22"/>
  <c r="U47" i="22" s="1"/>
  <c r="V12" i="22"/>
  <c r="V11" i="22"/>
  <c r="U36" i="22"/>
  <c r="U48" i="22" s="1"/>
  <c r="U33" i="22"/>
  <c r="U45" i="22" s="1"/>
  <c r="U31" i="22"/>
  <c r="U43" i="22" s="1"/>
  <c r="V14" i="22"/>
  <c r="U28" i="22"/>
  <c r="U40" i="22" s="1"/>
  <c r="U32" i="22"/>
  <c r="U44" i="22" s="1"/>
  <c r="V6" i="22"/>
  <c r="V8" i="22"/>
  <c r="V7" i="22"/>
  <c r="V17" i="22" l="1"/>
  <c r="V25" i="22"/>
  <c r="U39" i="22"/>
  <c r="V19" i="22"/>
  <c r="V21" i="22"/>
  <c r="U38" i="22"/>
  <c r="V20" i="22"/>
  <c r="V16" i="22"/>
  <c r="V23" i="22"/>
  <c r="V22" i="22"/>
  <c r="V18" i="22"/>
  <c r="V24" i="22"/>
  <c r="W5" i="22" l="1" a="1"/>
  <c r="W8" i="22" s="1"/>
  <c r="V26" i="22"/>
  <c r="V29" i="22" s="1"/>
  <c r="V41" i="22" s="1"/>
  <c r="V31" i="22" l="1"/>
  <c r="V43" i="22" s="1"/>
  <c r="V34" i="22"/>
  <c r="V46" i="22" s="1"/>
  <c r="V33" i="22"/>
  <c r="V45" i="22" s="1"/>
  <c r="V30" i="22"/>
  <c r="V42" i="22" s="1"/>
  <c r="V35" i="22"/>
  <c r="V47" i="22" s="1"/>
  <c r="V37" i="22"/>
  <c r="V49" i="22" s="1"/>
  <c r="V36" i="22"/>
  <c r="V48" i="22" s="1"/>
  <c r="V32" i="22"/>
  <c r="V44" i="22" s="1"/>
  <c r="V28" i="22"/>
  <c r="V40" i="22" s="1"/>
  <c r="W6" i="22"/>
  <c r="W7" i="22"/>
  <c r="W9" i="22"/>
  <c r="W14" i="22"/>
  <c r="W5" i="22"/>
  <c r="W13" i="22"/>
  <c r="W10" i="22"/>
  <c r="W12" i="22"/>
  <c r="W11" i="22"/>
  <c r="W19" i="22" l="1"/>
  <c r="V38" i="22"/>
  <c r="W21" i="22"/>
  <c r="W20" i="22"/>
  <c r="V39" i="22"/>
  <c r="W16" i="22"/>
  <c r="W24" i="22"/>
  <c r="W18" i="22"/>
  <c r="W25" i="22"/>
  <c r="W22" i="22"/>
  <c r="W23" i="22"/>
  <c r="W17" i="22"/>
  <c r="X5" i="22" l="1" a="1"/>
  <c r="X7" i="22" s="1"/>
  <c r="W26" i="22"/>
  <c r="W37" i="22" s="1"/>
  <c r="W49" i="22" s="1"/>
  <c r="X9" i="22" l="1"/>
  <c r="X13" i="22"/>
  <c r="X14" i="22"/>
  <c r="X5" i="22"/>
  <c r="X11" i="22"/>
  <c r="X10" i="22"/>
  <c r="X6" i="22"/>
  <c r="X12" i="22"/>
  <c r="X8" i="22"/>
  <c r="W28" i="22"/>
  <c r="W40" i="22" s="1"/>
  <c r="W29" i="22"/>
  <c r="W41" i="22" s="1"/>
  <c r="W33" i="22"/>
  <c r="W45" i="22" s="1"/>
  <c r="W35" i="22"/>
  <c r="W47" i="22" s="1"/>
  <c r="W34" i="22"/>
  <c r="W46" i="22" s="1"/>
  <c r="W31" i="22"/>
  <c r="W43" i="22" s="1"/>
  <c r="W36" i="22"/>
  <c r="W48" i="22" s="1"/>
  <c r="W30" i="22"/>
  <c r="W42" i="22" s="1"/>
  <c r="W32" i="22"/>
  <c r="W44" i="22" s="1"/>
  <c r="X19" i="22" l="1"/>
  <c r="X23" i="22"/>
  <c r="X16" i="22"/>
  <c r="X22" i="22"/>
  <c r="X20" i="22"/>
  <c r="X21" i="22"/>
  <c r="X25" i="22"/>
  <c r="X17" i="22"/>
  <c r="X24" i="22"/>
  <c r="X18" i="22"/>
  <c r="W39" i="22"/>
  <c r="W38" i="22"/>
  <c r="Y5" i="22" l="1" a="1"/>
  <c r="Y9" i="22" s="1"/>
  <c r="X26" i="22"/>
  <c r="X28" i="22" s="1"/>
  <c r="X40" i="22" s="1"/>
  <c r="X30" i="22" l="1"/>
  <c r="X42" i="22" s="1"/>
  <c r="Y11" i="22"/>
  <c r="Y14" i="22"/>
  <c r="Y6" i="22"/>
  <c r="Y12" i="22"/>
  <c r="Y7" i="22"/>
  <c r="Y13" i="22"/>
  <c r="Y8" i="22"/>
  <c r="Y5" i="22"/>
  <c r="Y10" i="22"/>
  <c r="X32" i="22"/>
  <c r="X44" i="22" s="1"/>
  <c r="X31" i="22"/>
  <c r="X43" i="22" s="1"/>
  <c r="X33" i="22"/>
  <c r="X45" i="22" s="1"/>
  <c r="X36" i="22"/>
  <c r="X48" i="22" s="1"/>
  <c r="X35" i="22"/>
  <c r="X47" i="22" s="1"/>
  <c r="X29" i="22"/>
  <c r="X41" i="22" s="1"/>
  <c r="X34" i="22"/>
  <c r="X46" i="22" s="1"/>
  <c r="X37" i="22"/>
  <c r="X49" i="22" s="1"/>
  <c r="Y20" i="22" l="1"/>
  <c r="Y19" i="22"/>
  <c r="Y16" i="22"/>
  <c r="Y25" i="22"/>
  <c r="Y24" i="22"/>
  <c r="Y18" i="22"/>
  <c r="Y22" i="22"/>
  <c r="Y21" i="22"/>
  <c r="Y23" i="22"/>
  <c r="Y17" i="22"/>
  <c r="X39" i="22"/>
  <c r="X38" i="22"/>
  <c r="Z5" i="22" l="1" a="1"/>
  <c r="Z6" i="22" s="1"/>
  <c r="Y26" i="22"/>
  <c r="Y37" i="22" s="1"/>
  <c r="Y49" i="22" s="1"/>
  <c r="Y31" i="22" l="1"/>
  <c r="Y43" i="22" s="1"/>
  <c r="Z8" i="22"/>
  <c r="Z13" i="22"/>
  <c r="Z11" i="22"/>
  <c r="Z7" i="22"/>
  <c r="Z5" i="22"/>
  <c r="Z10" i="22"/>
  <c r="Z14" i="22"/>
  <c r="Z12" i="22"/>
  <c r="Z9" i="22"/>
  <c r="Y34" i="22"/>
  <c r="Y46" i="22" s="1"/>
  <c r="Y29" i="22"/>
  <c r="Y41" i="22" s="1"/>
  <c r="Y28" i="22"/>
  <c r="Y40" i="22" s="1"/>
  <c r="Y35" i="22"/>
  <c r="Y47" i="22" s="1"/>
  <c r="Y36" i="22"/>
  <c r="Y48" i="22" s="1"/>
  <c r="Y32" i="22"/>
  <c r="Y44" i="22" s="1"/>
  <c r="Y30" i="22"/>
  <c r="Y42" i="22" s="1"/>
  <c r="Y33" i="22"/>
  <c r="Y45" i="22" s="1"/>
  <c r="Z16" i="22" l="1"/>
  <c r="Z17" i="22"/>
  <c r="Z23" i="22"/>
  <c r="Z18" i="22"/>
  <c r="Z19" i="22"/>
  <c r="Z22" i="22"/>
  <c r="Z21" i="22"/>
  <c r="Z24" i="22"/>
  <c r="Z20" i="22"/>
  <c r="Z25" i="22"/>
  <c r="Y39" i="22"/>
  <c r="Y38" i="22"/>
  <c r="AA5" i="22" l="1" a="1"/>
  <c r="AA12" i="22" s="1"/>
  <c r="Z26" i="22"/>
  <c r="Z36" i="22" s="1"/>
  <c r="Z48" i="22" s="1"/>
  <c r="Z32" i="22" l="1"/>
  <c r="Z44" i="22" s="1"/>
  <c r="Z35" i="22"/>
  <c r="Z47" i="22" s="1"/>
  <c r="Z34" i="22"/>
  <c r="Z46" i="22" s="1"/>
  <c r="Z31" i="22"/>
  <c r="Z43" i="22" s="1"/>
  <c r="Z29" i="22"/>
  <c r="Z41" i="22" s="1"/>
  <c r="Z30" i="22"/>
  <c r="Z42" i="22" s="1"/>
  <c r="AA7" i="22"/>
  <c r="AA11" i="22"/>
  <c r="AA8" i="22"/>
  <c r="AA13" i="22"/>
  <c r="AA10" i="22"/>
  <c r="Z28" i="22"/>
  <c r="Z40" i="22" s="1"/>
  <c r="Z33" i="22"/>
  <c r="Z45" i="22" s="1"/>
  <c r="AA14" i="22"/>
  <c r="AA5" i="22"/>
  <c r="AA9" i="22"/>
  <c r="Z37" i="22"/>
  <c r="Z49" i="22" s="1"/>
  <c r="AA6" i="22"/>
  <c r="Z39" i="22" l="1"/>
  <c r="AA20" i="22"/>
  <c r="AA17" i="22"/>
  <c r="AA25" i="22"/>
  <c r="AA24" i="22"/>
  <c r="AA21" i="22"/>
  <c r="AA22" i="22"/>
  <c r="Z38" i="22"/>
  <c r="AA19" i="22"/>
  <c r="AA18" i="22"/>
  <c r="AA16" i="22"/>
  <c r="AA23" i="22"/>
  <c r="AB5" i="22" l="1" a="1"/>
  <c r="AB6" i="22" s="1"/>
  <c r="AA26" i="22"/>
  <c r="AA29" i="22" s="1"/>
  <c r="AA41" i="22" s="1"/>
  <c r="AB14" i="22" l="1"/>
  <c r="AB11" i="22"/>
  <c r="AB12" i="22"/>
  <c r="AB10" i="22"/>
  <c r="AB7" i="22"/>
  <c r="AB13" i="22"/>
  <c r="AB9" i="22"/>
  <c r="AB5" i="22"/>
  <c r="AB8" i="22"/>
  <c r="AA35" i="22"/>
  <c r="AA47" i="22" s="1"/>
  <c r="AA33" i="22"/>
  <c r="AA45" i="22" s="1"/>
  <c r="AA36" i="22"/>
  <c r="AA48" i="22" s="1"/>
  <c r="AA30" i="22"/>
  <c r="AA42" i="22" s="1"/>
  <c r="AA34" i="22"/>
  <c r="AA46" i="22" s="1"/>
  <c r="AA31" i="22"/>
  <c r="AA43" i="22" s="1"/>
  <c r="AA32" i="22"/>
  <c r="AA44" i="22" s="1"/>
  <c r="AA37" i="22"/>
  <c r="AA49" i="22" s="1"/>
  <c r="AA28" i="22"/>
  <c r="AA40" i="22" s="1"/>
  <c r="AB23" i="22" l="1"/>
  <c r="AB21" i="22"/>
  <c r="AB24" i="22"/>
  <c r="AB18" i="22"/>
  <c r="AB16" i="22"/>
  <c r="AB20" i="22"/>
  <c r="AB17" i="22"/>
  <c r="AB19" i="22"/>
  <c r="AB22" i="22"/>
  <c r="AB25" i="22"/>
  <c r="AA39" i="22"/>
  <c r="AA38" i="22"/>
  <c r="AC5" i="22" l="1" a="1"/>
  <c r="AC11" i="22" s="1"/>
  <c r="AB26" i="22"/>
  <c r="AB34" i="22" s="1"/>
  <c r="AB46" i="22" s="1"/>
  <c r="AB31" i="22" l="1"/>
  <c r="AB43" i="22" s="1"/>
  <c r="AB30" i="22"/>
  <c r="AB42" i="22" s="1"/>
  <c r="AC7" i="22"/>
  <c r="AB35" i="22"/>
  <c r="AB47" i="22" s="1"/>
  <c r="AC13" i="22"/>
  <c r="AC14" i="22"/>
  <c r="AC5" i="22"/>
  <c r="AB28" i="22"/>
  <c r="AB40" i="22" s="1"/>
  <c r="AC10" i="22"/>
  <c r="AC6" i="22"/>
  <c r="AC12" i="22"/>
  <c r="AB33" i="22"/>
  <c r="AB45" i="22" s="1"/>
  <c r="AC8" i="22"/>
  <c r="AC9" i="22"/>
  <c r="AB32" i="22"/>
  <c r="AB44" i="22" s="1"/>
  <c r="AB29" i="22"/>
  <c r="AB41" i="22" s="1"/>
  <c r="AB36" i="22"/>
  <c r="AB48" i="22" s="1"/>
  <c r="AB37" i="22"/>
  <c r="AB49" i="22" s="1"/>
  <c r="AC23" i="22" l="1"/>
  <c r="AC25" i="22"/>
  <c r="AC20" i="22"/>
  <c r="AB39" i="22"/>
  <c r="AC21" i="22"/>
  <c r="AC22" i="22"/>
  <c r="AC16" i="22"/>
  <c r="AC17" i="22"/>
  <c r="AC19" i="22"/>
  <c r="AC24" i="22"/>
  <c r="AC18" i="22"/>
  <c r="AB38" i="22"/>
  <c r="AD5" i="22" l="1" a="1"/>
  <c r="AD8" i="22" s="1"/>
  <c r="AC26" i="22"/>
  <c r="AC32" i="22" s="1"/>
  <c r="AC44" i="22" s="1"/>
  <c r="AC29" i="22" l="1"/>
  <c r="AC41" i="22" s="1"/>
  <c r="AC28" i="22"/>
  <c r="AC40" i="22" s="1"/>
  <c r="AC33" i="22"/>
  <c r="AC45" i="22" s="1"/>
  <c r="AC34" i="22"/>
  <c r="AC46" i="22" s="1"/>
  <c r="AC30" i="22"/>
  <c r="AC42" i="22" s="1"/>
  <c r="AC31" i="22"/>
  <c r="AC43" i="22" s="1"/>
  <c r="AC37" i="22"/>
  <c r="AC49" i="22" s="1"/>
  <c r="AC35" i="22"/>
  <c r="AC47" i="22" s="1"/>
  <c r="AC36" i="22"/>
  <c r="AC48" i="22" s="1"/>
  <c r="AD10" i="22"/>
  <c r="AD12" i="22"/>
  <c r="AD13" i="22"/>
  <c r="AD5" i="22"/>
  <c r="AD9" i="22"/>
  <c r="AD6" i="22"/>
  <c r="AD14" i="22"/>
  <c r="AD7" i="22"/>
  <c r="AD11" i="22"/>
  <c r="AD22" i="22" l="1"/>
  <c r="AD17" i="22"/>
  <c r="AC39" i="22"/>
  <c r="AD24" i="22"/>
  <c r="AC38" i="22"/>
  <c r="AD18" i="22"/>
  <c r="AD20" i="22"/>
  <c r="AD25" i="22"/>
  <c r="AD21" i="22"/>
  <c r="AD19" i="22"/>
  <c r="AD16" i="22"/>
  <c r="AD23" i="22"/>
  <c r="AD26" i="22" l="1"/>
  <c r="AD32" i="22" s="1"/>
  <c r="AD44" i="22" s="1"/>
  <c r="AE5" i="22" a="1"/>
  <c r="AE6" i="22" s="1"/>
  <c r="AD35" i="22" l="1"/>
  <c r="AD47" i="22" s="1"/>
  <c r="AD36" i="22"/>
  <c r="AD48" i="22" s="1"/>
  <c r="AD30" i="22"/>
  <c r="AD42" i="22" s="1"/>
  <c r="AD37" i="22"/>
  <c r="AD49" i="22" s="1"/>
  <c r="AD31" i="22"/>
  <c r="AD43" i="22" s="1"/>
  <c r="AD28" i="22"/>
  <c r="AD40" i="22" s="1"/>
  <c r="AD34" i="22"/>
  <c r="AD46" i="22" s="1"/>
  <c r="AD33" i="22"/>
  <c r="AD45" i="22" s="1"/>
  <c r="AD29" i="22"/>
  <c r="AD41" i="22" s="1"/>
  <c r="AE12" i="22"/>
  <c r="AE13" i="22"/>
  <c r="AE8" i="22"/>
  <c r="AE11" i="22"/>
  <c r="AE7" i="22"/>
  <c r="AE10" i="22"/>
  <c r="AE14" i="22"/>
  <c r="AE5" i="22"/>
  <c r="AE9" i="22"/>
  <c r="AE24" i="22" l="1"/>
  <c r="AE22" i="22"/>
  <c r="AE17" i="22"/>
  <c r="AD39" i="22"/>
  <c r="AE23" i="22"/>
  <c r="AD38" i="22"/>
  <c r="AE18" i="22"/>
  <c r="AE19" i="22"/>
  <c r="AE16" i="22"/>
  <c r="AE25" i="22"/>
  <c r="AE20" i="22"/>
  <c r="AE21" i="22"/>
  <c r="AF5" i="22" l="1" a="1"/>
  <c r="AF10" i="22" s="1"/>
  <c r="AE26" i="22"/>
  <c r="AE31" i="22" s="1"/>
  <c r="AE43" i="22" s="1"/>
  <c r="AE34" i="22" l="1"/>
  <c r="AE46" i="22" s="1"/>
  <c r="AE28" i="22"/>
  <c r="AE40" i="22" s="1"/>
  <c r="AE37" i="22"/>
  <c r="AE49" i="22" s="1"/>
  <c r="AE33" i="22"/>
  <c r="AE45" i="22" s="1"/>
  <c r="AE30" i="22"/>
  <c r="AE42" i="22" s="1"/>
  <c r="AE32" i="22"/>
  <c r="AE44" i="22" s="1"/>
  <c r="AE35" i="22"/>
  <c r="AE47" i="22" s="1"/>
  <c r="AE29" i="22"/>
  <c r="AE41" i="22" s="1"/>
  <c r="AF6" i="22"/>
  <c r="AF11" i="22"/>
  <c r="AF9" i="22"/>
  <c r="AF13" i="22"/>
  <c r="AF8" i="22"/>
  <c r="AE36" i="22"/>
  <c r="AE48" i="22" s="1"/>
  <c r="AF14" i="22"/>
  <c r="AF12" i="22"/>
  <c r="AF7" i="22"/>
  <c r="AF5" i="22"/>
  <c r="AF19" i="22" l="1"/>
  <c r="AF21" i="22"/>
  <c r="AF20" i="22"/>
  <c r="AF22" i="22"/>
  <c r="AF17" i="22"/>
  <c r="AF16" i="22"/>
  <c r="AE38" i="22"/>
  <c r="AF18" i="22"/>
  <c r="AF23" i="22"/>
  <c r="AF25" i="22"/>
  <c r="AF24" i="22"/>
  <c r="AE39" i="22"/>
  <c r="AG5" i="22" l="1" a="1"/>
  <c r="AG9" i="22" s="1"/>
  <c r="AF26" i="22"/>
  <c r="AF29" i="22" s="1"/>
  <c r="AF41" i="22" s="1"/>
  <c r="AG7" i="22" l="1"/>
  <c r="AG12" i="22"/>
  <c r="AG8" i="22"/>
  <c r="AG5" i="22"/>
  <c r="AG11" i="22"/>
  <c r="AG13" i="22"/>
  <c r="AG14" i="22"/>
  <c r="AG10" i="22"/>
  <c r="AG6" i="22"/>
  <c r="AF33" i="22"/>
  <c r="AF45" i="22" s="1"/>
  <c r="AF28" i="22"/>
  <c r="AF40" i="22" s="1"/>
  <c r="AF34" i="22"/>
  <c r="AF46" i="22" s="1"/>
  <c r="AF37" i="22"/>
  <c r="AF49" i="22" s="1"/>
  <c r="AF35" i="22"/>
  <c r="AF47" i="22" s="1"/>
  <c r="AF30" i="22"/>
  <c r="AF42" i="22" s="1"/>
  <c r="AF31" i="22"/>
  <c r="AF43" i="22" s="1"/>
  <c r="AF36" i="22"/>
  <c r="AF48" i="22" s="1"/>
  <c r="AF32" i="22"/>
  <c r="AF44" i="22" s="1"/>
  <c r="AG19" i="22" l="1"/>
  <c r="AG18" i="22"/>
  <c r="AG24" i="22"/>
  <c r="AG21" i="22"/>
  <c r="AG20" i="22"/>
  <c r="AG16" i="22"/>
  <c r="AG22" i="22"/>
  <c r="AG23" i="22"/>
  <c r="AG17" i="22"/>
  <c r="AG25" i="22"/>
  <c r="AF39" i="22"/>
  <c r="AF38" i="22"/>
  <c r="AG26" i="22" l="1"/>
  <c r="AG35" i="22" s="1"/>
  <c r="AG47" i="22" s="1"/>
  <c r="AG28" i="22" l="1"/>
  <c r="AG40" i="22" s="1"/>
  <c r="AG33" i="22"/>
  <c r="AG45" i="22" s="1"/>
  <c r="AG32" i="22"/>
  <c r="AG44" i="22" s="1"/>
  <c r="AG37" i="22"/>
  <c r="AG49" i="22" s="1"/>
  <c r="AG29" i="22"/>
  <c r="AG41" i="22" s="1"/>
  <c r="AG36" i="22"/>
  <c r="AG48" i="22" s="1"/>
  <c r="AG31" i="22"/>
  <c r="AG43" i="22" s="1"/>
  <c r="AG30" i="22"/>
  <c r="AG42" i="22" s="1"/>
  <c r="AG34" i="22"/>
  <c r="AG46" i="22" s="1"/>
  <c r="O38" i="8" l="1" a="1"/>
  <c r="O43" i="8" s="1"/>
  <c r="AG39" i="22"/>
  <c r="M40" i="22" s="1"/>
  <c r="AG38" i="22"/>
  <c r="O46" i="8" l="1"/>
  <c r="O40" i="8"/>
  <c r="O41" i="8"/>
  <c r="O47" i="8"/>
  <c r="O27" i="8" s="1"/>
  <c r="O42" i="8"/>
  <c r="O45" i="8"/>
  <c r="Z43" i="8" s="1"/>
  <c r="O39" i="8"/>
  <c r="O38" i="8"/>
  <c r="W38" i="8" s="1"/>
  <c r="O44" i="8"/>
  <c r="B40" i="22"/>
  <c r="L30" i="8"/>
  <c r="M41" i="22"/>
  <c r="B39" i="22" s="1"/>
  <c r="O15" i="8" s="1"/>
  <c r="K15" i="8"/>
  <c r="O23" i="8"/>
  <c r="V40" i="8"/>
  <c r="AA40" i="8"/>
  <c r="Y40" i="8" l="1"/>
  <c r="Z40" i="8"/>
  <c r="W40" i="8"/>
  <c r="AA42" i="8"/>
  <c r="Z42" i="8"/>
  <c r="AB42" i="8"/>
  <c r="AB53" i="8"/>
  <c r="AA56" i="8"/>
  <c r="Y57" i="8"/>
  <c r="W58" i="8"/>
  <c r="U59" i="8"/>
  <c r="AC59" i="8"/>
  <c r="AB51" i="8"/>
  <c r="AC56" i="8"/>
  <c r="Y58" i="8"/>
  <c r="AB50" i="8"/>
  <c r="AB54" i="8"/>
  <c r="AB57" i="8"/>
  <c r="X59" i="8"/>
  <c r="AB55" i="8"/>
  <c r="AC58" i="8"/>
  <c r="V58" i="8"/>
  <c r="AA51" i="8"/>
  <c r="AC53" i="8"/>
  <c r="AB56" i="8"/>
  <c r="Z57" i="8"/>
  <c r="X58" i="8"/>
  <c r="V59" i="8"/>
  <c r="AA50" i="8"/>
  <c r="AA54" i="8"/>
  <c r="AA57" i="8"/>
  <c r="W59" i="8"/>
  <c r="AC51" i="8"/>
  <c r="T57" i="8"/>
  <c r="Z58" i="8"/>
  <c r="AC50" i="8"/>
  <c r="W57" i="8"/>
  <c r="AA59" i="8"/>
  <c r="AC55" i="8"/>
  <c r="T59" i="8"/>
  <c r="AB59" i="8"/>
  <c r="AA52" i="8"/>
  <c r="AC54" i="8"/>
  <c r="U57" i="8"/>
  <c r="AC57" i="8"/>
  <c r="AA58" i="8"/>
  <c r="Y59" i="8"/>
  <c r="AB52" i="8"/>
  <c r="AA55" i="8"/>
  <c r="V57" i="8"/>
  <c r="T58" i="8"/>
  <c r="AB58" i="8"/>
  <c r="Z59" i="8"/>
  <c r="AC52" i="8"/>
  <c r="U58" i="8"/>
  <c r="AA53" i="8"/>
  <c r="X57" i="8"/>
  <c r="AB41" i="8"/>
  <c r="Z41" i="8"/>
  <c r="AA41" i="8"/>
  <c r="X40" i="8"/>
  <c r="AB40" i="8"/>
  <c r="O24" i="8"/>
  <c r="Z44" i="8"/>
  <c r="AB44" i="8"/>
  <c r="AA44" i="8"/>
  <c r="O26" i="8"/>
  <c r="AB46" i="8"/>
  <c r="AC46" i="8" s="1"/>
  <c r="O18" i="8"/>
  <c r="AA38" i="8"/>
  <c r="Z38" i="8"/>
  <c r="AB38" i="8"/>
  <c r="AB43" i="8"/>
  <c r="U39" i="8"/>
  <c r="Z39" i="8"/>
  <c r="AA39" i="8"/>
  <c r="AB39" i="8"/>
  <c r="W41" i="8"/>
  <c r="O25" i="8"/>
  <c r="AB45" i="8"/>
  <c r="AA45" i="8"/>
  <c r="AA43" i="8"/>
  <c r="O20" i="8"/>
  <c r="U38" i="8"/>
  <c r="V38" i="8"/>
  <c r="T38" i="8"/>
  <c r="V39" i="8"/>
  <c r="O19" i="8"/>
  <c r="Y39" i="8"/>
  <c r="X39" i="8"/>
  <c r="O22" i="8"/>
  <c r="X42" i="8"/>
  <c r="Y42" i="8"/>
  <c r="Z52" i="8"/>
  <c r="V55" i="8"/>
  <c r="T56" i="8"/>
  <c r="Y54" i="8"/>
  <c r="W55" i="8"/>
  <c r="U56" i="8"/>
  <c r="Z50" i="8"/>
  <c r="Y51" i="8"/>
  <c r="Z54" i="8"/>
  <c r="X55" i="8"/>
  <c r="V56" i="8"/>
  <c r="Z51" i="8"/>
  <c r="Y55" i="8"/>
  <c r="W56" i="8"/>
  <c r="Y53" i="8"/>
  <c r="Z55" i="8"/>
  <c r="X56" i="8"/>
  <c r="Z53" i="8"/>
  <c r="Y56" i="8"/>
  <c r="T55" i="8"/>
  <c r="Z56" i="8"/>
  <c r="Y52" i="8"/>
  <c r="U55" i="8"/>
  <c r="Y50" i="8"/>
  <c r="O21" i="8"/>
  <c r="Y41" i="8"/>
  <c r="X41" i="8"/>
  <c r="W39" i="8"/>
  <c r="X38" i="8"/>
  <c r="Y38" i="8"/>
  <c r="Y43" i="8"/>
  <c r="V51" i="8"/>
  <c r="T52" i="8"/>
  <c r="X52" i="8"/>
  <c r="V53" i="8"/>
  <c r="T54" i="8"/>
  <c r="X54" i="8"/>
  <c r="U50" i="8"/>
  <c r="T51" i="8"/>
  <c r="T53" i="8"/>
  <c r="X53" i="8"/>
  <c r="V54" i="8"/>
  <c r="W50" i="8"/>
  <c r="U51" i="8"/>
  <c r="W54" i="8"/>
  <c r="W51" i="8"/>
  <c r="U52" i="8"/>
  <c r="W53" i="8"/>
  <c r="U54" i="8"/>
  <c r="V50" i="8"/>
  <c r="T50" i="8"/>
  <c r="X51" i="8"/>
  <c r="V52" i="8"/>
  <c r="X50" i="8"/>
  <c r="U53" i="8"/>
  <c r="W52" i="8"/>
  <c r="P32" i="8"/>
  <c r="M32" i="8"/>
  <c r="C41" i="22"/>
  <c r="AC40" i="8" l="1"/>
  <c r="AC45" i="8"/>
  <c r="AC43" i="8"/>
  <c r="P25" i="8"/>
  <c r="AC44" i="8"/>
  <c r="P27" i="8"/>
  <c r="Q27" i="8" s="1"/>
  <c r="P26" i="8"/>
  <c r="AC39" i="8"/>
  <c r="AC41" i="8"/>
  <c r="AC38" i="8"/>
  <c r="AC42" i="8"/>
  <c r="P23" i="8"/>
  <c r="P24" i="8"/>
  <c r="P18" i="8"/>
  <c r="P19" i="8"/>
  <c r="P20" i="8"/>
  <c r="P21" i="8"/>
  <c r="P22" i="8"/>
  <c r="D42" i="22"/>
  <c r="AC37" i="8" l="1"/>
  <c r="I32" i="8" s="1"/>
  <c r="E43" i="22"/>
  <c r="F44" i="22" l="1"/>
  <c r="G45" i="22" l="1"/>
  <c r="H46" i="22" l="1"/>
  <c r="I47" i="22" l="1"/>
  <c r="J48" i="22" l="1"/>
  <c r="K49" i="22" l="1"/>
  <c r="Q26" i="8"/>
  <c r="Q24" i="8"/>
  <c r="Q25" i="8"/>
  <c r="Q23" i="8"/>
  <c r="B51" i="22" l="1" a="1"/>
  <c r="Q20" i="8"/>
  <c r="Q21" i="8"/>
  <c r="Q22" i="8"/>
  <c r="Q18" i="8"/>
  <c r="Q19" i="8"/>
  <c r="P28" i="27"/>
  <c r="P23" i="27"/>
  <c r="P34" i="27"/>
  <c r="P22" i="27"/>
  <c r="P29" i="27"/>
  <c r="F126" i="27"/>
  <c r="E125" i="27"/>
  <c r="E124" i="27"/>
  <c r="D124" i="27"/>
  <c r="F125" i="27"/>
  <c r="F124" i="27"/>
  <c r="I51" i="22" l="1"/>
  <c r="F52" i="22"/>
  <c r="D55" i="22"/>
  <c r="E59" i="22"/>
  <c r="C58" i="22"/>
  <c r="B60" i="22"/>
  <c r="B56" i="22"/>
  <c r="F60" i="22"/>
  <c r="K54" i="22"/>
  <c r="F56" i="22"/>
  <c r="I56" i="22"/>
  <c r="F51" i="22"/>
  <c r="G57" i="22"/>
  <c r="E56" i="22"/>
  <c r="K58" i="22"/>
  <c r="G51" i="22"/>
  <c r="K56" i="22"/>
  <c r="C57" i="22"/>
  <c r="H58" i="22"/>
  <c r="K59" i="22"/>
  <c r="D52" i="22"/>
  <c r="J57" i="22"/>
  <c r="K55" i="22"/>
  <c r="I55" i="22"/>
  <c r="J53" i="22"/>
  <c r="J58" i="22"/>
  <c r="J55" i="22"/>
  <c r="H53" i="22"/>
  <c r="C55" i="22"/>
  <c r="C60" i="22"/>
  <c r="H51" i="22"/>
  <c r="G58" i="22"/>
  <c r="K52" i="22"/>
  <c r="H52" i="22"/>
  <c r="I59" i="22"/>
  <c r="F58" i="22"/>
  <c r="E58" i="22"/>
  <c r="H56" i="22"/>
  <c r="H60" i="22"/>
  <c r="G55" i="22"/>
  <c r="H55" i="22"/>
  <c r="E52" i="22"/>
  <c r="D59" i="22"/>
  <c r="B58" i="22"/>
  <c r="I53" i="22"/>
  <c r="C54" i="22"/>
  <c r="C53" i="22"/>
  <c r="E51" i="22"/>
  <c r="K53" i="22"/>
  <c r="B59" i="22"/>
  <c r="F54" i="22"/>
  <c r="D58" i="22"/>
  <c r="J54" i="22"/>
  <c r="B57" i="22"/>
  <c r="F57" i="22"/>
  <c r="G52" i="22"/>
  <c r="G60" i="22"/>
  <c r="D57" i="22"/>
  <c r="H54" i="22"/>
  <c r="E57" i="22"/>
  <c r="H59" i="22"/>
  <c r="J60" i="22"/>
  <c r="B53" i="22"/>
  <c r="J52" i="22"/>
  <c r="B55" i="22"/>
  <c r="D60" i="22"/>
  <c r="K57" i="22"/>
  <c r="E60" i="22"/>
  <c r="J51" i="22"/>
  <c r="C56" i="22"/>
  <c r="D54" i="22"/>
  <c r="D51" i="22"/>
  <c r="I60" i="22"/>
  <c r="I52" i="22"/>
  <c r="J56" i="22"/>
  <c r="I54" i="22"/>
  <c r="B52" i="22"/>
  <c r="K51" i="22"/>
  <c r="G59" i="22"/>
  <c r="I57" i="22"/>
  <c r="B54" i="22"/>
  <c r="E55" i="22"/>
  <c r="E53" i="22"/>
  <c r="F59" i="22"/>
  <c r="G53" i="22"/>
  <c r="C51" i="22"/>
  <c r="F53" i="22"/>
  <c r="D56" i="22"/>
  <c r="C59" i="22"/>
  <c r="G54" i="22"/>
  <c r="B51" i="22"/>
  <c r="C52" i="22"/>
  <c r="D53" i="22"/>
  <c r="E54" i="22"/>
  <c r="F55" i="22"/>
  <c r="G56" i="22"/>
  <c r="H57" i="22"/>
  <c r="I58" i="22"/>
  <c r="J59" i="22"/>
  <c r="K60" i="22"/>
  <c r="P30" i="8"/>
  <c r="M34" i="27"/>
  <c r="N34" i="27" s="1"/>
  <c r="M39" i="27"/>
  <c r="N39" i="27" s="1"/>
  <c r="M23" i="27"/>
  <c r="N23" i="27" s="1"/>
  <c r="M29" i="27"/>
  <c r="N29" i="27" s="1"/>
  <c r="M28" i="27"/>
  <c r="N28" i="27" s="1"/>
  <c r="M22" i="27"/>
  <c r="N22" i="27" s="1"/>
  <c r="M35" i="27"/>
  <c r="N35" i="27" s="1"/>
  <c r="M21" i="27"/>
  <c r="N21" i="27" s="1"/>
  <c r="M30" i="27"/>
  <c r="N30" i="27" s="1"/>
  <c r="M24" i="27"/>
  <c r="N24" i="27" s="1"/>
  <c r="B62" i="22" l="1" a="1"/>
  <c r="D62" i="22" l="1"/>
  <c r="C62" i="22"/>
  <c r="K62" i="22"/>
  <c r="I62" i="22"/>
  <c r="H62" i="22"/>
  <c r="J62" i="22"/>
  <c r="G62" i="22"/>
  <c r="F62" i="22"/>
  <c r="B62" i="22"/>
  <c r="E62" i="2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Klaus Goepel</author>
  </authors>
  <commentList>
    <comment ref="P17" authorId="0" shapeId="0" xr:uid="{00000000-0006-0000-0100-000001000000}">
      <text>
        <r>
          <rPr>
            <sz val="10"/>
            <color rgb="FF000000"/>
            <rFont val="Tahoma"/>
            <family val="2"/>
          </rPr>
          <t xml:space="preserve">Absolute 
</t>
        </r>
        <r>
          <rPr>
            <sz val="10"/>
            <color rgb="FF000000"/>
            <rFont val="Tahoma"/>
            <family val="2"/>
          </rPr>
          <t>errors</t>
        </r>
      </text>
    </comment>
    <comment ref="O30" authorId="0" shapeId="0" xr:uid="{00000000-0006-0000-0100-000002000000}">
      <text>
        <r>
          <rPr>
            <sz val="10"/>
            <color rgb="FF000000"/>
            <rFont val="Tahoma"/>
            <family val="2"/>
          </rPr>
          <t xml:space="preserve">Mean relative 
</t>
        </r>
        <r>
          <rPr>
            <sz val="10"/>
            <color rgb="FF000000"/>
            <rFont val="Tahoma"/>
            <family val="2"/>
          </rPr>
          <t>error</t>
        </r>
      </text>
    </comment>
    <comment ref="J32" authorId="0" shapeId="0" xr:uid="{00000000-0006-0000-0100-000003000000}">
      <text>
        <r>
          <rPr>
            <sz val="10"/>
            <color rgb="FF000000"/>
            <rFont val="Tahoma"/>
            <family val="2"/>
          </rPr>
          <t xml:space="preserve">Ordinal
</t>
        </r>
        <r>
          <rPr>
            <sz val="10"/>
            <color rgb="FF000000"/>
            <rFont val="Tahoma"/>
            <family val="2"/>
          </rPr>
          <t>Inconsistency</t>
        </r>
      </text>
    </comment>
  </commentList>
</comments>
</file>

<file path=xl/sharedStrings.xml><?xml version="1.0" encoding="utf-8"?>
<sst xmlns="http://schemas.openxmlformats.org/spreadsheetml/2006/main" count="1238" uniqueCount="199">
  <si>
    <t>AHP</t>
  </si>
  <si>
    <t>A</t>
  </si>
  <si>
    <t>B</t>
  </si>
  <si>
    <t>Definition</t>
  </si>
  <si>
    <t>Explanation</t>
  </si>
  <si>
    <t>Equal importance</t>
  </si>
  <si>
    <t>Moderate importance</t>
  </si>
  <si>
    <t>Strong Importance</t>
  </si>
  <si>
    <t>Very strong importance</t>
  </si>
  <si>
    <t>Extreme importance</t>
  </si>
  <si>
    <t>Intensity of importance</t>
  </si>
  <si>
    <t>Two elements contribute equally to the objective</t>
  </si>
  <si>
    <t>Experience and judgment slightly favor one element over another</t>
  </si>
  <si>
    <t>Experience and judgment strongly favor one element over another</t>
  </si>
  <si>
    <t>One element is favored very strongly over another, it dominance is demonstrated in practice</t>
  </si>
  <si>
    <t>n=</t>
  </si>
  <si>
    <t>Consistency Ratio</t>
  </si>
  <si>
    <t>Date</t>
  </si>
  <si>
    <t>The evidence favoring one element over another is of the highest possible order of affirmation</t>
  </si>
  <si>
    <t>Comment</t>
  </si>
  <si>
    <t>Matrix</t>
  </si>
  <si>
    <t>Only input data in the light green fields!</t>
  </si>
  <si>
    <t>AHP Analytic Hierarchy Process</t>
  </si>
  <si>
    <t>Analytic Hierarchy Process</t>
  </si>
  <si>
    <t>Only input data in the light green fields and worksheets!</t>
  </si>
  <si>
    <t xml:space="preserve">http://creativecommons.org/licenses/by-nc/3.0/sg/ </t>
  </si>
  <si>
    <t xml:space="preserve">or send a letter to Creative Commons, </t>
  </si>
  <si>
    <t>171 Second Street, Suite 300, San Francisco, California, 94105, USA.</t>
  </si>
  <si>
    <t xml:space="preserve">To view a copy of this license, visit </t>
  </si>
  <si>
    <t>http://bpmsg.com</t>
  </si>
  <si>
    <t>= k number of participants</t>
  </si>
  <si>
    <t>normalized principal Eigenvector</t>
  </si>
  <si>
    <t>Normalization</t>
  </si>
  <si>
    <t>n</t>
  </si>
  <si>
    <t>Check</t>
  </si>
  <si>
    <t>= n number of criteria</t>
  </si>
  <si>
    <t>Eigenvalue</t>
  </si>
  <si>
    <t>(You need to give credit to the author)</t>
  </si>
  <si>
    <t>Consolidated</t>
  </si>
  <si>
    <t>selected Participant (0=consol.)</t>
  </si>
  <si>
    <t>added selection of participants (p), "0"= consolidated</t>
  </si>
  <si>
    <t>correction in sheet 8x8 to select CR depending on the number of criteria n</t>
  </si>
  <si>
    <t>some minor corrections in the input sheets</t>
  </si>
  <si>
    <t>Correction to select the result of individual participants in the summary sheet. Result was not correct selecting p =4 to 7. (Thanks for feedback from Pascal)</t>
  </si>
  <si>
    <t>Power Method (Dominant Eigenvalue)</t>
  </si>
  <si>
    <t>Iterations</t>
  </si>
  <si>
    <t>Sum (col)</t>
  </si>
  <si>
    <t>Scaling</t>
  </si>
  <si>
    <t>Eigenvalue:</t>
  </si>
  <si>
    <r>
      <rPr>
        <b/>
        <sz val="10"/>
        <color theme="1"/>
        <rFont val="Calibri"/>
        <family val="2"/>
        <scheme val="minor"/>
      </rPr>
      <t>I</t>
    </r>
    <r>
      <rPr>
        <sz val="10"/>
        <rFont val="Arial"/>
        <family val="2"/>
      </rPr>
      <t>*I</t>
    </r>
  </si>
  <si>
    <r>
      <rPr>
        <b/>
        <sz val="10"/>
        <color theme="1"/>
        <rFont val="Calibri"/>
        <family val="2"/>
        <scheme val="minor"/>
      </rPr>
      <t>A</t>
    </r>
    <r>
      <rPr>
        <sz val="10"/>
        <rFont val="Arial"/>
        <family val="2"/>
      </rPr>
      <t>-</t>
    </r>
    <r>
      <rPr>
        <b/>
        <sz val="10"/>
        <color theme="1"/>
        <rFont val="Calibri"/>
        <family val="2"/>
        <scheme val="minor"/>
      </rPr>
      <t>I</t>
    </r>
    <r>
      <rPr>
        <sz val="10"/>
        <rFont val="Arial"/>
        <family val="2"/>
      </rPr>
      <t>*I</t>
    </r>
  </si>
  <si>
    <r>
      <t>(</t>
    </r>
    <r>
      <rPr>
        <b/>
        <sz val="10"/>
        <color theme="1"/>
        <rFont val="Calibri"/>
        <family val="2"/>
        <scheme val="minor"/>
      </rPr>
      <t>A</t>
    </r>
    <r>
      <rPr>
        <sz val="10"/>
        <rFont val="Arial"/>
        <family val="2"/>
      </rPr>
      <t>-</t>
    </r>
    <r>
      <rPr>
        <b/>
        <sz val="10"/>
        <color theme="1"/>
        <rFont val="Calibri"/>
        <family val="2"/>
        <scheme val="minor"/>
      </rPr>
      <t>I</t>
    </r>
    <r>
      <rPr>
        <sz val="10"/>
        <rFont val="Arial"/>
        <family val="2"/>
      </rPr>
      <t>*I)</t>
    </r>
    <r>
      <rPr>
        <b/>
        <sz val="10"/>
        <color theme="1"/>
        <rFont val="Calibri"/>
        <family val="2"/>
        <scheme val="minor"/>
      </rPr>
      <t>x</t>
    </r>
  </si>
  <si>
    <t>bpmsg.com</t>
  </si>
  <si>
    <t xml:space="preserve">This work is licensed under the Creative Commons Attribution-Noncommercial
3.0 Singapore License. </t>
  </si>
  <si>
    <t>Revisions</t>
  </si>
  <si>
    <t>Author:</t>
  </si>
  <si>
    <t>Klaus D. Goepel</t>
  </si>
  <si>
    <r>
      <t xml:space="preserve">Algorithm of Power Method to solve Eigenvalue was modified (new sheet 8x8) </t>
    </r>
    <r>
      <rPr>
        <b/>
        <sz val="10"/>
        <rFont val="Arial"/>
        <family val="2"/>
      </rPr>
      <t>resulting in much higher accuracy</t>
    </r>
    <r>
      <rPr>
        <sz val="10"/>
        <rFont val="Arial"/>
        <family val="2"/>
      </rPr>
      <t>. By default 12 iterations</t>
    </r>
  </si>
  <si>
    <t>Weights</t>
  </si>
  <si>
    <r>
      <t xml:space="preserve">B9 named p_sel
result matrix in summary: IF replaced by CHOOSE function
Input sheets: col 1 and 2 show indices i,j
</t>
    </r>
    <r>
      <rPr>
        <b/>
        <sz val="10"/>
        <rFont val="Arial"/>
        <family val="2"/>
      </rPr>
      <t>Consistency evaluation added</t>
    </r>
  </si>
  <si>
    <t>(1-9)</t>
  </si>
  <si>
    <t>i</t>
  </si>
  <si>
    <t>j</t>
  </si>
  <si>
    <t>Scale</t>
  </si>
  <si>
    <t>Criteria</t>
  </si>
  <si>
    <t>CR:</t>
  </si>
  <si>
    <t>Input</t>
  </si>
  <si>
    <t xml:space="preserve">n= </t>
  </si>
  <si>
    <t xml:space="preserve">N= </t>
  </si>
  <si>
    <t xml:space="preserve">p= </t>
  </si>
  <si>
    <r>
      <t xml:space="preserve">extension of input sheets to </t>
    </r>
    <r>
      <rPr>
        <b/>
        <sz val="10"/>
        <rFont val="Arial"/>
        <family val="2"/>
      </rPr>
      <t>10 criteria and 10 participants</t>
    </r>
  </si>
  <si>
    <t>C</t>
  </si>
  <si>
    <t>Power</t>
  </si>
  <si>
    <t>Geom</t>
  </si>
  <si>
    <t>Sqrt</t>
  </si>
  <si>
    <t>Scale:</t>
  </si>
  <si>
    <t>InvLin</t>
  </si>
  <si>
    <t>Analytic Hierarchy Process (10x10 Matrix)</t>
  </si>
  <si>
    <t>Criterion</t>
  </si>
  <si>
    <t>Sheet "Tables" added, alternative scales included,
Alonso CR included
CR calculation moved from 10x10 to Summary</t>
  </si>
  <si>
    <t>a</t>
  </si>
  <si>
    <t>b</t>
  </si>
  <si>
    <t>RGMM</t>
  </si>
  <si>
    <t>more important ?</t>
  </si>
  <si>
    <t>col sum</t>
  </si>
  <si>
    <t>Added RGMM in input sheets - consistency calculated in each input sheet</t>
  </si>
  <si>
    <t>Supporting calculations</t>
  </si>
  <si>
    <t>Ln(A) for calculation of RGMM</t>
  </si>
  <si>
    <t>Decision Matrix A</t>
  </si>
  <si>
    <t>participant</t>
  </si>
  <si>
    <t xml:space="preserve"> - A or B</t>
  </si>
  <si>
    <r>
      <t xml:space="preserve">Please compare the importance of the elements in relation to the objective and fill in the table: Which element of each pair is more important, </t>
    </r>
    <r>
      <rPr>
        <b/>
        <sz val="8"/>
        <rFont val="Arial"/>
        <family val="2"/>
      </rPr>
      <t>A or B</t>
    </r>
    <r>
      <rPr>
        <sz val="8"/>
        <rFont val="Arial"/>
        <family val="2"/>
      </rPr>
      <t xml:space="preserve">, and </t>
    </r>
    <r>
      <rPr>
        <b/>
        <sz val="8"/>
        <rFont val="Arial"/>
        <family val="2"/>
      </rPr>
      <t>how much</t>
    </r>
    <r>
      <rPr>
        <sz val="8"/>
        <rFont val="Arial"/>
        <family val="2"/>
      </rPr>
      <t xml:space="preserve"> more on a scale 1-9 as given below. 
</t>
    </r>
    <r>
      <rPr>
        <b/>
        <sz val="8"/>
        <rFont val="Arial"/>
        <family val="2"/>
      </rPr>
      <t>Once completed, you might adjust highlighted comparisons 1 to 3 to improve consistency.</t>
    </r>
  </si>
  <si>
    <t>Objective:</t>
  </si>
  <si>
    <t>Name</t>
  </si>
  <si>
    <r>
      <t>a</t>
    </r>
    <r>
      <rPr>
        <i/>
        <sz val="10"/>
        <rFont val="Arial"/>
        <family val="2"/>
      </rPr>
      <t>:</t>
    </r>
  </si>
  <si>
    <r>
      <t>AHP Analytic Hierarchy Process</t>
    </r>
    <r>
      <rPr>
        <b/>
        <sz val="10"/>
        <rFont val="Arial"/>
        <family val="2"/>
      </rPr>
      <t xml:space="preserve"> (EVM multiple inputs)</t>
    </r>
  </si>
  <si>
    <t xml:space="preserve">Objective  </t>
  </si>
  <si>
    <t xml:space="preserve">Author </t>
  </si>
  <si>
    <t xml:space="preserve">Date </t>
  </si>
  <si>
    <t xml:space="preserve">Table </t>
  </si>
  <si>
    <t xml:space="preserve">Result </t>
  </si>
  <si>
    <t>2,4,6,8 can be used to express intermediate values</t>
  </si>
  <si>
    <t>Consistency Error Matrix</t>
  </si>
  <si>
    <t>g</t>
  </si>
  <si>
    <t>Consensus:</t>
  </si>
  <si>
    <t>RGGM</t>
  </si>
  <si>
    <t>results</t>
  </si>
  <si>
    <t>Shannon</t>
  </si>
  <si>
    <t>Entropy</t>
  </si>
  <si>
    <t>AHP cor</t>
  </si>
  <si>
    <t>p-avg</t>
  </si>
  <si>
    <t>Calculation of Consensus Indicator based on RGGM results</t>
  </si>
  <si>
    <t>Multiple Input Summary Sheet</t>
  </si>
  <si>
    <t>Consensus Index added (Shannon Entropy)</t>
  </si>
  <si>
    <t>EVM check:</t>
  </si>
  <si>
    <t>p-avg*ln(p-avg)</t>
  </si>
  <si>
    <t xml:space="preserve">final tests </t>
  </si>
  <si>
    <r>
      <t>D</t>
    </r>
    <r>
      <rPr>
        <sz val="8"/>
        <rFont val="Symbol"/>
        <family val="1"/>
        <charset val="2"/>
      </rPr>
      <t>a</t>
    </r>
  </si>
  <si>
    <t>CGI Calculation</t>
  </si>
  <si>
    <t>16.10.2012
relaeased</t>
  </si>
  <si>
    <t>GCI:</t>
  </si>
  <si>
    <t>corrected formatting problem of weights in summary sheet</t>
  </si>
  <si>
    <t>Weight</t>
  </si>
  <si>
    <t>Calculation of weighted geometric mean</t>
  </si>
  <si>
    <t>sum of weights</t>
  </si>
  <si>
    <t>Number of Participants (1 to 20)</t>
  </si>
  <si>
    <t>Consolidated = Weighted geometric mean off participants</t>
  </si>
  <si>
    <t>Participant 2</t>
  </si>
  <si>
    <t>Participant 3</t>
  </si>
  <si>
    <t>Participant 4</t>
  </si>
  <si>
    <t>Participant 5</t>
  </si>
  <si>
    <t>Participant 6</t>
  </si>
  <si>
    <t>Participant 7</t>
  </si>
  <si>
    <t>Participant 8</t>
  </si>
  <si>
    <t>Participant 10</t>
  </si>
  <si>
    <t>Participant 11</t>
  </si>
  <si>
    <t>Participant 12</t>
  </si>
  <si>
    <t>Participant 13</t>
  </si>
  <si>
    <t>Participant 14</t>
  </si>
  <si>
    <t>Participant 15</t>
  </si>
  <si>
    <t>Participant 16</t>
  </si>
  <si>
    <t>Participant 17</t>
  </si>
  <si>
    <t>Participant 18</t>
  </si>
  <si>
    <t>Participant 19</t>
  </si>
  <si>
    <t>Participant 20</t>
  </si>
  <si>
    <t>Consolidated  log</t>
  </si>
  <si>
    <t>Log</t>
  </si>
  <si>
    <t>Participant 1</t>
  </si>
  <si>
    <r>
      <t xml:space="preserve">Introduced weights for individual participants (weighted geometric mean) in sheet multInp
Extend to </t>
    </r>
    <r>
      <rPr>
        <b/>
        <sz val="10"/>
        <rFont val="Arial"/>
        <family val="2"/>
      </rPr>
      <t>20 participants</t>
    </r>
  </si>
  <si>
    <r>
      <t xml:space="preserve">1st draft based on AHPcalc vers </t>
    </r>
    <r>
      <rPr>
        <b/>
        <sz val="10"/>
        <rFont val="Arial"/>
        <family val="2"/>
      </rPr>
      <t>27.8.11</t>
    </r>
    <r>
      <rPr>
        <sz val="10"/>
        <rFont val="Arial"/>
        <family val="2"/>
      </rPr>
      <t xml:space="preserve"> (single input);
allows input from max. 7 participants</t>
    </r>
  </si>
  <si>
    <t>In4 cell K17 was not referring to alpha in summary sheet,
cell F17 (weight of individual participants) was partly locked in input sheets</t>
  </si>
  <si>
    <t xml:space="preserve">Consensus calculation in sheet Summary adapted to 20 participants, calculation of CR in summary sheet using Alonso. </t>
  </si>
  <si>
    <t>Values for different scales are calculated in the input sheets. Input sheets allow decimal figure instead of 1-9 integer. Sheet "tables" deleted</t>
  </si>
  <si>
    <t>pj/pi</t>
  </si>
  <si>
    <t>11.12.2012
released</t>
  </si>
  <si>
    <t>08.02.2013
released</t>
  </si>
  <si>
    <t>check:</t>
  </si>
  <si>
    <t>Iterations:</t>
  </si>
  <si>
    <t>Change of check for convergence of power method</t>
  </si>
  <si>
    <t>err:</t>
  </si>
  <si>
    <t>Free web based AHP software on:</t>
  </si>
  <si>
    <t>Thresh:</t>
  </si>
  <si>
    <t>corrected wrong ref in multInp (Matrix13)</t>
  </si>
  <si>
    <t>changed name of consol. Matrix from MatrixC to m_p0
CHOOSE in Summary sheet now p_sel+1 and m_p0 included (IF cond removed)
changed the min of 3 to 2 criteria</t>
  </si>
  <si>
    <t>Number of criteria (2 to 10)</t>
  </si>
  <si>
    <t>correction for 2 criteria: sheet 10x10 Cell M41 limit to 12
CGI in summary sheet to "n/a" for n=2, text (2 - 10)</t>
  </si>
  <si>
    <t>Corrected display of the selected scale in the summary sheet</t>
  </si>
  <si>
    <r>
      <t xml:space="preserve">For the 3 most inconsistent judgments </t>
    </r>
    <r>
      <rPr>
        <b/>
        <sz val="10"/>
        <rFont val="Arial"/>
        <family val="2"/>
      </rPr>
      <t>the ideal judgment</t>
    </r>
    <r>
      <rPr>
        <sz val="10"/>
        <rFont val="Arial"/>
        <family val="2"/>
      </rPr>
      <t xml:space="preserve"> resulting in lowest inconsistency is displayed</t>
    </r>
  </si>
  <si>
    <t>AHP 1-9</t>
  </si>
  <si>
    <t>Corrected AHP consensus indicator (H gamma max)</t>
  </si>
  <si>
    <t>Unscaled</t>
  </si>
  <si>
    <t>Adaptive</t>
  </si>
  <si>
    <t>Bal-n</t>
  </si>
  <si>
    <t>Balanced scale replaced by generalized balanced scale (Balanced-n), Added adaptive scale.
Power method max no of iterations increased from 12 to 20.</t>
  </si>
  <si>
    <t>i:</t>
  </si>
  <si>
    <t>+/-</t>
  </si>
  <si>
    <t>MRE:</t>
  </si>
  <si>
    <t>Error calc</t>
  </si>
  <si>
    <t>Psi:</t>
  </si>
  <si>
    <t>Dissonance (Ordinal Inconsistency):</t>
  </si>
  <si>
    <t>Error estimate for EV</t>
  </si>
  <si>
    <t>Lambda:</t>
  </si>
  <si>
    <t>MRE est</t>
  </si>
  <si>
    <t>Inconsistency matrix pi/pj limited between 1/9 and 9</t>
  </si>
  <si>
    <t>Error estimate for RGGM, Ordinal inconsistency Psi</t>
  </si>
  <si>
    <t>Error calculation EVM (Tomashevskii)</t>
  </si>
  <si>
    <t>Participant 9</t>
  </si>
  <si>
    <r>
      <t>K. D. Goepel</t>
    </r>
    <r>
      <rPr>
        <sz val="10"/>
        <color theme="3"/>
        <rFont val="Arial"/>
        <family val="2"/>
      </rPr>
      <t xml:space="preserve"> Version</t>
    </r>
    <r>
      <rPr>
        <b/>
        <sz val="10"/>
        <color theme="3"/>
        <rFont val="Arial"/>
        <family val="2"/>
      </rPr>
      <t xml:space="preserve"> 15.09.2018</t>
    </r>
  </si>
  <si>
    <t>Slope</t>
  </si>
  <si>
    <t>Drainage density</t>
  </si>
  <si>
    <t>LULC</t>
  </si>
  <si>
    <t>Application of the GIS based multi-criteria decision analysis and analytical
hierarchy process (AHP) in the flood susceptibility mapping</t>
  </si>
  <si>
    <t>TWI</t>
  </si>
  <si>
    <t>Elevation</t>
  </si>
  <si>
    <t>Precipitation</t>
  </si>
  <si>
    <t>NDVI</t>
  </si>
  <si>
    <t>Distance from river</t>
  </si>
  <si>
    <t>Distance from road</t>
  </si>
  <si>
    <t>Soil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</si>
</sst>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0.0%"/>
    <numFmt numFmtId="165" formatCode="0.000"/>
    <numFmt numFmtId="166" formatCode="_(* #,##0.0000_);_(* \(#,##0.0000\);_(* &quot;-&quot;??_);_(@_)"/>
    <numFmt numFmtId="167" formatCode="[$-409]d\-mmm\-yy;@"/>
    <numFmt numFmtId="168" formatCode="0.0"/>
    <numFmt numFmtId="169" formatCode="0.0E+00"/>
    <numFmt numFmtId="170" formatCode="0E+00"/>
    <numFmt numFmtId="171" formatCode="0.0000"/>
  </numFmts>
  <fonts count="5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0"/>
      <name val="Arial"/>
      <family val="2"/>
    </font>
    <font>
      <sz val="14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color indexed="47"/>
      <name val="Arial"/>
      <family val="2"/>
    </font>
    <font>
      <sz val="8"/>
      <color indexed="23"/>
      <name val="Arial"/>
      <family val="2"/>
    </font>
    <font>
      <b/>
      <sz val="10"/>
      <color indexed="18"/>
      <name val="Arial"/>
      <family val="2"/>
    </font>
    <font>
      <b/>
      <sz val="8"/>
      <name val="Arial"/>
      <family val="2"/>
    </font>
    <font>
      <u/>
      <sz val="10"/>
      <color indexed="12"/>
      <name val="Arial"/>
      <family val="2"/>
    </font>
    <font>
      <b/>
      <sz val="8"/>
      <name val="Arial"/>
      <family val="2"/>
    </font>
    <font>
      <sz val="10"/>
      <color theme="0" tint="-0.14999847407452621"/>
      <name val="Arial"/>
      <family val="2"/>
    </font>
    <font>
      <sz val="8"/>
      <color theme="1" tint="0.499984740745262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1"/>
      <color theme="0"/>
      <name val="Calibri"/>
      <family val="2"/>
      <scheme val="minor"/>
    </font>
    <font>
      <sz val="8"/>
      <color theme="0"/>
      <name val="Arial"/>
      <family val="2"/>
    </font>
    <font>
      <b/>
      <sz val="10"/>
      <color rgb="FFFA7D00"/>
      <name val="Arial"/>
      <family val="2"/>
    </font>
    <font>
      <sz val="10"/>
      <color theme="0"/>
      <name val="Arial"/>
      <family val="2"/>
    </font>
    <font>
      <sz val="10"/>
      <color rgb="FF9C6500"/>
      <name val="Arial"/>
      <family val="2"/>
    </font>
    <font>
      <sz val="8"/>
      <name val="Calibri"/>
      <family val="2"/>
      <scheme val="minor"/>
    </font>
    <font>
      <i/>
      <sz val="10"/>
      <name val="Symbol"/>
      <family val="1"/>
      <charset val="2"/>
    </font>
    <font>
      <i/>
      <sz val="10"/>
      <name val="Arial"/>
      <family val="2"/>
    </font>
    <font>
      <sz val="10"/>
      <color rgb="FF006100"/>
      <name val="Arial"/>
      <family val="2"/>
    </font>
    <font>
      <sz val="10"/>
      <color rgb="FFFA7D00"/>
      <name val="Arial"/>
      <family val="2"/>
    </font>
    <font>
      <sz val="11"/>
      <color rgb="FF3F3F76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Symbol"/>
      <family val="1"/>
      <charset val="2"/>
    </font>
    <font>
      <sz val="8"/>
      <color rgb="FF006100"/>
      <name val="Arial"/>
      <family val="2"/>
    </font>
    <font>
      <b/>
      <sz val="10"/>
      <color rgb="FF3F3F76"/>
      <name val="Calibri"/>
      <family val="2"/>
      <scheme val="minor"/>
    </font>
    <font>
      <b/>
      <sz val="8"/>
      <color rgb="FFFA7D00"/>
      <name val="Arial"/>
      <family val="2"/>
    </font>
    <font>
      <sz val="8"/>
      <name val="Symbol"/>
      <family val="1"/>
      <charset val="2"/>
    </font>
    <font>
      <sz val="8"/>
      <color rgb="FFFA7D00"/>
      <name val="Arial"/>
      <family val="2"/>
    </font>
    <font>
      <sz val="8"/>
      <color theme="0" tint="-0.499984740745262"/>
      <name val="Arial"/>
      <family val="2"/>
    </font>
    <font>
      <sz val="8"/>
      <color theme="6" tint="-0.249977111117893"/>
      <name val="Arial"/>
      <family val="2"/>
    </font>
    <font>
      <b/>
      <sz val="10"/>
      <color rgb="FF006100"/>
      <name val="Arial"/>
      <family val="2"/>
    </font>
    <font>
      <sz val="10"/>
      <color theme="3"/>
      <name val="Arial"/>
      <family val="2"/>
    </font>
    <font>
      <b/>
      <sz val="10"/>
      <color theme="3"/>
      <name val="Arial"/>
      <family val="2"/>
    </font>
    <font>
      <sz val="10"/>
      <color rgb="FF000000"/>
      <name val="Tahoma"/>
      <family val="2"/>
    </font>
    <font>
      <sz val="9"/>
      <color indexed="18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rgb="FFF2F2F2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4"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1" fillId="0" borderId="0"/>
    <xf numFmtId="0" fontId="21" fillId="0" borderId="0"/>
    <xf numFmtId="43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5" fillId="15" borderId="32" applyNumberFormat="0" applyAlignment="0" applyProtection="0"/>
    <xf numFmtId="0" fontId="27" fillId="16" borderId="33" applyNumberFormat="0" applyAlignment="0" applyProtection="0"/>
    <xf numFmtId="0" fontId="29" fillId="18" borderId="0" applyNumberFormat="0" applyBorder="0" applyAlignment="0" applyProtection="0"/>
    <xf numFmtId="0" fontId="33" fillId="21" borderId="0" applyNumberFormat="0" applyBorder="0" applyAlignment="0" applyProtection="0"/>
    <xf numFmtId="0" fontId="35" fillId="22" borderId="33" applyNumberFormat="0" applyAlignment="0" applyProtection="0"/>
  </cellStyleXfs>
  <cellXfs count="511">
    <xf numFmtId="0" fontId="0" fillId="0" borderId="0" xfId="0"/>
    <xf numFmtId="0" fontId="2" fillId="0" borderId="0" xfId="0" applyFont="1"/>
    <xf numFmtId="0" fontId="5" fillId="0" borderId="0" xfId="0" applyFont="1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2" fillId="0" borderId="0" xfId="0" applyFont="1" applyFill="1" applyAlignment="1"/>
    <xf numFmtId="0" fontId="6" fillId="0" borderId="0" xfId="0" applyFont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9" fillId="0" borderId="0" xfId="0" applyFont="1"/>
    <xf numFmtId="0" fontId="0" fillId="0" borderId="0" xfId="0" applyProtection="1"/>
    <xf numFmtId="0" fontId="0" fillId="0" borderId="0" xfId="0" applyFill="1" applyProtection="1"/>
    <xf numFmtId="0" fontId="0" fillId="0" borderId="0" xfId="0" applyFill="1" applyBorder="1" applyProtection="1"/>
    <xf numFmtId="0" fontId="0" fillId="0" borderId="0" xfId="0" applyBorder="1" applyProtection="1"/>
    <xf numFmtId="0" fontId="11" fillId="0" borderId="0" xfId="0" applyFont="1" applyFill="1"/>
    <xf numFmtId="0" fontId="12" fillId="0" borderId="0" xfId="0" applyFont="1"/>
    <xf numFmtId="0" fontId="12" fillId="0" borderId="0" xfId="0" applyFont="1" applyAlignment="1">
      <alignment horizontal="center"/>
    </xf>
    <xf numFmtId="9" fontId="0" fillId="0" borderId="0" xfId="2" applyFont="1"/>
    <xf numFmtId="0" fontId="6" fillId="0" borderId="0" xfId="0" applyFont="1" applyAlignment="1"/>
    <xf numFmtId="0" fontId="17" fillId="0" borderId="0" xfId="1" applyAlignment="1" applyProtection="1"/>
    <xf numFmtId="0" fontId="2" fillId="0" borderId="2" xfId="0" applyFont="1" applyBorder="1"/>
    <xf numFmtId="0" fontId="6" fillId="8" borderId="0" xfId="0" applyFont="1" applyFill="1" applyAlignment="1">
      <alignment horizontal="center"/>
    </xf>
    <xf numFmtId="0" fontId="6" fillId="0" borderId="0" xfId="0" quotePrefix="1" applyFont="1"/>
    <xf numFmtId="0" fontId="6" fillId="0" borderId="0" xfId="0" quotePrefix="1" applyFont="1" applyAlignment="1">
      <alignment horizontal="left"/>
    </xf>
    <xf numFmtId="12" fontId="2" fillId="0" borderId="0" xfId="0" applyNumberFormat="1" applyFont="1" applyFill="1" applyBorder="1" applyAlignment="1" applyProtection="1">
      <alignment horizontal="center" vertical="center"/>
    </xf>
    <xf numFmtId="0" fontId="6" fillId="0" borderId="2" xfId="0" applyFont="1" applyBorder="1" applyAlignment="1">
      <alignment wrapText="1"/>
    </xf>
    <xf numFmtId="12" fontId="18" fillId="9" borderId="18" xfId="0" applyNumberFormat="1" applyFont="1" applyFill="1" applyBorder="1" applyAlignment="1" applyProtection="1">
      <alignment vertical="center"/>
    </xf>
    <xf numFmtId="12" fontId="7" fillId="0" borderId="18" xfId="0" applyNumberFormat="1" applyFont="1" applyFill="1" applyBorder="1" applyAlignment="1" applyProtection="1">
      <alignment vertical="center"/>
    </xf>
    <xf numFmtId="0" fontId="1" fillId="0" borderId="2" xfId="0" applyFont="1" applyBorder="1"/>
    <xf numFmtId="12" fontId="3" fillId="4" borderId="0" xfId="0" applyNumberFormat="1" applyFont="1" applyFill="1" applyBorder="1" applyAlignment="1" applyProtection="1">
      <alignment horizontal="center" vertical="center"/>
    </xf>
    <xf numFmtId="12" fontId="3" fillId="2" borderId="0" xfId="0" applyNumberFormat="1" applyFont="1" applyFill="1" applyBorder="1" applyAlignment="1" applyProtection="1">
      <alignment horizontal="center" vertical="center"/>
    </xf>
    <xf numFmtId="12" fontId="3" fillId="0" borderId="18" xfId="0" applyNumberFormat="1" applyFont="1" applyFill="1" applyBorder="1" applyAlignment="1" applyProtection="1">
      <alignment horizontal="center" vertical="center"/>
    </xf>
    <xf numFmtId="0" fontId="0" fillId="0" borderId="2" xfId="0" applyBorder="1" applyAlignment="1">
      <alignment vertical="top" wrapText="1"/>
    </xf>
    <xf numFmtId="0" fontId="5" fillId="0" borderId="0" xfId="5" applyFont="1"/>
    <xf numFmtId="0" fontId="4" fillId="0" borderId="0" xfId="5" applyFont="1"/>
    <xf numFmtId="0" fontId="5" fillId="0" borderId="0" xfId="5" applyFont="1" applyFill="1"/>
    <xf numFmtId="0" fontId="1" fillId="0" borderId="0" xfId="5"/>
    <xf numFmtId="0" fontId="2" fillId="11" borderId="0" xfId="5" applyFont="1" applyFill="1"/>
    <xf numFmtId="0" fontId="1" fillId="0" borderId="0" xfId="5" applyFill="1"/>
    <xf numFmtId="0" fontId="21" fillId="0" borderId="0" xfId="6" applyAlignment="1">
      <alignment horizontal="right"/>
    </xf>
    <xf numFmtId="0" fontId="21" fillId="0" borderId="0" xfId="6"/>
    <xf numFmtId="0" fontId="22" fillId="0" borderId="0" xfId="6" applyFont="1"/>
    <xf numFmtId="0" fontId="21" fillId="0" borderId="0" xfId="6" applyAlignment="1">
      <alignment horizontal="center"/>
    </xf>
    <xf numFmtId="0" fontId="21" fillId="0" borderId="0" xfId="6" applyBorder="1" applyAlignment="1">
      <alignment horizontal="center"/>
    </xf>
    <xf numFmtId="43" fontId="21" fillId="12" borderId="0" xfId="6" applyNumberFormat="1" applyFill="1" applyBorder="1"/>
    <xf numFmtId="43" fontId="21" fillId="10" borderId="0" xfId="6" applyNumberFormat="1" applyFill="1" applyBorder="1"/>
    <xf numFmtId="43" fontId="0" fillId="0" borderId="0" xfId="7" applyFont="1" applyFill="1" applyBorder="1"/>
    <xf numFmtId="0" fontId="21" fillId="0" borderId="0" xfId="6" applyFill="1" applyBorder="1" applyAlignment="1">
      <alignment horizontal="center"/>
    </xf>
    <xf numFmtId="164" fontId="0" fillId="0" borderId="0" xfId="8" applyNumberFormat="1" applyFont="1" applyFill="1" applyBorder="1"/>
    <xf numFmtId="164" fontId="0" fillId="0" borderId="0" xfId="8" applyNumberFormat="1" applyFont="1"/>
    <xf numFmtId="10" fontId="0" fillId="0" borderId="0" xfId="8" applyNumberFormat="1" applyFont="1"/>
    <xf numFmtId="0" fontId="21" fillId="0" borderId="0" xfId="6" applyBorder="1"/>
    <xf numFmtId="0" fontId="22" fillId="0" borderId="0" xfId="6" applyFont="1" applyBorder="1"/>
    <xf numFmtId="166" fontId="21" fillId="5" borderId="0" xfId="6" applyNumberFormat="1" applyFill="1" applyBorder="1"/>
    <xf numFmtId="0" fontId="21" fillId="0" borderId="31" xfId="6" applyBorder="1"/>
    <xf numFmtId="0" fontId="21" fillId="0" borderId="0" xfId="6" applyFill="1"/>
    <xf numFmtId="0" fontId="21" fillId="13" borderId="0" xfId="6" applyFill="1"/>
    <xf numFmtId="2" fontId="21" fillId="13" borderId="0" xfId="6" applyNumberFormat="1" applyFill="1"/>
    <xf numFmtId="0" fontId="21" fillId="13" borderId="0" xfId="6" applyNumberFormat="1" applyFill="1"/>
    <xf numFmtId="0" fontId="1" fillId="0" borderId="2" xfId="0" applyFont="1" applyBorder="1" applyAlignment="1">
      <alignment vertical="top" wrapText="1"/>
    </xf>
    <xf numFmtId="0" fontId="1" fillId="0" borderId="0" xfId="0" applyFont="1"/>
    <xf numFmtId="0" fontId="22" fillId="7" borderId="7" xfId="6" applyFont="1" applyFill="1" applyBorder="1"/>
    <xf numFmtId="0" fontId="22" fillId="7" borderId="8" xfId="6" applyNumberFormat="1" applyFont="1" applyFill="1" applyBorder="1"/>
    <xf numFmtId="0" fontId="1" fillId="0" borderId="0" xfId="0" applyFont="1" applyFill="1" applyBorder="1"/>
    <xf numFmtId="0" fontId="11" fillId="6" borderId="0" xfId="0" applyFont="1" applyFill="1" applyAlignment="1"/>
    <xf numFmtId="43" fontId="21" fillId="10" borderId="0" xfId="6" applyNumberFormat="1" applyFill="1"/>
    <xf numFmtId="14" fontId="1" fillId="0" borderId="2" xfId="0" applyNumberFormat="1" applyFont="1" applyBorder="1" applyAlignment="1">
      <alignment vertical="top"/>
    </xf>
    <xf numFmtId="0" fontId="1" fillId="0" borderId="2" xfId="0" applyFont="1" applyBorder="1" applyAlignment="1">
      <alignment wrapText="1"/>
    </xf>
    <xf numFmtId="0" fontId="14" fillId="0" borderId="0" xfId="0" applyFont="1" applyFill="1" applyBorder="1" applyAlignment="1" applyProtection="1">
      <alignment horizontal="center" vertical="center"/>
    </xf>
    <xf numFmtId="0" fontId="0" fillId="0" borderId="10" xfId="0" applyBorder="1"/>
    <xf numFmtId="0" fontId="0" fillId="0" borderId="26" xfId="0" applyBorder="1"/>
    <xf numFmtId="0" fontId="1" fillId="0" borderId="10" xfId="0" applyFont="1" applyFill="1" applyBorder="1" applyAlignment="1" applyProtection="1"/>
    <xf numFmtId="0" fontId="1" fillId="0" borderId="0" xfId="0" applyFont="1" applyFill="1" applyBorder="1" applyAlignment="1" applyProtection="1"/>
    <xf numFmtId="0" fontId="0" fillId="17" borderId="2" xfId="0" applyFill="1" applyBorder="1" applyAlignment="1" applyProtection="1">
      <alignment horizontal="center"/>
      <protection locked="0"/>
    </xf>
    <xf numFmtId="0" fontId="2" fillId="0" borderId="10" xfId="0" applyFont="1" applyFill="1" applyBorder="1" applyAlignment="1" applyProtection="1">
      <alignment horizontal="center"/>
    </xf>
    <xf numFmtId="0" fontId="6" fillId="17" borderId="35" xfId="0" applyFont="1" applyFill="1" applyBorder="1" applyAlignment="1" applyProtection="1">
      <alignment horizontal="center"/>
      <protection locked="0"/>
    </xf>
    <xf numFmtId="0" fontId="0" fillId="17" borderId="35" xfId="0" applyFill="1" applyBorder="1" applyAlignment="1" applyProtection="1">
      <alignment horizontal="center"/>
      <protection locked="0"/>
    </xf>
    <xf numFmtId="0" fontId="0" fillId="0" borderId="0" xfId="0" applyAlignment="1">
      <alignment horizontal="center" vertical="center"/>
    </xf>
    <xf numFmtId="0" fontId="18" fillId="9" borderId="18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0" fontId="1" fillId="0" borderId="11" xfId="0" applyFont="1" applyFill="1" applyBorder="1" applyAlignment="1" applyProtection="1">
      <alignment horizontal="center" wrapText="1"/>
    </xf>
    <xf numFmtId="0" fontId="10" fillId="0" borderId="26" xfId="0" applyFont="1" applyFill="1" applyBorder="1" applyAlignment="1" applyProtection="1">
      <alignment horizontal="right"/>
    </xf>
    <xf numFmtId="0" fontId="27" fillId="16" borderId="3" xfId="10" applyBorder="1" applyProtection="1"/>
    <xf numFmtId="0" fontId="12" fillId="10" borderId="24" xfId="0" applyFont="1" applyFill="1" applyBorder="1" applyAlignment="1" applyProtection="1">
      <alignment horizontal="left" vertical="center" textRotation="90"/>
    </xf>
    <xf numFmtId="0" fontId="12" fillId="10" borderId="0" xfId="0" applyFont="1" applyFill="1" applyBorder="1" applyAlignment="1" applyProtection="1">
      <alignment horizontal="left" vertical="center" textRotation="90"/>
    </xf>
    <xf numFmtId="0" fontId="12" fillId="10" borderId="0" xfId="0" applyNumberFormat="1" applyFont="1" applyFill="1" applyBorder="1" applyAlignment="1" applyProtection="1">
      <alignment horizontal="left" vertical="center" textRotation="90"/>
    </xf>
    <xf numFmtId="0" fontId="6" fillId="10" borderId="0" xfId="0" applyNumberFormat="1" applyFont="1" applyFill="1" applyBorder="1" applyAlignment="1" applyProtection="1">
      <alignment horizontal="left" vertical="center"/>
    </xf>
    <xf numFmtId="0" fontId="6" fillId="10" borderId="0" xfId="0" applyFont="1" applyFill="1" applyBorder="1" applyAlignment="1" applyProtection="1">
      <alignment horizontal="left" vertical="center"/>
    </xf>
    <xf numFmtId="0" fontId="6" fillId="10" borderId="5" xfId="0" applyNumberFormat="1" applyFont="1" applyFill="1" applyBorder="1" applyAlignment="1" applyProtection="1">
      <alignment horizontal="left" vertical="center"/>
    </xf>
    <xf numFmtId="0" fontId="6" fillId="10" borderId="24" xfId="0" applyNumberFormat="1" applyFont="1" applyFill="1" applyBorder="1" applyAlignment="1" applyProtection="1">
      <alignment horizontal="left" vertical="center"/>
    </xf>
    <xf numFmtId="0" fontId="14" fillId="10" borderId="27" xfId="0" applyFont="1" applyFill="1" applyBorder="1" applyAlignment="1" applyProtection="1">
      <alignment horizontal="center" vertical="center"/>
    </xf>
    <xf numFmtId="0" fontId="14" fillId="10" borderId="25" xfId="0" applyFont="1" applyFill="1" applyBorder="1" applyAlignment="1" applyProtection="1">
      <alignment horizontal="center" vertical="center"/>
    </xf>
    <xf numFmtId="0" fontId="14" fillId="10" borderId="9" xfId="0" applyFont="1" applyFill="1" applyBorder="1" applyAlignment="1" applyProtection="1">
      <alignment horizontal="center" vertical="center"/>
    </xf>
    <xf numFmtId="0" fontId="14" fillId="10" borderId="19" xfId="0" applyFont="1" applyFill="1" applyBorder="1" applyAlignment="1" applyProtection="1">
      <alignment horizontal="center" vertical="center"/>
    </xf>
    <xf numFmtId="0" fontId="14" fillId="10" borderId="4" xfId="0" applyFont="1" applyFill="1" applyBorder="1" applyAlignment="1" applyProtection="1">
      <alignment horizontal="center" vertical="center"/>
    </xf>
    <xf numFmtId="0" fontId="14" fillId="10" borderId="16" xfId="0" applyFont="1" applyFill="1" applyBorder="1" applyAlignment="1" applyProtection="1">
      <alignment horizontal="center" vertical="center"/>
    </xf>
    <xf numFmtId="0" fontId="11" fillId="0" borderId="6" xfId="0" applyFont="1" applyFill="1" applyBorder="1" applyAlignment="1" applyProtection="1">
      <alignment horizontal="center"/>
    </xf>
    <xf numFmtId="0" fontId="12" fillId="0" borderId="0" xfId="0" applyNumberFormat="1" applyFont="1"/>
    <xf numFmtId="0" fontId="7" fillId="14" borderId="18" xfId="0" applyNumberFormat="1" applyFont="1" applyFill="1" applyBorder="1" applyAlignment="1" applyProtection="1">
      <alignment horizontal="center" vertical="center"/>
    </xf>
    <xf numFmtId="0" fontId="18" fillId="9" borderId="0" xfId="0" applyNumberFormat="1" applyFont="1" applyFill="1" applyBorder="1" applyAlignment="1" applyProtection="1">
      <alignment horizontal="center" vertical="center"/>
    </xf>
    <xf numFmtId="0" fontId="21" fillId="5" borderId="29" xfId="6" applyNumberFormat="1" applyFill="1" applyBorder="1"/>
    <xf numFmtId="0" fontId="21" fillId="5" borderId="30" xfId="6" applyNumberFormat="1" applyFill="1" applyBorder="1"/>
    <xf numFmtId="0" fontId="12" fillId="14" borderId="0" xfId="0" applyFont="1" applyFill="1"/>
    <xf numFmtId="0" fontId="22" fillId="0" borderId="0" xfId="6" applyFont="1" applyFill="1" applyAlignment="1">
      <alignment horizontal="right"/>
    </xf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" fillId="0" borderId="0" xfId="0" applyFont="1" applyAlignment="1"/>
    <xf numFmtId="0" fontId="21" fillId="0" borderId="0" xfId="6" applyFill="1" applyBorder="1"/>
    <xf numFmtId="0" fontId="6" fillId="10" borderId="24" xfId="0" applyFont="1" applyFill="1" applyBorder="1" applyAlignment="1" applyProtection="1">
      <alignment horizontal="left" vertical="center"/>
    </xf>
    <xf numFmtId="0" fontId="1" fillId="17" borderId="2" xfId="0" applyFont="1" applyFill="1" applyBorder="1" applyAlignment="1" applyProtection="1">
      <alignment horizontal="center"/>
      <protection locked="0"/>
    </xf>
    <xf numFmtId="0" fontId="1" fillId="17" borderId="37" xfId="0" applyFont="1" applyFill="1" applyBorder="1" applyAlignment="1" applyProtection="1">
      <alignment horizontal="center"/>
      <protection locked="0"/>
    </xf>
    <xf numFmtId="0" fontId="12" fillId="10" borderId="22" xfId="0" applyNumberFormat="1" applyFont="1" applyFill="1" applyBorder="1" applyAlignment="1" applyProtection="1">
      <alignment horizontal="left" vertical="center" textRotation="90"/>
    </xf>
    <xf numFmtId="1" fontId="14" fillId="10" borderId="9" xfId="0" applyNumberFormat="1" applyFont="1" applyFill="1" applyBorder="1" applyAlignment="1" applyProtection="1">
      <alignment horizontal="center" vertical="center"/>
    </xf>
    <xf numFmtId="0" fontId="6" fillId="17" borderId="38" xfId="0" applyFont="1" applyFill="1" applyBorder="1" applyAlignment="1" applyProtection="1">
      <alignment horizontal="center"/>
      <protection locked="0"/>
    </xf>
    <xf numFmtId="1" fontId="14" fillId="10" borderId="19" xfId="0" applyNumberFormat="1" applyFont="1" applyFill="1" applyBorder="1" applyAlignment="1" applyProtection="1">
      <alignment horizontal="center" vertical="center"/>
    </xf>
    <xf numFmtId="0" fontId="3" fillId="0" borderId="23" xfId="0" applyFont="1" applyFill="1" applyBorder="1" applyAlignment="1" applyProtection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 applyProtection="1">
      <alignment horizontal="center"/>
    </xf>
    <xf numFmtId="0" fontId="0" fillId="0" borderId="0" xfId="0" applyFill="1" applyBorder="1" applyAlignment="1">
      <alignment vertical="center"/>
    </xf>
    <xf numFmtId="1" fontId="14" fillId="0" borderId="0" xfId="0" applyNumberFormat="1" applyFont="1" applyFill="1" applyBorder="1" applyAlignment="1" applyProtection="1">
      <alignment horizontal="center" vertical="center"/>
    </xf>
    <xf numFmtId="0" fontId="1" fillId="0" borderId="0" xfId="0" applyFont="1" applyFill="1" applyBorder="1" applyProtection="1"/>
    <xf numFmtId="0" fontId="1" fillId="0" borderId="0" xfId="0" applyFont="1" applyFill="1" applyBorder="1" applyAlignment="1" applyProtection="1"/>
    <xf numFmtId="0" fontId="3" fillId="0" borderId="40" xfId="0" applyFont="1" applyFill="1" applyBorder="1" applyAlignment="1">
      <alignment horizontal="center"/>
    </xf>
    <xf numFmtId="0" fontId="18" fillId="9" borderId="41" xfId="0" applyNumberFormat="1" applyFont="1" applyFill="1" applyBorder="1" applyAlignment="1" applyProtection="1">
      <alignment horizontal="center" vertical="center"/>
    </xf>
    <xf numFmtId="0" fontId="3" fillId="19" borderId="0" xfId="0" applyFont="1" applyFill="1" applyBorder="1" applyAlignment="1" applyProtection="1">
      <alignment horizontal="left" indent="1"/>
    </xf>
    <xf numFmtId="0" fontId="0" fillId="19" borderId="0" xfId="0" applyFill="1" applyBorder="1" applyProtection="1"/>
    <xf numFmtId="0" fontId="7" fillId="19" borderId="18" xfId="0" applyNumberFormat="1" applyFont="1" applyFill="1" applyBorder="1" applyAlignment="1" applyProtection="1">
      <alignment horizontal="center" vertical="center"/>
    </xf>
    <xf numFmtId="0" fontId="7" fillId="19" borderId="41" xfId="0" applyNumberFormat="1" applyFont="1" applyFill="1" applyBorder="1" applyAlignment="1" applyProtection="1">
      <alignment horizontal="center" vertical="center"/>
    </xf>
    <xf numFmtId="0" fontId="3" fillId="19" borderId="39" xfId="0" applyNumberFormat="1" applyFont="1" applyFill="1" applyBorder="1" applyAlignment="1" applyProtection="1">
      <alignment horizontal="center" vertical="center"/>
    </xf>
    <xf numFmtId="0" fontId="3" fillId="19" borderId="0" xfId="0" applyFont="1" applyFill="1" applyBorder="1" applyAlignment="1" applyProtection="1">
      <alignment horizontal="center"/>
    </xf>
    <xf numFmtId="0" fontId="3" fillId="19" borderId="0" xfId="0" applyNumberFormat="1" applyFont="1" applyFill="1" applyBorder="1" applyAlignment="1" applyProtection="1">
      <alignment horizontal="center" vertical="center"/>
    </xf>
    <xf numFmtId="1" fontId="3" fillId="19" borderId="0" xfId="0" applyNumberFormat="1" applyFont="1" applyFill="1" applyBorder="1" applyAlignment="1" applyProtection="1">
      <alignment horizontal="center" vertical="center"/>
    </xf>
    <xf numFmtId="0" fontId="16" fillId="19" borderId="0" xfId="0" applyFont="1" applyFill="1" applyBorder="1" applyAlignment="1" applyProtection="1"/>
    <xf numFmtId="0" fontId="0" fillId="19" borderId="43" xfId="0" applyFill="1" applyBorder="1"/>
    <xf numFmtId="0" fontId="0" fillId="19" borderId="43" xfId="0" applyFill="1" applyBorder="1" applyProtection="1"/>
    <xf numFmtId="0" fontId="3" fillId="19" borderId="43" xfId="0" applyFont="1" applyFill="1" applyBorder="1" applyAlignment="1" applyProtection="1">
      <alignment horizontal="left" indent="1"/>
    </xf>
    <xf numFmtId="0" fontId="0" fillId="0" borderId="43" xfId="0" applyBorder="1"/>
    <xf numFmtId="0" fontId="0" fillId="19" borderId="44" xfId="0" applyFill="1" applyBorder="1" applyProtection="1"/>
    <xf numFmtId="0" fontId="1" fillId="19" borderId="20" xfId="0" applyFont="1" applyFill="1" applyBorder="1"/>
    <xf numFmtId="0" fontId="0" fillId="19" borderId="19" xfId="0" applyFill="1" applyBorder="1" applyProtection="1"/>
    <xf numFmtId="0" fontId="0" fillId="19" borderId="20" xfId="0" applyFill="1" applyBorder="1"/>
    <xf numFmtId="0" fontId="3" fillId="19" borderId="0" xfId="0" applyNumberFormat="1" applyFont="1" applyFill="1" applyBorder="1" applyAlignment="1" applyProtection="1">
      <alignment textRotation="90" wrapText="1"/>
    </xf>
    <xf numFmtId="0" fontId="3" fillId="19" borderId="0" xfId="0" applyNumberFormat="1" applyFont="1" applyFill="1" applyBorder="1" applyAlignment="1" applyProtection="1">
      <alignment horizontal="center" textRotation="90" wrapText="1"/>
    </xf>
    <xf numFmtId="0" fontId="3" fillId="19" borderId="0" xfId="0" applyNumberFormat="1" applyFont="1" applyFill="1" applyBorder="1"/>
    <xf numFmtId="0" fontId="0" fillId="19" borderId="0" xfId="0" applyFill="1" applyBorder="1"/>
    <xf numFmtId="0" fontId="7" fillId="19" borderId="19" xfId="0" applyFont="1" applyFill="1" applyBorder="1" applyAlignment="1" applyProtection="1">
      <alignment textRotation="90" wrapText="1"/>
    </xf>
    <xf numFmtId="0" fontId="7" fillId="19" borderId="0" xfId="0" applyFont="1" applyFill="1" applyBorder="1" applyAlignment="1" applyProtection="1">
      <alignment horizontal="center"/>
    </xf>
    <xf numFmtId="0" fontId="0" fillId="19" borderId="19" xfId="0" applyFill="1" applyBorder="1"/>
    <xf numFmtId="49" fontId="7" fillId="19" borderId="20" xfId="0" applyNumberFormat="1" applyFont="1" applyFill="1" applyBorder="1" applyAlignment="1" applyProtection="1">
      <alignment horizontal="center" vertical="center" wrapText="1"/>
    </xf>
    <xf numFmtId="0" fontId="7" fillId="19" borderId="20" xfId="0" applyFont="1" applyFill="1" applyBorder="1" applyAlignment="1" applyProtection="1">
      <alignment horizontal="center" vertical="center" wrapText="1"/>
    </xf>
    <xf numFmtId="0" fontId="3" fillId="19" borderId="0" xfId="0" applyFont="1" applyFill="1" applyBorder="1" applyAlignment="1">
      <alignment horizontal="right"/>
    </xf>
    <xf numFmtId="0" fontId="16" fillId="19" borderId="0" xfId="0" applyFont="1" applyFill="1" applyBorder="1" applyAlignment="1"/>
    <xf numFmtId="0" fontId="16" fillId="19" borderId="19" xfId="0" applyFont="1" applyFill="1" applyBorder="1" applyAlignment="1"/>
    <xf numFmtId="9" fontId="3" fillId="19" borderId="19" xfId="2" applyNumberFormat="1" applyFont="1" applyFill="1" applyBorder="1" applyAlignment="1" applyProtection="1">
      <alignment horizontal="center" vertical="center"/>
    </xf>
    <xf numFmtId="0" fontId="16" fillId="19" borderId="0" xfId="0" applyFont="1" applyFill="1" applyBorder="1"/>
    <xf numFmtId="0" fontId="3" fillId="19" borderId="19" xfId="0" applyNumberFormat="1" applyFont="1" applyFill="1" applyBorder="1" applyAlignment="1" applyProtection="1">
      <alignment horizontal="center" vertical="center"/>
    </xf>
    <xf numFmtId="0" fontId="3" fillId="19" borderId="0" xfId="0" applyNumberFormat="1" applyFont="1" applyFill="1" applyBorder="1" applyAlignment="1" applyProtection="1">
      <alignment horizontal="center"/>
    </xf>
    <xf numFmtId="0" fontId="0" fillId="19" borderId="24" xfId="0" applyFill="1" applyBorder="1"/>
    <xf numFmtId="0" fontId="0" fillId="19" borderId="25" xfId="0" applyFill="1" applyBorder="1"/>
    <xf numFmtId="0" fontId="23" fillId="19" borderId="42" xfId="0" applyFont="1" applyFill="1" applyBorder="1"/>
    <xf numFmtId="0" fontId="16" fillId="19" borderId="0" xfId="0" applyFont="1" applyFill="1" applyBorder="1" applyAlignment="1" applyProtection="1">
      <alignment horizontal="right"/>
    </xf>
    <xf numFmtId="0" fontId="16" fillId="19" borderId="0" xfId="0" applyFont="1" applyFill="1" applyBorder="1" applyAlignment="1" applyProtection="1">
      <alignment horizontal="left"/>
    </xf>
    <xf numFmtId="0" fontId="11" fillId="0" borderId="16" xfId="0" applyFont="1" applyFill="1" applyBorder="1" applyAlignment="1" applyProtection="1">
      <alignment horizontal="right"/>
    </xf>
    <xf numFmtId="0" fontId="5" fillId="11" borderId="0" xfId="0" applyFont="1" applyFill="1" applyProtection="1"/>
    <xf numFmtId="0" fontId="0" fillId="11" borderId="0" xfId="0" applyFill="1" applyProtection="1"/>
    <xf numFmtId="0" fontId="4" fillId="11" borderId="0" xfId="0" applyFont="1" applyFill="1" applyProtection="1"/>
    <xf numFmtId="1" fontId="7" fillId="11" borderId="0" xfId="0" applyNumberFormat="1" applyFont="1" applyFill="1" applyBorder="1" applyAlignment="1" applyProtection="1">
      <alignment horizontal="center" vertical="center"/>
    </xf>
    <xf numFmtId="0" fontId="3" fillId="11" borderId="0" xfId="0" applyFont="1" applyFill="1" applyAlignment="1" applyProtection="1">
      <alignment horizontal="right" vertical="center"/>
    </xf>
    <xf numFmtId="0" fontId="3" fillId="11" borderId="0" xfId="11" applyFont="1" applyFill="1" applyAlignment="1" applyProtection="1">
      <alignment horizontal="center" vertical="center"/>
    </xf>
    <xf numFmtId="0" fontId="1" fillId="19" borderId="0" xfId="0" applyNumberFormat="1" applyFont="1" applyFill="1" applyBorder="1" applyAlignment="1" applyProtection="1">
      <alignment horizontal="left" vertical="center"/>
    </xf>
    <xf numFmtId="0" fontId="0" fillId="19" borderId="0" xfId="0" applyFill="1" applyBorder="1" applyAlignment="1">
      <alignment horizontal="center" vertical="center"/>
    </xf>
    <xf numFmtId="0" fontId="1" fillId="19" borderId="24" xfId="0" applyNumberFormat="1" applyFont="1" applyFill="1" applyBorder="1" applyAlignment="1" applyProtection="1">
      <alignment horizontal="left" vertical="center"/>
    </xf>
    <xf numFmtId="0" fontId="0" fillId="19" borderId="24" xfId="0" applyFill="1" applyBorder="1" applyAlignment="1">
      <alignment horizontal="center" vertical="center"/>
    </xf>
    <xf numFmtId="0" fontId="1" fillId="19" borderId="5" xfId="0" applyNumberFormat="1" applyFont="1" applyFill="1" applyBorder="1" applyAlignment="1" applyProtection="1">
      <alignment horizontal="left" vertical="center"/>
    </xf>
    <xf numFmtId="0" fontId="0" fillId="19" borderId="5" xfId="0" applyFill="1" applyBorder="1" applyAlignment="1">
      <alignment horizontal="center" vertical="center"/>
    </xf>
    <xf numFmtId="0" fontId="1" fillId="11" borderId="0" xfId="0" applyFont="1" applyFill="1" applyProtection="1"/>
    <xf numFmtId="0" fontId="7" fillId="11" borderId="0" xfId="0" applyFont="1" applyFill="1" applyBorder="1" applyAlignment="1" applyProtection="1">
      <alignment horizontal="right" vertical="center"/>
    </xf>
    <xf numFmtId="0" fontId="0" fillId="11" borderId="0" xfId="0" applyFill="1" applyBorder="1" applyProtection="1"/>
    <xf numFmtId="0" fontId="0" fillId="17" borderId="46" xfId="0" applyFill="1" applyBorder="1" applyAlignment="1" applyProtection="1">
      <alignment horizontal="center"/>
      <protection locked="0"/>
    </xf>
    <xf numFmtId="0" fontId="0" fillId="17" borderId="47" xfId="0" applyFill="1" applyBorder="1" applyAlignment="1" applyProtection="1">
      <alignment horizontal="center"/>
      <protection locked="0"/>
    </xf>
    <xf numFmtId="0" fontId="3" fillId="19" borderId="0" xfId="0" applyNumberFormat="1" applyFont="1" applyFill="1" applyBorder="1" applyAlignment="1" applyProtection="1">
      <alignment horizontal="left"/>
    </xf>
    <xf numFmtId="0" fontId="3" fillId="19" borderId="19" xfId="0" applyNumberFormat="1" applyFont="1" applyFill="1" applyBorder="1" applyAlignment="1" applyProtection="1">
      <alignment horizontal="left"/>
    </xf>
    <xf numFmtId="0" fontId="3" fillId="19" borderId="5" xfId="0" applyNumberFormat="1" applyFont="1" applyFill="1" applyBorder="1" applyAlignment="1" applyProtection="1">
      <alignment horizontal="left"/>
    </xf>
    <xf numFmtId="0" fontId="3" fillId="19" borderId="16" xfId="0" applyNumberFormat="1" applyFont="1" applyFill="1" applyBorder="1" applyAlignment="1" applyProtection="1">
      <alignment horizontal="left"/>
    </xf>
    <xf numFmtId="0" fontId="8" fillId="19" borderId="0" xfId="0" applyFont="1" applyFill="1" applyProtection="1"/>
    <xf numFmtId="0" fontId="0" fillId="19" borderId="0" xfId="0" applyFill="1"/>
    <xf numFmtId="0" fontId="0" fillId="19" borderId="0" xfId="0" applyFill="1" applyProtection="1"/>
    <xf numFmtId="0" fontId="2" fillId="19" borderId="0" xfId="0" applyFont="1" applyFill="1" applyProtection="1"/>
    <xf numFmtId="0" fontId="0" fillId="19" borderId="0" xfId="0" applyFill="1" applyAlignment="1" applyProtection="1">
      <alignment vertical="top" wrapText="1"/>
    </xf>
    <xf numFmtId="0" fontId="6" fillId="19" borderId="0" xfId="0" applyFont="1" applyFill="1" applyBorder="1" applyAlignment="1" applyProtection="1">
      <alignment horizontal="center"/>
    </xf>
    <xf numFmtId="0" fontId="6" fillId="19" borderId="0" xfId="0" applyNumberFormat="1" applyFont="1" applyFill="1" applyBorder="1" applyAlignment="1" applyProtection="1">
      <alignment horizontal="left"/>
    </xf>
    <xf numFmtId="0" fontId="1" fillId="19" borderId="0" xfId="0" applyFont="1" applyFill="1" applyBorder="1" applyAlignment="1" applyProtection="1"/>
    <xf numFmtId="0" fontId="31" fillId="19" borderId="0" xfId="0" applyFont="1" applyFill="1" applyBorder="1" applyAlignment="1" applyProtection="1">
      <alignment horizontal="right"/>
      <protection locked="0"/>
    </xf>
    <xf numFmtId="0" fontId="3" fillId="19" borderId="0" xfId="0" applyFont="1" applyFill="1" applyBorder="1" applyAlignment="1" applyProtection="1">
      <alignment horizontal="right"/>
    </xf>
    <xf numFmtId="0" fontId="3" fillId="19" borderId="0" xfId="0" applyFont="1" applyFill="1" applyAlignment="1">
      <alignment horizontal="right"/>
    </xf>
    <xf numFmtId="0" fontId="0" fillId="19" borderId="0" xfId="0" applyFill="1" applyBorder="1" applyAlignment="1" applyProtection="1"/>
    <xf numFmtId="0" fontId="3" fillId="19" borderId="0" xfId="0" applyFont="1" applyFill="1" applyBorder="1" applyAlignment="1" applyProtection="1">
      <alignment horizontal="right" vertical="top"/>
    </xf>
    <xf numFmtId="0" fontId="1" fillId="19" borderId="0" xfId="0" applyFont="1" applyFill="1" applyBorder="1" applyAlignment="1" applyProtection="1">
      <alignment horizontal="right"/>
    </xf>
    <xf numFmtId="0" fontId="28" fillId="19" borderId="0" xfId="0" applyFont="1" applyFill="1" applyBorder="1"/>
    <xf numFmtId="0" fontId="26" fillId="19" borderId="0" xfId="0" applyFont="1" applyFill="1" applyBorder="1"/>
    <xf numFmtId="0" fontId="26" fillId="19" borderId="0" xfId="0" applyFont="1" applyFill="1" applyBorder="1" applyAlignment="1" applyProtection="1">
      <alignment horizontal="right" vertical="center"/>
    </xf>
    <xf numFmtId="0" fontId="26" fillId="19" borderId="0" xfId="0" applyFont="1" applyFill="1" applyBorder="1" applyAlignment="1" applyProtection="1">
      <alignment horizontal="center" vertical="center"/>
    </xf>
    <xf numFmtId="0" fontId="1" fillId="19" borderId="0" xfId="0" applyFont="1" applyFill="1"/>
    <xf numFmtId="0" fontId="19" fillId="19" borderId="0" xfId="0" applyFont="1" applyFill="1" applyAlignment="1" applyProtection="1">
      <alignment horizontal="center"/>
    </xf>
    <xf numFmtId="2" fontId="26" fillId="19" borderId="0" xfId="0" applyNumberFormat="1" applyFont="1" applyFill="1" applyAlignment="1" applyProtection="1">
      <alignment horizontal="center" vertical="center"/>
    </xf>
    <xf numFmtId="0" fontId="14" fillId="19" borderId="0" xfId="0" applyFont="1" applyFill="1" applyBorder="1" applyAlignment="1" applyProtection="1">
      <alignment horizontal="center" vertical="center"/>
    </xf>
    <xf numFmtId="0" fontId="1" fillId="19" borderId="0" xfId="0" applyNumberFormat="1" applyFont="1" applyFill="1" applyBorder="1" applyAlignment="1" applyProtection="1">
      <alignment horizontal="center" vertical="center" wrapText="1"/>
    </xf>
    <xf numFmtId="0" fontId="6" fillId="19" borderId="0" xfId="0" applyNumberFormat="1" applyFont="1" applyFill="1" applyBorder="1" applyAlignment="1" applyProtection="1">
      <alignment horizontal="left" vertical="center"/>
    </xf>
    <xf numFmtId="0" fontId="1" fillId="19" borderId="0" xfId="0" applyNumberFormat="1" applyFont="1" applyFill="1" applyBorder="1" applyAlignment="1" applyProtection="1">
      <alignment vertical="center" wrapText="1"/>
    </xf>
    <xf numFmtId="0" fontId="0" fillId="19" borderId="0" xfId="0" applyFill="1" applyBorder="1" applyAlignment="1"/>
    <xf numFmtId="0" fontId="0" fillId="19" borderId="0" xfId="0" applyFill="1" applyBorder="1" applyAlignment="1" applyProtection="1">
      <alignment horizontal="center"/>
      <protection locked="0"/>
    </xf>
    <xf numFmtId="0" fontId="3" fillId="5" borderId="2" xfId="0" applyFont="1" applyFill="1" applyBorder="1" applyAlignment="1" applyProtection="1">
      <alignment horizontal="center"/>
      <protection locked="0"/>
    </xf>
    <xf numFmtId="0" fontId="5" fillId="19" borderId="0" xfId="0" applyFont="1" applyFill="1" applyProtection="1"/>
    <xf numFmtId="0" fontId="1" fillId="19" borderId="0" xfId="0" applyFont="1" applyFill="1" applyProtection="1"/>
    <xf numFmtId="0" fontId="17" fillId="19" borderId="0" xfId="1" applyFill="1" applyAlignment="1" applyProtection="1"/>
    <xf numFmtId="0" fontId="2" fillId="19" borderId="0" xfId="0" applyFont="1" applyFill="1" applyAlignment="1" applyProtection="1">
      <alignment horizontal="right"/>
    </xf>
    <xf numFmtId="0" fontId="2" fillId="19" borderId="0" xfId="0" applyFont="1" applyFill="1" applyBorder="1" applyAlignment="1" applyProtection="1">
      <alignment horizontal="right" vertical="top" wrapText="1"/>
    </xf>
    <xf numFmtId="0" fontId="2" fillId="19" borderId="0" xfId="0" applyFont="1" applyFill="1" applyBorder="1" applyAlignment="1" applyProtection="1">
      <alignment horizontal="right"/>
    </xf>
    <xf numFmtId="0" fontId="6" fillId="19" borderId="0" xfId="0" applyFont="1" applyFill="1" applyBorder="1" applyAlignment="1" applyProtection="1">
      <alignment horizontal="left" vertical="center" indent="1"/>
    </xf>
    <xf numFmtId="0" fontId="6" fillId="19" borderId="0" xfId="0" applyFont="1" applyFill="1" applyBorder="1" applyAlignment="1" applyProtection="1">
      <alignment horizontal="center" vertical="center"/>
    </xf>
    <xf numFmtId="0" fontId="2" fillId="19" borderId="0" xfId="0" applyFont="1" applyFill="1" applyBorder="1" applyAlignment="1" applyProtection="1">
      <alignment horizontal="right" vertical="center"/>
    </xf>
    <xf numFmtId="0" fontId="2" fillId="19" borderId="0" xfId="0" applyFont="1" applyFill="1" applyBorder="1" applyAlignment="1" applyProtection="1">
      <alignment horizontal="center" vertical="center"/>
    </xf>
    <xf numFmtId="0" fontId="2" fillId="19" borderId="17" xfId="0" applyFont="1" applyFill="1" applyBorder="1" applyAlignment="1" applyProtection="1">
      <alignment vertical="center"/>
    </xf>
    <xf numFmtId="0" fontId="1" fillId="19" borderId="0" xfId="0" applyFont="1" applyFill="1" applyAlignment="1" applyProtection="1">
      <alignment horizontal="left" indent="1"/>
    </xf>
    <xf numFmtId="0" fontId="1" fillId="19" borderId="0" xfId="0" applyFont="1" applyFill="1" applyAlignment="1" applyProtection="1">
      <alignment horizontal="right"/>
    </xf>
    <xf numFmtId="0" fontId="20" fillId="19" borderId="0" xfId="0" applyFont="1" applyFill="1" applyAlignment="1" applyProtection="1">
      <alignment horizontal="center"/>
    </xf>
    <xf numFmtId="0" fontId="2" fillId="19" borderId="0" xfId="0" applyFont="1" applyFill="1" applyBorder="1" applyAlignment="1" applyProtection="1">
      <alignment horizontal="center"/>
    </xf>
    <xf numFmtId="0" fontId="6" fillId="19" borderId="0" xfId="0" applyFont="1" applyFill="1" applyBorder="1" applyAlignment="1" applyProtection="1">
      <alignment horizontal="center" wrapText="1"/>
    </xf>
    <xf numFmtId="0" fontId="0" fillId="19" borderId="0" xfId="0" applyFill="1" applyBorder="1" applyAlignment="1" applyProtection="1">
      <alignment wrapText="1"/>
    </xf>
    <xf numFmtId="0" fontId="2" fillId="19" borderId="0" xfId="0" applyFont="1" applyFill="1" applyBorder="1" applyAlignment="1" applyProtection="1">
      <alignment horizontal="left" indent="1"/>
    </xf>
    <xf numFmtId="0" fontId="1" fillId="19" borderId="0" xfId="0" applyFont="1" applyFill="1" applyBorder="1" applyProtection="1"/>
    <xf numFmtId="0" fontId="3" fillId="19" borderId="0" xfId="0" applyFont="1" applyFill="1" applyAlignment="1" applyProtection="1">
      <alignment horizontal="right"/>
    </xf>
    <xf numFmtId="0" fontId="2" fillId="19" borderId="0" xfId="0" applyFont="1" applyFill="1" applyBorder="1" applyProtection="1"/>
    <xf numFmtId="49" fontId="2" fillId="19" borderId="0" xfId="0" applyNumberFormat="1" applyFont="1" applyFill="1" applyBorder="1" applyAlignment="1" applyProtection="1">
      <alignment horizontal="left" vertical="center" indent="1"/>
    </xf>
    <xf numFmtId="0" fontId="0" fillId="19" borderId="0" xfId="0" applyFill="1" applyBorder="1" applyAlignment="1" applyProtection="1">
      <alignment horizontal="left" vertical="center" indent="1"/>
    </xf>
    <xf numFmtId="49" fontId="6" fillId="19" borderId="0" xfId="0" applyNumberFormat="1" applyFont="1" applyFill="1" applyBorder="1" applyAlignment="1" applyProtection="1">
      <alignment horizontal="left" vertical="center"/>
    </xf>
    <xf numFmtId="0" fontId="6" fillId="19" borderId="0" xfId="0" applyFont="1" applyFill="1" applyBorder="1" applyAlignment="1" applyProtection="1"/>
    <xf numFmtId="9" fontId="15" fillId="19" borderId="0" xfId="0" applyNumberFormat="1" applyFont="1" applyFill="1" applyBorder="1" applyAlignment="1" applyProtection="1">
      <alignment horizontal="center"/>
    </xf>
    <xf numFmtId="164" fontId="13" fillId="19" borderId="0" xfId="0" applyNumberFormat="1" applyFont="1" applyFill="1" applyBorder="1" applyAlignment="1" applyProtection="1">
      <alignment horizontal="center"/>
    </xf>
    <xf numFmtId="0" fontId="0" fillId="19" borderId="17" xfId="0" applyFill="1" applyBorder="1" applyProtection="1"/>
    <xf numFmtId="0" fontId="0" fillId="19" borderId="3" xfId="0" applyFill="1" applyBorder="1" applyProtection="1"/>
    <xf numFmtId="0" fontId="0" fillId="19" borderId="10" xfId="0" applyFill="1" applyBorder="1" applyProtection="1"/>
    <xf numFmtId="0" fontId="0" fillId="19" borderId="9" xfId="0" applyFill="1" applyBorder="1" applyProtection="1"/>
    <xf numFmtId="0" fontId="0" fillId="19" borderId="4" xfId="0" applyFill="1" applyBorder="1" applyProtection="1"/>
    <xf numFmtId="0" fontId="0" fillId="19" borderId="5" xfId="0" applyFill="1" applyBorder="1" applyProtection="1"/>
    <xf numFmtId="0" fontId="3" fillId="19" borderId="0" xfId="0" applyFont="1" applyFill="1" applyBorder="1" applyAlignment="1" applyProtection="1">
      <alignment horizontal="right" vertical="center"/>
    </xf>
    <xf numFmtId="0" fontId="2" fillId="19" borderId="0" xfId="0" applyFont="1" applyFill="1" applyBorder="1" applyAlignment="1" applyProtection="1">
      <alignment horizontal="right" vertical="center" wrapText="1"/>
    </xf>
    <xf numFmtId="0" fontId="3" fillId="19" borderId="0" xfId="0" applyNumberFormat="1" applyFont="1" applyFill="1" applyAlignment="1" applyProtection="1">
      <alignment horizontal="right" vertical="center" wrapText="1"/>
    </xf>
    <xf numFmtId="165" fontId="0" fillId="0" borderId="0" xfId="0" applyNumberFormat="1" applyFill="1"/>
    <xf numFmtId="0" fontId="34" fillId="19" borderId="0" xfId="10" applyFont="1" applyFill="1" applyBorder="1" applyAlignment="1" applyProtection="1"/>
    <xf numFmtId="164" fontId="27" fillId="16" borderId="33" xfId="10" applyNumberFormat="1" applyAlignment="1" applyProtection="1">
      <alignment horizontal="center"/>
    </xf>
    <xf numFmtId="0" fontId="3" fillId="19" borderId="0" xfId="0" applyFont="1" applyFill="1" applyBorder="1" applyAlignment="1">
      <alignment horizontal="center"/>
    </xf>
    <xf numFmtId="0" fontId="0" fillId="19" borderId="44" xfId="0" applyFill="1" applyBorder="1"/>
    <xf numFmtId="0" fontId="3" fillId="19" borderId="20" xfId="0" applyFont="1" applyFill="1" applyBorder="1" applyAlignment="1">
      <alignment horizontal="right"/>
    </xf>
    <xf numFmtId="0" fontId="2" fillId="19" borderId="20" xfId="0" applyFont="1" applyFill="1" applyBorder="1" applyAlignment="1">
      <alignment horizontal="right"/>
    </xf>
    <xf numFmtId="0" fontId="3" fillId="19" borderId="0" xfId="0" applyFont="1" applyFill="1" applyBorder="1"/>
    <xf numFmtId="0" fontId="37" fillId="19" borderId="0" xfId="0" applyFont="1" applyFill="1" applyBorder="1"/>
    <xf numFmtId="2" fontId="36" fillId="19" borderId="20" xfId="13" applyNumberFormat="1" applyFont="1" applyFill="1" applyBorder="1" applyAlignment="1">
      <alignment horizontal="right" vertical="center"/>
    </xf>
    <xf numFmtId="0" fontId="0" fillId="19" borderId="50" xfId="0" applyFill="1" applyBorder="1"/>
    <xf numFmtId="9" fontId="3" fillId="23" borderId="0" xfId="2" applyFont="1" applyFill="1" applyBorder="1" applyAlignment="1">
      <alignment vertical="center"/>
    </xf>
    <xf numFmtId="2" fontId="39" fillId="19" borderId="20" xfId="13" applyNumberFormat="1" applyFont="1" applyFill="1" applyBorder="1" applyAlignment="1">
      <alignment horizontal="right" vertical="center"/>
    </xf>
    <xf numFmtId="0" fontId="3" fillId="23" borderId="0" xfId="2" applyNumberFormat="1" applyFont="1" applyFill="1" applyBorder="1" applyAlignment="1">
      <alignment vertical="center"/>
    </xf>
    <xf numFmtId="0" fontId="40" fillId="16" borderId="33" xfId="10" applyFont="1" applyAlignment="1" applyProtection="1">
      <alignment horizontal="center"/>
    </xf>
    <xf numFmtId="0" fontId="2" fillId="19" borderId="42" xfId="0" applyFont="1" applyFill="1" applyBorder="1"/>
    <xf numFmtId="0" fontId="3" fillId="0" borderId="0" xfId="0" applyFont="1" applyBorder="1" applyAlignment="1">
      <alignment horizontal="right"/>
    </xf>
    <xf numFmtId="9" fontId="42" fillId="16" borderId="33" xfId="10" applyNumberFormat="1" applyFont="1" applyAlignment="1" applyProtection="1">
      <alignment horizontal="center"/>
    </xf>
    <xf numFmtId="0" fontId="3" fillId="0" borderId="0" xfId="0" applyFont="1" applyFill="1" applyAlignment="1" applyProtection="1">
      <alignment horizontal="center" vertical="center"/>
    </xf>
    <xf numFmtId="0" fontId="7" fillId="19" borderId="0" xfId="0" applyFont="1" applyFill="1" applyAlignment="1" applyProtection="1">
      <alignment horizontal="center" textRotation="90" wrapText="1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Protection="1"/>
    <xf numFmtId="0" fontId="2" fillId="19" borderId="13" xfId="0" applyFont="1" applyFill="1" applyBorder="1" applyAlignment="1" applyProtection="1"/>
    <xf numFmtId="0" fontId="0" fillId="19" borderId="13" xfId="0" applyFill="1" applyBorder="1"/>
    <xf numFmtId="0" fontId="2" fillId="19" borderId="34" xfId="0" applyFont="1" applyFill="1" applyBorder="1" applyAlignment="1" applyProtection="1"/>
    <xf numFmtId="0" fontId="2" fillId="19" borderId="48" xfId="0" applyFont="1" applyFill="1" applyBorder="1" applyAlignment="1" applyProtection="1"/>
    <xf numFmtId="14" fontId="1" fillId="0" borderId="2" xfId="0" applyNumberFormat="1" applyFont="1" applyBorder="1" applyAlignment="1">
      <alignment horizontal="right" vertical="top" wrapText="1"/>
    </xf>
    <xf numFmtId="9" fontId="0" fillId="0" borderId="0" xfId="0" applyNumberFormat="1" applyFill="1" applyBorder="1"/>
    <xf numFmtId="164" fontId="1" fillId="0" borderId="0" xfId="2" applyNumberFormat="1" applyFont="1" applyFill="1" applyBorder="1" applyAlignment="1" applyProtection="1">
      <alignment horizontal="center"/>
    </xf>
    <xf numFmtId="164" fontId="1" fillId="0" borderId="0" xfId="0" applyNumberFormat="1" applyFont="1" applyFill="1" applyBorder="1" applyAlignment="1" applyProtection="1">
      <alignment horizontal="center"/>
    </xf>
    <xf numFmtId="0" fontId="11" fillId="6" borderId="0" xfId="0" applyFont="1" applyFill="1" applyAlignment="1"/>
    <xf numFmtId="0" fontId="6" fillId="19" borderId="0" xfId="0" applyNumberFormat="1" applyFont="1" applyFill="1" applyBorder="1" applyAlignment="1" applyProtection="1"/>
    <xf numFmtId="0" fontId="3" fillId="19" borderId="0" xfId="0" applyFont="1" applyFill="1" applyBorder="1" applyAlignment="1" applyProtection="1">
      <alignment horizontal="left" vertical="top"/>
    </xf>
    <xf numFmtId="0" fontId="12" fillId="24" borderId="0" xfId="0" applyFont="1" applyFill="1" applyAlignment="1">
      <alignment horizontal="center"/>
    </xf>
    <xf numFmtId="0" fontId="12" fillId="14" borderId="0" xfId="0" applyFont="1" applyFill="1" applyAlignment="1">
      <alignment horizontal="center"/>
    </xf>
    <xf numFmtId="0" fontId="18" fillId="9" borderId="18" xfId="0" applyNumberFormat="1" applyFont="1" applyFill="1" applyBorder="1" applyAlignment="1" applyProtection="1">
      <alignment vertical="center"/>
    </xf>
    <xf numFmtId="0" fontId="7" fillId="0" borderId="18" xfId="0" applyNumberFormat="1" applyFont="1" applyFill="1" applyBorder="1" applyAlignment="1" applyProtection="1">
      <alignment vertical="center"/>
    </xf>
    <xf numFmtId="0" fontId="12" fillId="14" borderId="0" xfId="0" applyNumberFormat="1" applyFont="1" applyFill="1" applyAlignment="1">
      <alignment horizontal="center"/>
    </xf>
    <xf numFmtId="0" fontId="12" fillId="0" borderId="0" xfId="0" applyNumberFormat="1" applyFont="1" applyAlignment="1">
      <alignment horizontal="center"/>
    </xf>
    <xf numFmtId="0" fontId="11" fillId="6" borderId="0" xfId="0" applyFont="1" applyFill="1" applyAlignment="1"/>
    <xf numFmtId="0" fontId="3" fillId="19" borderId="0" xfId="0" applyFont="1" applyFill="1" applyBorder="1" applyAlignment="1" applyProtection="1">
      <alignment horizontal="left"/>
    </xf>
    <xf numFmtId="0" fontId="10" fillId="6" borderId="0" xfId="0" applyFont="1" applyFill="1" applyAlignment="1">
      <alignment horizontal="right"/>
    </xf>
    <xf numFmtId="164" fontId="3" fillId="19" borderId="19" xfId="2" applyNumberFormat="1" applyFont="1" applyFill="1" applyBorder="1" applyAlignment="1" applyProtection="1">
      <alignment horizontal="center" vertical="center"/>
    </xf>
    <xf numFmtId="0" fontId="27" fillId="19" borderId="33" xfId="10" applyFill="1" applyBorder="1" applyAlignment="1">
      <alignment horizontal="center"/>
    </xf>
    <xf numFmtId="0" fontId="27" fillId="19" borderId="33" xfId="10" applyFill="1" applyBorder="1"/>
    <xf numFmtId="0" fontId="3" fillId="19" borderId="19" xfId="0" applyFont="1" applyFill="1" applyBorder="1" applyAlignment="1">
      <alignment horizontal="center"/>
    </xf>
    <xf numFmtId="168" fontId="3" fillId="19" borderId="19" xfId="0" applyNumberFormat="1" applyFont="1" applyFill="1" applyBorder="1" applyAlignment="1">
      <alignment horizontal="center"/>
    </xf>
    <xf numFmtId="0" fontId="3" fillId="0" borderId="0" xfId="2" applyNumberFormat="1" applyFont="1" applyFill="1" applyBorder="1" applyAlignment="1">
      <alignment vertical="center"/>
    </xf>
    <xf numFmtId="0" fontId="3" fillId="0" borderId="0" xfId="0" applyFont="1" applyFill="1" applyBorder="1"/>
    <xf numFmtId="0" fontId="43" fillId="0" borderId="0" xfId="0" applyFont="1" applyAlignment="1">
      <alignment horizontal="center" vertical="center"/>
    </xf>
    <xf numFmtId="0" fontId="43" fillId="13" borderId="0" xfId="0" applyFont="1" applyFill="1" applyAlignment="1">
      <alignment horizontal="center"/>
    </xf>
    <xf numFmtId="0" fontId="43" fillId="13" borderId="0" xfId="0" applyFont="1" applyFill="1" applyAlignment="1">
      <alignment horizontal="left"/>
    </xf>
    <xf numFmtId="10" fontId="6" fillId="19" borderId="0" xfId="2" applyNumberFormat="1" applyFont="1" applyFill="1" applyBorder="1" applyAlignment="1" applyProtection="1">
      <alignment horizontal="center" vertical="center"/>
    </xf>
    <xf numFmtId="10" fontId="1" fillId="19" borderId="0" xfId="2" applyNumberFormat="1" applyFont="1" applyFill="1" applyBorder="1" applyAlignment="1" applyProtection="1">
      <alignment horizontal="center" vertical="center"/>
    </xf>
    <xf numFmtId="0" fontId="6" fillId="17" borderId="1" xfId="0" applyFont="1" applyFill="1" applyBorder="1" applyAlignment="1" applyProtection="1">
      <alignment horizontal="center"/>
      <protection locked="0"/>
    </xf>
    <xf numFmtId="0" fontId="7" fillId="19" borderId="0" xfId="0" applyNumberFormat="1" applyFont="1" applyFill="1" applyBorder="1" applyAlignment="1" applyProtection="1">
      <alignment horizontal="center" vertical="center"/>
    </xf>
    <xf numFmtId="0" fontId="3" fillId="19" borderId="24" xfId="0" applyFont="1" applyFill="1" applyBorder="1" applyAlignment="1" applyProtection="1">
      <alignment horizontal="center"/>
    </xf>
    <xf numFmtId="0" fontId="26" fillId="19" borderId="0" xfId="0" applyFont="1" applyFill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20" xfId="0" applyBorder="1"/>
    <xf numFmtId="0" fontId="0" fillId="0" borderId="19" xfId="0" applyBorder="1"/>
    <xf numFmtId="0" fontId="3" fillId="10" borderId="0" xfId="0" applyNumberFormat="1" applyFont="1" applyFill="1" applyBorder="1" applyAlignment="1" applyProtection="1">
      <alignment horizontal="center"/>
    </xf>
    <xf numFmtId="0" fontId="3" fillId="10" borderId="24" xfId="0" applyNumberFormat="1" applyFont="1" applyFill="1" applyBorder="1" applyAlignment="1" applyProtection="1">
      <alignment horizontal="center"/>
    </xf>
    <xf numFmtId="0" fontId="3" fillId="9" borderId="0" xfId="0" applyNumberFormat="1" applyFont="1" applyFill="1" applyBorder="1" applyAlignment="1" applyProtection="1">
      <alignment horizontal="center"/>
    </xf>
    <xf numFmtId="0" fontId="3" fillId="9" borderId="24" xfId="0" applyNumberFormat="1" applyFont="1" applyFill="1" applyBorder="1" applyAlignment="1" applyProtection="1">
      <alignment horizontal="center"/>
    </xf>
    <xf numFmtId="0" fontId="26" fillId="19" borderId="0" xfId="0" applyFont="1" applyFill="1" applyBorder="1" applyAlignment="1">
      <alignment horizontal="center"/>
    </xf>
    <xf numFmtId="2" fontId="44" fillId="19" borderId="0" xfId="0" applyNumberFormat="1" applyFont="1" applyFill="1" applyAlignment="1" applyProtection="1">
      <alignment horizontal="center" vertical="center"/>
    </xf>
    <xf numFmtId="0" fontId="18" fillId="12" borderId="0" xfId="0" applyNumberFormat="1" applyFont="1" applyFill="1" applyBorder="1" applyAlignment="1" applyProtection="1">
      <alignment horizontal="center" vertical="center"/>
    </xf>
    <xf numFmtId="14" fontId="1" fillId="0" borderId="2" xfId="0" applyNumberFormat="1" applyFont="1" applyBorder="1"/>
    <xf numFmtId="0" fontId="21" fillId="25" borderId="0" xfId="6" applyFill="1"/>
    <xf numFmtId="0" fontId="21" fillId="0" borderId="0" xfId="6" applyNumberFormat="1" applyFill="1"/>
    <xf numFmtId="0" fontId="21" fillId="0" borderId="0" xfId="6" applyFill="1" applyAlignment="1">
      <alignment horizontal="right"/>
    </xf>
    <xf numFmtId="169" fontId="30" fillId="19" borderId="0" xfId="9" applyNumberFormat="1" applyFont="1" applyFill="1" applyBorder="1" applyProtection="1"/>
    <xf numFmtId="170" fontId="30" fillId="5" borderId="0" xfId="9" applyNumberFormat="1" applyFont="1" applyFill="1" applyBorder="1" applyAlignment="1" applyProtection="1">
      <alignment vertical="center"/>
    </xf>
    <xf numFmtId="169" fontId="21" fillId="11" borderId="0" xfId="6" applyNumberFormat="1" applyFill="1"/>
    <xf numFmtId="0" fontId="3" fillId="19" borderId="0" xfId="0" applyFont="1" applyFill="1" applyAlignment="1" applyProtection="1">
      <alignment horizontal="center"/>
    </xf>
    <xf numFmtId="14" fontId="1" fillId="0" borderId="2" xfId="12" applyNumberFormat="1" applyFont="1" applyFill="1" applyBorder="1" applyAlignment="1">
      <alignment vertical="top" wrapText="1"/>
    </xf>
    <xf numFmtId="164" fontId="1" fillId="19" borderId="49" xfId="2" applyNumberFormat="1" applyFont="1" applyFill="1" applyBorder="1" applyAlignment="1" applyProtection="1">
      <alignment horizontal="center" vertical="center"/>
    </xf>
    <xf numFmtId="164" fontId="1" fillId="19" borderId="46" xfId="2" applyNumberFormat="1" applyFont="1" applyFill="1" applyBorder="1" applyAlignment="1" applyProtection="1">
      <alignment horizontal="center" vertical="center"/>
    </xf>
    <xf numFmtId="14" fontId="1" fillId="0" borderId="2" xfId="12" applyNumberFormat="1" applyFont="1" applyFill="1" applyBorder="1" applyAlignment="1">
      <alignment vertical="top"/>
    </xf>
    <xf numFmtId="169" fontId="21" fillId="0" borderId="0" xfId="6" applyNumberFormat="1"/>
    <xf numFmtId="14" fontId="2" fillId="0" borderId="2" xfId="12" applyNumberFormat="1" applyFont="1" applyFill="1" applyBorder="1" applyAlignment="1">
      <alignment vertical="top"/>
    </xf>
    <xf numFmtId="0" fontId="1" fillId="19" borderId="0" xfId="0" applyFont="1" applyFill="1" applyBorder="1" applyAlignment="1" applyProtection="1">
      <alignment vertical="top"/>
    </xf>
    <xf numFmtId="0" fontId="21" fillId="5" borderId="0" xfId="6" applyNumberFormat="1" applyFill="1" applyBorder="1"/>
    <xf numFmtId="0" fontId="1" fillId="0" borderId="0" xfId="0" applyFont="1" applyAlignment="1">
      <alignment horizontal="right"/>
    </xf>
    <xf numFmtId="10" fontId="0" fillId="0" borderId="0" xfId="0" applyNumberFormat="1"/>
    <xf numFmtId="0" fontId="0" fillId="19" borderId="0" xfId="0" applyFill="1" applyBorder="1" applyAlignment="1">
      <alignment horizontal="right"/>
    </xf>
    <xf numFmtId="168" fontId="3" fillId="19" borderId="0" xfId="0" applyNumberFormat="1" applyFont="1" applyFill="1" applyBorder="1" applyAlignment="1">
      <alignment horizontal="center"/>
    </xf>
    <xf numFmtId="0" fontId="2" fillId="19" borderId="14" xfId="0" quotePrefix="1" applyFont="1" applyFill="1" applyBorder="1" applyAlignment="1" applyProtection="1">
      <alignment horizontal="center"/>
    </xf>
    <xf numFmtId="0" fontId="1" fillId="2" borderId="9" xfId="0" applyFont="1" applyFill="1" applyBorder="1" applyProtection="1"/>
    <xf numFmtId="164" fontId="1" fillId="19" borderId="12" xfId="2" applyNumberFormat="1" applyFont="1" applyFill="1" applyBorder="1" applyAlignment="1" applyProtection="1">
      <alignment horizontal="center" vertical="center"/>
    </xf>
    <xf numFmtId="0" fontId="1" fillId="2" borderId="4" xfId="0" applyFont="1" applyFill="1" applyBorder="1" applyProtection="1"/>
    <xf numFmtId="164" fontId="1" fillId="19" borderId="6" xfId="2" applyNumberFormat="1" applyFont="1" applyFill="1" applyBorder="1" applyAlignment="1" applyProtection="1">
      <alignment horizontal="center" vertical="center"/>
    </xf>
    <xf numFmtId="164" fontId="0" fillId="19" borderId="0" xfId="2" applyNumberFormat="1" applyFont="1" applyFill="1"/>
    <xf numFmtId="12" fontId="3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right"/>
    </xf>
    <xf numFmtId="12" fontId="0" fillId="0" borderId="0" xfId="0" applyNumberFormat="1"/>
    <xf numFmtId="9" fontId="0" fillId="19" borderId="0" xfId="2" applyFont="1" applyFill="1" applyBorder="1" applyAlignment="1" applyProtection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/>
    <xf numFmtId="10" fontId="3" fillId="0" borderId="0" xfId="0" applyNumberFormat="1" applyFont="1" applyAlignment="1">
      <alignment horizontal="center"/>
    </xf>
    <xf numFmtId="164" fontId="28" fillId="19" borderId="0" xfId="2" applyNumberFormat="1" applyFont="1" applyFill="1" applyBorder="1" applyAlignment="1" applyProtection="1">
      <alignment horizontal="center" vertical="center"/>
    </xf>
    <xf numFmtId="165" fontId="3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Alignment="1">
      <alignment horizontal="center"/>
    </xf>
    <xf numFmtId="0" fontId="0" fillId="0" borderId="0" xfId="0" applyNumberFormat="1"/>
    <xf numFmtId="0" fontId="7" fillId="0" borderId="0" xfId="0" applyNumberFormat="1" applyFont="1" applyFill="1" applyBorder="1" applyAlignment="1" applyProtection="1">
      <alignment horizontal="center" vertical="center"/>
    </xf>
    <xf numFmtId="0" fontId="3" fillId="20" borderId="3" xfId="0" applyFont="1" applyFill="1" applyBorder="1" applyAlignment="1" applyProtection="1">
      <alignment horizontal="center"/>
    </xf>
    <xf numFmtId="0" fontId="2" fillId="20" borderId="10" xfId="0" applyFont="1" applyFill="1" applyBorder="1" applyAlignment="1" applyProtection="1">
      <alignment horizontal="left"/>
    </xf>
    <xf numFmtId="0" fontId="0" fillId="20" borderId="10" xfId="0" applyFill="1" applyBorder="1" applyAlignment="1"/>
    <xf numFmtId="0" fontId="2" fillId="20" borderId="10" xfId="0" applyFont="1" applyFill="1" applyBorder="1" applyAlignment="1" applyProtection="1"/>
    <xf numFmtId="0" fontId="0" fillId="20" borderId="10" xfId="0" applyFill="1" applyBorder="1" applyProtection="1"/>
    <xf numFmtId="0" fontId="3" fillId="20" borderId="9" xfId="0" applyFont="1" applyFill="1" applyBorder="1" applyAlignment="1" applyProtection="1">
      <alignment horizontal="center"/>
    </xf>
    <xf numFmtId="0" fontId="3" fillId="20" borderId="4" xfId="0" applyFont="1" applyFill="1" applyBorder="1" applyAlignment="1" applyProtection="1">
      <alignment horizontal="center"/>
    </xf>
    <xf numFmtId="0" fontId="0" fillId="20" borderId="26" xfId="0" applyFill="1" applyBorder="1" applyAlignment="1"/>
    <xf numFmtId="0" fontId="0" fillId="20" borderId="26" xfId="0" applyFill="1" applyBorder="1" applyProtection="1"/>
    <xf numFmtId="0" fontId="3" fillId="19" borderId="0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3" fillId="19" borderId="0" xfId="0" applyFont="1" applyFill="1" applyAlignment="1" applyProtection="1">
      <alignment horizontal="right" vertical="center"/>
    </xf>
    <xf numFmtId="164" fontId="10" fillId="19" borderId="12" xfId="2" applyNumberFormat="1" applyFont="1" applyFill="1" applyBorder="1" applyAlignment="1" applyProtection="1">
      <alignment horizontal="center"/>
    </xf>
    <xf numFmtId="164" fontId="10" fillId="19" borderId="6" xfId="2" applyNumberFormat="1" applyFont="1" applyFill="1" applyBorder="1" applyAlignment="1" applyProtection="1">
      <alignment horizontal="center"/>
    </xf>
    <xf numFmtId="164" fontId="49" fillId="3" borderId="0" xfId="2" applyNumberFormat="1" applyFont="1" applyFill="1" applyBorder="1" applyAlignment="1" applyProtection="1">
      <alignment horizontal="center"/>
    </xf>
    <xf numFmtId="164" fontId="49" fillId="3" borderId="5" xfId="2" applyNumberFormat="1" applyFont="1" applyFill="1" applyBorder="1" applyAlignment="1" applyProtection="1">
      <alignment horizontal="center"/>
    </xf>
    <xf numFmtId="164" fontId="3" fillId="19" borderId="0" xfId="2" applyNumberFormat="1" applyFont="1" applyFill="1"/>
    <xf numFmtId="0" fontId="3" fillId="20" borderId="54" xfId="0" applyFont="1" applyFill="1" applyBorder="1" applyAlignment="1" applyProtection="1">
      <alignment horizontal="center"/>
    </xf>
    <xf numFmtId="0" fontId="1" fillId="20" borderId="14" xfId="0" applyFont="1" applyFill="1" applyBorder="1" applyAlignment="1" applyProtection="1">
      <alignment horizontal="center"/>
    </xf>
    <xf numFmtId="0" fontId="0" fillId="0" borderId="12" xfId="0" applyBorder="1"/>
    <xf numFmtId="9" fontId="3" fillId="19" borderId="0" xfId="2" applyNumberFormat="1" applyFont="1" applyFill="1" applyBorder="1" applyAlignment="1" applyProtection="1">
      <alignment horizontal="center" vertical="center"/>
    </xf>
    <xf numFmtId="2" fontId="38" fillId="21" borderId="0" xfId="12" applyNumberFormat="1" applyFont="1" applyBorder="1" applyAlignment="1" applyProtection="1">
      <alignment horizontal="center" vertical="center"/>
    </xf>
    <xf numFmtId="0" fontId="3" fillId="19" borderId="0" xfId="0" applyFont="1" applyFill="1" applyBorder="1" applyAlignment="1">
      <alignment horizontal="right" vertical="center"/>
    </xf>
    <xf numFmtId="164" fontId="38" fillId="21" borderId="0" xfId="12" applyNumberFormat="1" applyFont="1" applyBorder="1" applyAlignment="1" applyProtection="1">
      <alignment horizontal="center" vertical="center"/>
    </xf>
    <xf numFmtId="9" fontId="15" fillId="19" borderId="10" xfId="0" applyNumberFormat="1" applyFont="1" applyFill="1" applyBorder="1" applyAlignment="1" applyProtection="1">
      <alignment horizontal="center"/>
    </xf>
    <xf numFmtId="9" fontId="15" fillId="19" borderId="11" xfId="0" applyNumberFormat="1" applyFont="1" applyFill="1" applyBorder="1" applyAlignment="1" applyProtection="1">
      <alignment horizontal="center"/>
    </xf>
    <xf numFmtId="9" fontId="15" fillId="19" borderId="12" xfId="0" applyNumberFormat="1" applyFont="1" applyFill="1" applyBorder="1" applyAlignment="1" applyProtection="1">
      <alignment horizontal="center"/>
    </xf>
    <xf numFmtId="9" fontId="15" fillId="19" borderId="5" xfId="0" applyNumberFormat="1" applyFont="1" applyFill="1" applyBorder="1" applyAlignment="1" applyProtection="1">
      <alignment horizontal="center"/>
    </xf>
    <xf numFmtId="9" fontId="15" fillId="19" borderId="6" xfId="0" applyNumberFormat="1" applyFont="1" applyFill="1" applyBorder="1" applyAlignment="1" applyProtection="1">
      <alignment horizontal="center"/>
    </xf>
    <xf numFmtId="9" fontId="3" fillId="19" borderId="0" xfId="0" applyNumberFormat="1" applyFont="1" applyFill="1" applyBorder="1" applyAlignment="1" applyProtection="1">
      <alignment horizontal="right"/>
    </xf>
    <xf numFmtId="0" fontId="1" fillId="17" borderId="55" xfId="0" applyFont="1" applyFill="1" applyBorder="1" applyAlignment="1" applyProtection="1">
      <alignment horizontal="center"/>
      <protection locked="0"/>
    </xf>
    <xf numFmtId="164" fontId="3" fillId="19" borderId="0" xfId="2" applyNumberFormat="1" applyFont="1" applyFill="1" applyBorder="1" applyAlignment="1" applyProtection="1">
      <alignment horizontal="center" vertical="center"/>
    </xf>
    <xf numFmtId="165" fontId="0" fillId="0" borderId="0" xfId="0" applyNumberFormat="1"/>
    <xf numFmtId="171" fontId="0" fillId="0" borderId="0" xfId="0" applyNumberFormat="1"/>
    <xf numFmtId="0" fontId="0" fillId="0" borderId="0" xfId="0" applyFill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164" fontId="0" fillId="0" borderId="0" xfId="2" applyNumberFormat="1" applyFont="1"/>
    <xf numFmtId="10" fontId="3" fillId="0" borderId="0" xfId="0" applyNumberFormat="1" applyFont="1" applyFill="1" applyAlignment="1">
      <alignment horizontal="center"/>
    </xf>
    <xf numFmtId="0" fontId="3" fillId="0" borderId="0" xfId="0" applyFont="1" applyAlignment="1">
      <alignment horizontal="right" vertical="center"/>
    </xf>
    <xf numFmtId="10" fontId="0" fillId="0" borderId="0" xfId="0" applyNumberFormat="1" applyAlignment="1">
      <alignment vertical="center"/>
    </xf>
    <xf numFmtId="10" fontId="3" fillId="0" borderId="0" xfId="0" applyNumberFormat="1" applyFont="1" applyAlignment="1">
      <alignment horizontal="center" vertical="center"/>
    </xf>
    <xf numFmtId="14" fontId="2" fillId="0" borderId="56" xfId="12" applyNumberFormat="1" applyFont="1" applyFill="1" applyBorder="1" applyAlignment="1">
      <alignment vertical="top"/>
    </xf>
    <xf numFmtId="14" fontId="1" fillId="0" borderId="56" xfId="12" applyNumberFormat="1" applyFont="1" applyFill="1" applyBorder="1" applyAlignment="1">
      <alignment vertical="top" wrapText="1"/>
    </xf>
    <xf numFmtId="14" fontId="33" fillId="21" borderId="44" xfId="12" applyNumberFormat="1" applyBorder="1" applyAlignment="1">
      <alignment vertical="top" wrapText="1"/>
    </xf>
    <xf numFmtId="14" fontId="33" fillId="21" borderId="19" xfId="12" applyNumberFormat="1" applyBorder="1" applyAlignment="1">
      <alignment vertical="top" wrapText="1"/>
    </xf>
    <xf numFmtId="14" fontId="33" fillId="21" borderId="25" xfId="12" applyNumberFormat="1" applyBorder="1" applyAlignment="1">
      <alignment vertical="top" wrapText="1"/>
    </xf>
    <xf numFmtId="14" fontId="45" fillId="21" borderId="56" xfId="12" applyNumberFormat="1" applyFont="1" applyBorder="1" applyAlignment="1">
      <alignment vertical="top"/>
    </xf>
    <xf numFmtId="14" fontId="45" fillId="21" borderId="49" xfId="12" applyNumberFormat="1" applyFont="1" applyBorder="1" applyAlignment="1">
      <alignment vertical="top"/>
    </xf>
    <xf numFmtId="14" fontId="45" fillId="21" borderId="37" xfId="12" applyNumberFormat="1" applyFont="1" applyBorder="1" applyAlignment="1">
      <alignment vertical="top"/>
    </xf>
    <xf numFmtId="0" fontId="16" fillId="0" borderId="0" xfId="0" applyFont="1" applyFill="1" applyBorder="1"/>
    <xf numFmtId="164" fontId="3" fillId="4" borderId="0" xfId="2" applyNumberFormat="1" applyFont="1" applyFill="1" applyBorder="1" applyAlignment="1" applyProtection="1">
      <alignment horizontal="center" vertical="center"/>
    </xf>
    <xf numFmtId="164" fontId="3" fillId="0" borderId="18" xfId="2" applyNumberFormat="1" applyFont="1" applyFill="1" applyBorder="1" applyAlignment="1" applyProtection="1">
      <alignment horizontal="center" vertical="center"/>
    </xf>
    <xf numFmtId="164" fontId="3" fillId="2" borderId="0" xfId="2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12" fontId="3" fillId="0" borderId="24" xfId="0" applyNumberFormat="1" applyFont="1" applyFill="1" applyBorder="1" applyAlignment="1" applyProtection="1">
      <alignment horizontal="center" vertical="center"/>
    </xf>
    <xf numFmtId="12" fontId="3" fillId="0" borderId="25" xfId="0" applyNumberFormat="1" applyFont="1" applyFill="1" applyBorder="1" applyAlignment="1" applyProtection="1">
      <alignment horizontal="center" vertical="center"/>
    </xf>
    <xf numFmtId="0" fontId="3" fillId="0" borderId="19" xfId="0" applyNumberFormat="1" applyFont="1" applyFill="1" applyBorder="1" applyAlignment="1" applyProtection="1">
      <alignment horizontal="center" vertical="center"/>
    </xf>
    <xf numFmtId="164" fontId="38" fillId="0" borderId="0" xfId="12" applyNumberFormat="1" applyFont="1" applyFill="1" applyBorder="1" applyAlignment="1" applyProtection="1">
      <alignment horizontal="center" vertical="center"/>
    </xf>
    <xf numFmtId="9" fontId="26" fillId="19" borderId="0" xfId="0" applyNumberFormat="1" applyFont="1" applyFill="1" applyBorder="1" applyAlignment="1" applyProtection="1">
      <alignment horizontal="right"/>
    </xf>
    <xf numFmtId="164" fontId="26" fillId="19" borderId="12" xfId="2" applyNumberFormat="1" applyFont="1" applyFill="1" applyBorder="1" applyAlignment="1" applyProtection="1">
      <alignment horizontal="center" vertical="center"/>
    </xf>
    <xf numFmtId="0" fontId="23" fillId="0" borderId="0" xfId="0" applyFont="1" applyAlignment="1">
      <alignment vertical="top" wrapText="1"/>
    </xf>
    <xf numFmtId="0" fontId="24" fillId="0" borderId="0" xfId="0" applyFont="1" applyAlignment="1">
      <alignment vertical="top"/>
    </xf>
    <xf numFmtId="0" fontId="2" fillId="19" borderId="36" xfId="0" applyFont="1" applyFill="1" applyBorder="1" applyAlignment="1" applyProtection="1">
      <alignment horizontal="right" wrapText="1"/>
    </xf>
    <xf numFmtId="0" fontId="0" fillId="19" borderId="36" xfId="0" applyFill="1" applyBorder="1" applyAlignment="1">
      <alignment horizontal="right"/>
    </xf>
    <xf numFmtId="0" fontId="1" fillId="17" borderId="15" xfId="0" applyFont="1" applyFill="1" applyBorder="1" applyAlignment="1" applyProtection="1">
      <alignment horizontal="center"/>
      <protection locked="0"/>
    </xf>
    <xf numFmtId="0" fontId="1" fillId="17" borderId="23" xfId="0" applyFont="1" applyFill="1" applyBorder="1" applyAlignment="1" applyProtection="1">
      <protection locked="0"/>
    </xf>
    <xf numFmtId="0" fontId="1" fillId="17" borderId="7" xfId="0" applyFont="1" applyFill="1" applyBorder="1" applyAlignment="1" applyProtection="1">
      <alignment horizontal="center"/>
      <protection locked="0"/>
    </xf>
    <xf numFmtId="0" fontId="1" fillId="17" borderId="8" xfId="0" applyFont="1" applyFill="1" applyBorder="1" applyAlignment="1" applyProtection="1">
      <protection locked="0"/>
    </xf>
    <xf numFmtId="167" fontId="1" fillId="5" borderId="15" xfId="0" applyNumberFormat="1" applyFont="1" applyFill="1" applyBorder="1" applyAlignment="1" applyProtection="1">
      <alignment horizontal="center" vertical="top" wrapText="1"/>
      <protection locked="0"/>
    </xf>
    <xf numFmtId="167" fontId="1" fillId="5" borderId="22" xfId="0" applyNumberFormat="1" applyFont="1" applyFill="1" applyBorder="1" applyAlignment="1" applyProtection="1">
      <alignment horizontal="center" vertical="top" wrapText="1"/>
      <protection locked="0"/>
    </xf>
    <xf numFmtId="167" fontId="1" fillId="5" borderId="23" xfId="0" applyNumberFormat="1" applyFont="1" applyFill="1" applyBorder="1" applyAlignment="1" applyProtection="1">
      <alignment horizontal="center" vertical="top" wrapText="1"/>
      <protection locked="0"/>
    </xf>
    <xf numFmtId="0" fontId="1" fillId="5" borderId="15" xfId="0" applyFont="1" applyFill="1" applyBorder="1" applyAlignment="1" applyProtection="1">
      <alignment horizontal="left" vertical="top" wrapText="1"/>
      <protection locked="0"/>
    </xf>
    <xf numFmtId="0" fontId="1" fillId="5" borderId="22" xfId="0" applyFont="1" applyFill="1" applyBorder="1" applyAlignment="1" applyProtection="1">
      <alignment vertical="top" wrapText="1"/>
      <protection locked="0"/>
    </xf>
    <xf numFmtId="0" fontId="1" fillId="5" borderId="23" xfId="0" applyFont="1" applyFill="1" applyBorder="1" applyAlignment="1" applyProtection="1">
      <alignment vertical="top" wrapText="1"/>
      <protection locked="0"/>
    </xf>
    <xf numFmtId="165" fontId="27" fillId="16" borderId="0" xfId="10" applyNumberFormat="1" applyBorder="1" applyAlignment="1" applyProtection="1">
      <alignment horizontal="center"/>
    </xf>
    <xf numFmtId="0" fontId="27" fillId="16" borderId="0" xfId="10" applyBorder="1" applyAlignment="1">
      <alignment horizontal="center"/>
    </xf>
    <xf numFmtId="0" fontId="2" fillId="19" borderId="45" xfId="0" applyFont="1" applyFill="1" applyBorder="1" applyAlignment="1" applyProtection="1">
      <alignment horizontal="center"/>
    </xf>
    <xf numFmtId="0" fontId="0" fillId="19" borderId="13" xfId="0" applyFill="1" applyBorder="1" applyAlignment="1"/>
    <xf numFmtId="0" fontId="0" fillId="19" borderId="34" xfId="0" applyFill="1" applyBorder="1" applyAlignment="1"/>
    <xf numFmtId="49" fontId="1" fillId="5" borderId="43" xfId="0" applyNumberFormat="1" applyFont="1" applyFill="1" applyBorder="1" applyAlignment="1" applyProtection="1">
      <alignment horizontal="left" vertical="center"/>
      <protection locked="0"/>
    </xf>
    <xf numFmtId="0" fontId="0" fillId="0" borderId="43" xfId="0" applyBorder="1" applyAlignment="1" applyProtection="1">
      <alignment horizontal="left" vertical="center"/>
      <protection locked="0"/>
    </xf>
    <xf numFmtId="0" fontId="0" fillId="0" borderId="44" xfId="0" applyBorder="1" applyAlignment="1" applyProtection="1">
      <alignment horizontal="left" vertical="center"/>
      <protection locked="0"/>
    </xf>
    <xf numFmtId="49" fontId="1" fillId="5" borderId="0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19" xfId="0" applyBorder="1" applyAlignment="1" applyProtection="1">
      <alignment horizontal="left" vertical="center"/>
      <protection locked="0"/>
    </xf>
    <xf numFmtId="49" fontId="1" fillId="5" borderId="19" xfId="0" applyNumberFormat="1" applyFont="1" applyFill="1" applyBorder="1" applyAlignment="1" applyProtection="1">
      <alignment horizontal="left" vertical="center"/>
      <protection locked="0"/>
    </xf>
    <xf numFmtId="49" fontId="1" fillId="13" borderId="5" xfId="0" applyNumberFormat="1" applyFont="1" applyFill="1" applyBorder="1" applyAlignment="1" applyProtection="1">
      <alignment horizontal="left" vertical="center"/>
      <protection locked="0"/>
    </xf>
    <xf numFmtId="0" fontId="0" fillId="13" borderId="5" xfId="0" applyFill="1" applyBorder="1" applyAlignment="1" applyProtection="1">
      <alignment horizontal="left" vertical="center"/>
      <protection locked="0"/>
    </xf>
    <xf numFmtId="0" fontId="0" fillId="13" borderId="16" xfId="0" applyFill="1" applyBorder="1" applyAlignment="1" applyProtection="1">
      <alignment horizontal="left" vertical="center"/>
      <protection locked="0"/>
    </xf>
    <xf numFmtId="0" fontId="6" fillId="5" borderId="20" xfId="0" applyFont="1" applyFill="1" applyBorder="1" applyAlignment="1" applyProtection="1">
      <alignment horizontal="left" vertical="center"/>
      <protection locked="0"/>
    </xf>
    <xf numFmtId="0" fontId="3" fillId="13" borderId="21" xfId="0" applyFont="1" applyFill="1" applyBorder="1" applyAlignment="1" applyProtection="1">
      <alignment horizontal="left" vertical="center"/>
      <protection locked="0"/>
    </xf>
    <xf numFmtId="0" fontId="3" fillId="13" borderId="5" xfId="0" applyFont="1" applyFill="1" applyBorder="1" applyAlignment="1" applyProtection="1">
      <alignment horizontal="left" vertical="center"/>
      <protection locked="0"/>
    </xf>
    <xf numFmtId="0" fontId="3" fillId="13" borderId="16" xfId="0" applyFont="1" applyFill="1" applyBorder="1" applyAlignment="1" applyProtection="1">
      <alignment horizontal="left" vertical="center"/>
      <protection locked="0"/>
    </xf>
    <xf numFmtId="0" fontId="0" fillId="0" borderId="23" xfId="0" applyBorder="1" applyAlignment="1" applyProtection="1">
      <alignment vertical="top" wrapText="1"/>
      <protection locked="0"/>
    </xf>
    <xf numFmtId="0" fontId="27" fillId="16" borderId="51" xfId="10" applyBorder="1" applyAlignment="1" applyProtection="1"/>
    <xf numFmtId="0" fontId="0" fillId="0" borderId="52" xfId="0" applyBorder="1" applyAlignment="1"/>
    <xf numFmtId="0" fontId="0" fillId="0" borderId="53" xfId="0" applyBorder="1" applyAlignment="1"/>
    <xf numFmtId="49" fontId="1" fillId="13" borderId="0" xfId="0" applyNumberFormat="1" applyFont="1" applyFill="1" applyBorder="1" applyAlignment="1" applyProtection="1">
      <alignment horizontal="left" vertical="center"/>
      <protection locked="0"/>
    </xf>
    <xf numFmtId="0" fontId="0" fillId="13" borderId="0" xfId="0" applyFill="1" applyBorder="1" applyAlignment="1" applyProtection="1">
      <alignment horizontal="left" vertical="center"/>
      <protection locked="0"/>
    </xf>
    <xf numFmtId="0" fontId="0" fillId="13" borderId="19" xfId="0" applyFill="1" applyBorder="1" applyAlignment="1" applyProtection="1">
      <alignment horizontal="left" vertical="center"/>
      <protection locked="0"/>
    </xf>
    <xf numFmtId="0" fontId="3" fillId="13" borderId="20" xfId="0" applyFont="1" applyFill="1" applyBorder="1" applyAlignment="1" applyProtection="1">
      <alignment horizontal="left" vertical="center"/>
      <protection locked="0"/>
    </xf>
    <xf numFmtId="0" fontId="3" fillId="13" borderId="0" xfId="0" applyFont="1" applyFill="1" applyBorder="1" applyAlignment="1" applyProtection="1">
      <alignment horizontal="left" vertical="center"/>
      <protection locked="0"/>
    </xf>
    <xf numFmtId="0" fontId="3" fillId="13" borderId="19" xfId="0" applyFont="1" applyFill="1" applyBorder="1" applyAlignment="1" applyProtection="1">
      <alignment horizontal="left" vertical="center"/>
      <protection locked="0"/>
    </xf>
    <xf numFmtId="0" fontId="6" fillId="19" borderId="0" xfId="0" applyNumberFormat="1" applyFont="1" applyFill="1" applyBorder="1" applyAlignment="1" applyProtection="1">
      <alignment horizontal="left"/>
    </xf>
    <xf numFmtId="0" fontId="0" fillId="19" borderId="0" xfId="0" applyFill="1" applyBorder="1" applyAlignment="1">
      <alignment horizontal="left"/>
    </xf>
    <xf numFmtId="0" fontId="0" fillId="19" borderId="19" xfId="0" applyFill="1" applyBorder="1" applyAlignment="1">
      <alignment horizontal="left"/>
    </xf>
    <xf numFmtId="0" fontId="1" fillId="17" borderId="7" xfId="0" applyFont="1" applyFill="1" applyBorder="1" applyAlignment="1" applyProtection="1">
      <alignment horizontal="left"/>
      <protection locked="0"/>
    </xf>
    <xf numFmtId="0" fontId="0" fillId="0" borderId="28" xfId="0" applyBorder="1" applyAlignment="1" applyProtection="1">
      <alignment horizontal="left"/>
      <protection locked="0"/>
    </xf>
    <xf numFmtId="0" fontId="0" fillId="0" borderId="8" xfId="0" applyBorder="1" applyAlignment="1" applyProtection="1">
      <alignment horizontal="left"/>
      <protection locked="0"/>
    </xf>
    <xf numFmtId="0" fontId="6" fillId="19" borderId="5" xfId="0" applyNumberFormat="1" applyFont="1" applyFill="1" applyBorder="1" applyAlignment="1" applyProtection="1">
      <alignment horizontal="left"/>
    </xf>
    <xf numFmtId="0" fontId="0" fillId="19" borderId="5" xfId="0" applyFill="1" applyBorder="1" applyAlignment="1">
      <alignment horizontal="left"/>
    </xf>
    <xf numFmtId="0" fontId="0" fillId="19" borderId="16" xfId="0" applyFill="1" applyBorder="1" applyAlignment="1">
      <alignment horizontal="left"/>
    </xf>
    <xf numFmtId="0" fontId="2" fillId="0" borderId="22" xfId="0" applyFont="1" applyFill="1" applyBorder="1" applyAlignment="1" applyProtection="1">
      <alignment horizontal="center"/>
    </xf>
    <xf numFmtId="0" fontId="0" fillId="0" borderId="22" xfId="0" applyFill="1" applyBorder="1" applyAlignment="1" applyProtection="1"/>
    <xf numFmtId="0" fontId="0" fillId="0" borderId="23" xfId="0" applyFill="1" applyBorder="1" applyAlignment="1" applyProtection="1"/>
    <xf numFmtId="14" fontId="1" fillId="17" borderId="7" xfId="0" applyNumberFormat="1" applyFont="1" applyFill="1" applyBorder="1" applyAlignment="1" applyProtection="1">
      <protection locked="0"/>
    </xf>
    <xf numFmtId="14" fontId="1" fillId="17" borderId="8" xfId="0" applyNumberFormat="1" applyFont="1" applyFill="1" applyBorder="1" applyAlignment="1" applyProtection="1">
      <protection locked="0"/>
    </xf>
    <xf numFmtId="0" fontId="3" fillId="19" borderId="0" xfId="0" applyFont="1" applyFill="1" applyAlignment="1" applyProtection="1">
      <alignment vertical="top" wrapText="1"/>
    </xf>
    <xf numFmtId="0" fontId="1" fillId="19" borderId="0" xfId="0" applyFont="1" applyFill="1" applyAlignment="1"/>
    <xf numFmtId="0" fontId="2" fillId="0" borderId="0" xfId="0" applyFont="1" applyAlignment="1" applyProtection="1">
      <alignment wrapText="1"/>
    </xf>
    <xf numFmtId="0" fontId="0" fillId="0" borderId="0" xfId="0" applyAlignment="1" applyProtection="1">
      <alignment wrapText="1"/>
    </xf>
    <xf numFmtId="0" fontId="0" fillId="0" borderId="0" xfId="0" applyAlignment="1" applyProtection="1"/>
    <xf numFmtId="0" fontId="1" fillId="0" borderId="0" xfId="0" applyNumberFormat="1" applyFont="1" applyFill="1" applyBorder="1" applyAlignment="1" applyProtection="1">
      <alignment vertical="center" wrapText="1"/>
    </xf>
    <xf numFmtId="0" fontId="0" fillId="0" borderId="0" xfId="0" applyBorder="1" applyAlignment="1"/>
    <xf numFmtId="0" fontId="1" fillId="0" borderId="24" xfId="0" applyNumberFormat="1" applyFont="1" applyFill="1" applyBorder="1" applyAlignment="1" applyProtection="1">
      <alignment vertical="center" wrapText="1"/>
    </xf>
    <xf numFmtId="0" fontId="0" fillId="0" borderId="24" xfId="0" applyBorder="1" applyAlignment="1"/>
    <xf numFmtId="0" fontId="0" fillId="0" borderId="0" xfId="0" applyFill="1" applyBorder="1" applyAlignment="1"/>
    <xf numFmtId="0" fontId="0" fillId="0" borderId="25" xfId="0" applyBorder="1" applyAlignment="1"/>
    <xf numFmtId="0" fontId="0" fillId="0" borderId="22" xfId="0" applyFill="1" applyBorder="1" applyAlignment="1">
      <alignment horizontal="center"/>
    </xf>
    <xf numFmtId="0" fontId="0" fillId="0" borderId="24" xfId="0" applyFill="1" applyBorder="1" applyAlignment="1"/>
    <xf numFmtId="0" fontId="1" fillId="0" borderId="5" xfId="0" applyNumberFormat="1" applyFont="1" applyFill="1" applyBorder="1" applyAlignment="1" applyProtection="1">
      <alignment vertical="center" wrapText="1"/>
    </xf>
    <xf numFmtId="0" fontId="0" fillId="0" borderId="5" xfId="0" applyFill="1" applyBorder="1" applyAlignment="1"/>
    <xf numFmtId="0" fontId="2" fillId="0" borderId="2" xfId="0" applyFont="1" applyBorder="1" applyAlignment="1" applyProtection="1">
      <alignment horizontal="center" vertical="center"/>
    </xf>
    <xf numFmtId="0" fontId="0" fillId="0" borderId="2" xfId="0" applyBorder="1" applyAlignment="1">
      <alignment vertical="center"/>
    </xf>
    <xf numFmtId="0" fontId="6" fillId="0" borderId="2" xfId="0" applyFont="1" applyFill="1" applyBorder="1" applyAlignment="1" applyProtection="1">
      <alignment vertical="center" wrapText="1"/>
    </xf>
    <xf numFmtId="0" fontId="6" fillId="0" borderId="2" xfId="0" applyFont="1" applyBorder="1" applyAlignment="1" applyProtection="1">
      <alignment vertical="center"/>
    </xf>
    <xf numFmtId="0" fontId="0" fillId="0" borderId="2" xfId="0" applyBorder="1" applyAlignment="1" applyProtection="1">
      <alignment vertical="center"/>
    </xf>
    <xf numFmtId="0" fontId="11" fillId="0" borderId="2" xfId="0" applyFont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10" fillId="0" borderId="2" xfId="0" applyFont="1" applyBorder="1" applyAlignment="1" applyProtection="1">
      <alignment vertical="center" wrapText="1"/>
    </xf>
    <xf numFmtId="0" fontId="10" fillId="0" borderId="2" xfId="0" applyFont="1" applyBorder="1" applyAlignment="1" applyProtection="1">
      <alignment vertical="center"/>
    </xf>
    <xf numFmtId="0" fontId="10" fillId="0" borderId="2" xfId="0" applyFont="1" applyBorder="1" applyAlignment="1"/>
    <xf numFmtId="0" fontId="3" fillId="0" borderId="15" xfId="0" applyFont="1" applyBorder="1" applyAlignment="1" applyProtection="1">
      <alignment vertical="center" wrapText="1"/>
    </xf>
    <xf numFmtId="0" fontId="0" fillId="0" borderId="22" xfId="0" applyBorder="1" applyAlignment="1">
      <alignment vertical="center"/>
    </xf>
    <xf numFmtId="0" fontId="0" fillId="0" borderId="23" xfId="0" applyBorder="1" applyAlignment="1"/>
    <xf numFmtId="0" fontId="2" fillId="0" borderId="2" xfId="0" applyFont="1" applyFill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vertical="center" wrapText="1"/>
    </xf>
    <xf numFmtId="0" fontId="0" fillId="0" borderId="2" xfId="0" applyBorder="1" applyAlignment="1"/>
    <xf numFmtId="0" fontId="0" fillId="0" borderId="8" xfId="0" applyBorder="1" applyAlignment="1" applyProtection="1">
      <protection locked="0"/>
    </xf>
    <xf numFmtId="0" fontId="2" fillId="19" borderId="0" xfId="0" applyFont="1" applyFill="1" applyAlignment="1" applyProtection="1">
      <alignment wrapText="1"/>
    </xf>
    <xf numFmtId="0" fontId="0" fillId="19" borderId="0" xfId="0" applyFill="1" applyAlignment="1" applyProtection="1">
      <alignment wrapText="1"/>
    </xf>
    <xf numFmtId="0" fontId="0" fillId="19" borderId="0" xfId="0" applyFill="1" applyAlignment="1" applyProtection="1"/>
    <xf numFmtId="14" fontId="12" fillId="7" borderId="0" xfId="0" applyNumberFormat="1" applyFont="1" applyFill="1" applyAlignment="1"/>
    <xf numFmtId="0" fontId="12" fillId="7" borderId="0" xfId="0" applyFont="1" applyFill="1" applyAlignment="1"/>
    <xf numFmtId="0" fontId="11" fillId="6" borderId="0" xfId="0" applyFont="1" applyFill="1" applyAlignment="1"/>
    <xf numFmtId="0" fontId="12" fillId="7" borderId="0" xfId="0" applyNumberFormat="1" applyFont="1" applyFill="1" applyAlignment="1"/>
  </cellXfs>
  <cellStyles count="14">
    <cellStyle name="Calculation" xfId="10" builtinId="22"/>
    <cellStyle name="Check Cell" xfId="9" builtinId="23"/>
    <cellStyle name="Comma 2" xfId="7" xr:uid="{00000000-0005-0000-0000-000002000000}"/>
    <cellStyle name="Good" xfId="12" builtinId="26"/>
    <cellStyle name="Hyperlink" xfId="1" builtinId="8"/>
    <cellStyle name="Input" xfId="13" builtinId="20"/>
    <cellStyle name="Neutral" xfId="11" builtinId="28"/>
    <cellStyle name="Normal" xfId="0" builtinId="0"/>
    <cellStyle name="Normal 2" xfId="3" xr:uid="{00000000-0005-0000-0000-000008000000}"/>
    <cellStyle name="Normal 2 2" xfId="5" xr:uid="{00000000-0005-0000-0000-000009000000}"/>
    <cellStyle name="Normal 3" xfId="6" xr:uid="{00000000-0005-0000-0000-00000A000000}"/>
    <cellStyle name="Percent" xfId="2" builtinId="5"/>
    <cellStyle name="Percent 2" xfId="4" xr:uid="{00000000-0005-0000-0000-00000C000000}"/>
    <cellStyle name="Percent 3" xfId="8" xr:uid="{00000000-0005-0000-0000-00000D000000}"/>
  </cellStyles>
  <dxfs count="716"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/>
      </font>
      <numFmt numFmtId="3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3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3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33" formatCode="_(* #,##0_);_(* \(#,##0\);_(* &quot;-&quot;_);_(@_)"/>
    </dxf>
    <dxf>
      <numFmt numFmtId="3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3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3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3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33" formatCode="_(* #,##0_);_(* \(#,##0\);_(* &quot;-&quot;_);_(@_)"/>
    </dxf>
    <dxf>
      <numFmt numFmtId="3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3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3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3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33" formatCode="_(* #,##0_);_(* \(#,##0\);_(* &quot;-&quot;_);_(@_)"/>
    </dxf>
    <dxf>
      <numFmt numFmtId="3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3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3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3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33" formatCode="_(* #,##0_);_(* \(#,##0\);_(* &quot;-&quot;_);_(@_)"/>
    </dxf>
    <dxf>
      <numFmt numFmtId="3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3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3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3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33" formatCode="_(* #,##0_);_(* \(#,##0\);_(* &quot;-&quot;_);_(@_)"/>
    </dxf>
    <dxf>
      <numFmt numFmtId="3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3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3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3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33" formatCode="_(* #,##0_);_(* \(#,##0\);_(* &quot;-&quot;_);_(@_)"/>
    </dxf>
    <dxf>
      <numFmt numFmtId="3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3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3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3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33" formatCode="_(* #,##0_);_(* \(#,##0\);_(* &quot;-&quot;_);_(@_)"/>
    </dxf>
    <dxf>
      <numFmt numFmtId="3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3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3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3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33" formatCode="_(* #,##0_);_(* \(#,##0\);_(* &quot;-&quot;_);_(@_)"/>
    </dxf>
    <dxf>
      <numFmt numFmtId="3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3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3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3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33" formatCode="_(* #,##0_);_(* \(#,##0\);_(* &quot;-&quot;_);_(@_)"/>
    </dxf>
    <dxf>
      <numFmt numFmtId="3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3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3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3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33" formatCode="_(* #,##0_);_(* \(#,##0\);_(* &quot;-&quot;_);_(@_)"/>
    </dxf>
    <dxf>
      <numFmt numFmtId="3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3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3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3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33" formatCode="_(* #,##0_);_(* \(#,##0\);_(* &quot;-&quot;_);_(@_)"/>
    </dxf>
    <dxf>
      <numFmt numFmtId="3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3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3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3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33" formatCode="_(* #,##0_);_(* \(#,##0\);_(* &quot;-&quot;_);_(@_)"/>
    </dxf>
    <dxf>
      <numFmt numFmtId="3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3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3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3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33" formatCode="_(* #,##0_);_(* \(#,##0\);_(* &quot;-&quot;_);_(@_)"/>
    </dxf>
    <dxf>
      <numFmt numFmtId="3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3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3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3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indexed="9"/>
        </patternFill>
      </fill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33" formatCode="_(* #,##0_);_(* \(#,##0\);_(* &quot;-&quot;_);_(@_)"/>
    </dxf>
    <dxf>
      <numFmt numFmtId="3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3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3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3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33" formatCode="_(* #,##0_);_(* \(#,##0\);_(* &quot;-&quot;_);_(@_)"/>
    </dxf>
    <dxf>
      <numFmt numFmtId="3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3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3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3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33" formatCode="_(* #,##0_);_(* \(#,##0\);_(* &quot;-&quot;_);_(@_)"/>
    </dxf>
    <dxf>
      <numFmt numFmtId="3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33" formatCode="_(* #,##0_);_(* \(#,##0\);_(* &quot;-&quot;_);_(@_)"/>
      <fill>
        <patternFill patternType="none">
          <bgColor auto="1"/>
        </patternFill>
      </fill>
    </dxf>
    <dxf>
      <font>
        <color theme="0"/>
      </font>
      <numFmt numFmtId="3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3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33" formatCode="_(* #,##0_);_(* \(#,##0\);_(* &quot;-&quot;_);_(@_)"/>
    </dxf>
    <dxf>
      <numFmt numFmtId="3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33" formatCode="_(* #,##0_);_(* \(#,##0\);_(* &quot;-&quot;_);_(@_)"/>
      <fill>
        <patternFill patternType="none">
          <bgColor auto="1"/>
        </patternFill>
      </fill>
    </dxf>
    <dxf>
      <font>
        <color theme="0"/>
      </font>
      <numFmt numFmtId="3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numFmt numFmtId="33" formatCode="_(* #,##0_);_(* \(#,##0\);_(* &quot;-&quot;_);_(@_)"/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33" formatCode="_(* #,##0_);_(* \(#,##0\);_(* &quot;-&quot;_);_(@_)"/>
    </dxf>
    <dxf>
      <numFmt numFmtId="3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33" formatCode="_(* #,##0_);_(* \(#,##0\);_(* &quot;-&quot;_);_(@_)"/>
      <fill>
        <patternFill patternType="none">
          <bgColor auto="1"/>
        </patternFill>
      </fill>
    </dxf>
    <dxf>
      <font>
        <color theme="0"/>
      </font>
      <numFmt numFmtId="3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3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33" formatCode="_(* #,##0_);_(* \(#,##0\);_(* &quot;-&quot;_);_(@_)"/>
    </dxf>
    <dxf>
      <numFmt numFmtId="3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33" formatCode="_(* #,##0_);_(* \(#,##0\);_(* &quot;-&quot;_);_(@_)"/>
    </dxf>
    <dxf>
      <font>
        <color theme="0"/>
      </font>
      <numFmt numFmtId="3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33" formatCode="_(* #,##0_);_(* \(#,##0\);_(* &quot;-&quot;_);_(@_)"/>
      <fill>
        <patternFill patternType="none">
          <bgColor auto="1"/>
        </patternFill>
      </fill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rgb="FF92D050"/>
        </patternFill>
      </fill>
    </dxf>
    <dxf>
      <fill>
        <patternFill>
          <bgColor theme="4" tint="0.79998168889431442"/>
        </patternFill>
      </fill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font>
        <b val="0"/>
        <i val="0"/>
        <color theme="0" tint="-0.14996795556505021"/>
      </font>
    </dxf>
    <dxf>
      <font>
        <b val="0"/>
        <i val="0"/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theme="0"/>
        </patternFill>
      </fill>
    </dxf>
    <dxf>
      <fill>
        <patternFill>
          <bgColor rgb="FFFFC7CE"/>
        </patternFill>
      </fill>
    </dxf>
    <dxf>
      <font>
        <color auto="1"/>
      </font>
      <fill>
        <patternFill>
          <bgColor theme="6" tint="0.59996337778862885"/>
        </patternFill>
      </fill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fill>
        <patternFill>
          <bgColor theme="9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numFmt numFmtId="33" formatCode="_(* #,##0_);_(* \(#,##0\);_(* &quot;-&quot;_);_(@_)"/>
    </dxf>
    <dxf>
      <font>
        <color theme="1"/>
      </font>
      <fill>
        <patternFill>
          <bgColor theme="5" tint="0.79998168889431442"/>
        </patternFill>
      </fill>
    </dxf>
    <dxf>
      <font>
        <color theme="0"/>
      </font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b val="0"/>
        <i val="0"/>
        <color theme="0" tint="-0.14996795556505021"/>
      </font>
    </dxf>
    <dxf>
      <font>
        <condense val="0"/>
        <extend val="0"/>
        <color indexed="47"/>
      </font>
      <fill>
        <patternFill>
          <bgColor indexed="47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Result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Summary!$P$18:$P$27</c:f>
                <c:numCache>
                  <c:formatCode>General</c:formatCode>
                  <c:ptCount val="10"/>
                  <c:pt idx="0">
                    <c:v>5.6895493805011584E-2</c:v>
                  </c:pt>
                  <c:pt idx="1">
                    <c:v>2.6898720287134106E-2</c:v>
                  </c:pt>
                  <c:pt idx="2">
                    <c:v>4.0507119102071332E-2</c:v>
                  </c:pt>
                  <c:pt idx="3">
                    <c:v>5.4724193818176996E-2</c:v>
                  </c:pt>
                  <c:pt idx="4">
                    <c:v>3.6720530655286306E-2</c:v>
                  </c:pt>
                  <c:pt idx="5">
                    <c:v>2.4468456989912932E-2</c:v>
                  </c:pt>
                  <c:pt idx="6">
                    <c:v>6.2035930500536601E-2</c:v>
                  </c:pt>
                  <c:pt idx="7">
                    <c:v>2.4402729630067042E-2</c:v>
                  </c:pt>
                  <c:pt idx="8">
                    <c:v>3.0449763070777972E-2</c:v>
                  </c:pt>
                  <c:pt idx="9">
                    <c:v>3.0449763070777972E-2</c:v>
                  </c:pt>
                </c:numCache>
              </c:numRef>
            </c:plus>
            <c:minus>
              <c:numRef>
                <c:f>Summary!$P$18:$P$27</c:f>
                <c:numCache>
                  <c:formatCode>General</c:formatCode>
                  <c:ptCount val="10"/>
                  <c:pt idx="0">
                    <c:v>5.6895493805011584E-2</c:v>
                  </c:pt>
                  <c:pt idx="1">
                    <c:v>2.6898720287134106E-2</c:v>
                  </c:pt>
                  <c:pt idx="2">
                    <c:v>4.0507119102071332E-2</c:v>
                  </c:pt>
                  <c:pt idx="3">
                    <c:v>5.4724193818176996E-2</c:v>
                  </c:pt>
                  <c:pt idx="4">
                    <c:v>3.6720530655286306E-2</c:v>
                  </c:pt>
                  <c:pt idx="5">
                    <c:v>2.4468456989912932E-2</c:v>
                  </c:pt>
                  <c:pt idx="6">
                    <c:v>6.2035930500536601E-2</c:v>
                  </c:pt>
                  <c:pt idx="7">
                    <c:v>2.4402729630067042E-2</c:v>
                  </c:pt>
                  <c:pt idx="8">
                    <c:v>3.0449763070777972E-2</c:v>
                  </c:pt>
                  <c:pt idx="9">
                    <c:v>3.0449763070777972E-2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Summary!$C$18:$E$27</c:f>
              <c:strCache>
                <c:ptCount val="10"/>
                <c:pt idx="0">
                  <c:v>TWI</c:v>
                </c:pt>
                <c:pt idx="1">
                  <c:v>Elevation</c:v>
                </c:pt>
                <c:pt idx="2">
                  <c:v>Slope</c:v>
                </c:pt>
                <c:pt idx="3">
                  <c:v>Precipitation</c:v>
                </c:pt>
                <c:pt idx="4">
                  <c:v>LULC</c:v>
                </c:pt>
                <c:pt idx="5">
                  <c:v>NDVI</c:v>
                </c:pt>
                <c:pt idx="6">
                  <c:v>Distance from river</c:v>
                </c:pt>
                <c:pt idx="7">
                  <c:v>Distance from road</c:v>
                </c:pt>
                <c:pt idx="8">
                  <c:v>Drainage density</c:v>
                </c:pt>
                <c:pt idx="9">
                  <c:v>Soil type</c:v>
                </c:pt>
              </c:strCache>
            </c:strRef>
          </c:cat>
          <c:val>
            <c:numRef>
              <c:f>Summary!$O$18:$O$27</c:f>
              <c:numCache>
                <c:formatCode>0.0%</c:formatCode>
                <c:ptCount val="10"/>
                <c:pt idx="0">
                  <c:v>0.1378252980025137</c:v>
                </c:pt>
                <c:pt idx="1">
                  <c:v>0.12072406472719545</c:v>
                </c:pt>
                <c:pt idx="2">
                  <c:v>9.8975003775620879E-2</c:v>
                </c:pt>
                <c:pt idx="3">
                  <c:v>0.13454567476576942</c:v>
                </c:pt>
                <c:pt idx="4">
                  <c:v>6.6177017700983165E-2</c:v>
                </c:pt>
                <c:pt idx="5">
                  <c:v>5.8656348600728263E-2</c:v>
                </c:pt>
                <c:pt idx="6">
                  <c:v>0.14077993850159223</c:v>
                </c:pt>
                <c:pt idx="7">
                  <c:v>5.5916742798035921E-2</c:v>
                </c:pt>
                <c:pt idx="8">
                  <c:v>9.3199955563780496E-2</c:v>
                </c:pt>
                <c:pt idx="9">
                  <c:v>9.3199955563780496E-2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534E-8836-C5D641F507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6662384"/>
        <c:axId val="366663168"/>
      </c:barChart>
      <c:catAx>
        <c:axId val="36666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663168"/>
        <c:crosses val="autoZero"/>
        <c:auto val="1"/>
        <c:lblAlgn val="ctr"/>
        <c:lblOffset val="100"/>
        <c:noMultiLvlLbl val="0"/>
      </c:catAx>
      <c:valAx>
        <c:axId val="36666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662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Convergence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'10x10'!$N$39:$AG$39</c:f>
              <c:numCache>
                <c:formatCode>General</c:formatCode>
                <c:ptCount val="1"/>
                <c:pt idx="0">
                  <c:v>1.0824737400677069E-29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70-364C-97CD-E1A6134FF4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6553648"/>
        <c:axId val="366549728"/>
      </c:lineChart>
      <c:catAx>
        <c:axId val="366553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SG"/>
                  <a:t>Iterations</a:t>
                </a:r>
              </a:p>
            </c:rich>
          </c:tx>
          <c:overlay val="0"/>
        </c:title>
        <c:majorTickMark val="out"/>
        <c:minorTickMark val="none"/>
        <c:tickLblPos val="nextTo"/>
        <c:crossAx val="366549728"/>
        <c:crossesAt val="1.0000000000000038E-16"/>
        <c:auto val="1"/>
        <c:lblAlgn val="ctr"/>
        <c:lblOffset val="100"/>
        <c:tickLblSkip val="1"/>
        <c:noMultiLvlLbl val="0"/>
      </c:catAx>
      <c:valAx>
        <c:axId val="366549728"/>
        <c:scaling>
          <c:logBase val="10"/>
          <c:orientation val="minMax"/>
          <c:max val="1.0000000000000005E-2"/>
          <c:min val="1.0000000000000038E-16"/>
        </c:scaling>
        <c:delete val="0"/>
        <c:axPos val="l"/>
        <c:majorGridlines/>
        <c:numFmt formatCode="0.E+00" sourceLinked="0"/>
        <c:majorTickMark val="out"/>
        <c:minorTickMark val="none"/>
        <c:tickLblPos val="nextTo"/>
        <c:crossAx val="3665536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</xdr:colOff>
      <xdr:row>37</xdr:row>
      <xdr:rowOff>28575</xdr:rowOff>
    </xdr:from>
    <xdr:to>
      <xdr:col>12</xdr:col>
      <xdr:colOff>74294</xdr:colOff>
      <xdr:row>46</xdr:row>
      <xdr:rowOff>304800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/>
        </xdr:cNvSpPr>
      </xdr:nvSpPr>
      <xdr:spPr bwMode="auto">
        <a:xfrm>
          <a:off x="4400550" y="6953250"/>
          <a:ext cx="45719" cy="31051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47624</xdr:colOff>
      <xdr:row>36</xdr:row>
      <xdr:rowOff>114300</xdr:rowOff>
    </xdr:from>
    <xdr:to>
      <xdr:col>1</xdr:col>
      <xdr:colOff>114299</xdr:colOff>
      <xdr:row>47</xdr:row>
      <xdr:rowOff>28575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/>
        </xdr:cNvSpPr>
      </xdr:nvSpPr>
      <xdr:spPr bwMode="auto">
        <a:xfrm>
          <a:off x="676274" y="5905500"/>
          <a:ext cx="66675" cy="2552700"/>
        </a:xfrm>
        <a:prstGeom prst="leftBracket">
          <a:avLst>
            <a:gd name="adj" fmla="val 22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28575</xdr:colOff>
      <xdr:row>37</xdr:row>
      <xdr:rowOff>28575</xdr:rowOff>
    </xdr:from>
    <xdr:to>
      <xdr:col>13</xdr:col>
      <xdr:colOff>95249</xdr:colOff>
      <xdr:row>47</xdr:row>
      <xdr:rowOff>19050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/>
        </xdr:cNvSpPr>
      </xdr:nvSpPr>
      <xdr:spPr bwMode="auto">
        <a:xfrm>
          <a:off x="4714875" y="5972175"/>
          <a:ext cx="66674" cy="2466975"/>
        </a:xfrm>
        <a:prstGeom prst="leftBracket">
          <a:avLst>
            <a:gd name="adj" fmla="val 361111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14</xdr:col>
      <xdr:colOff>415925</xdr:colOff>
      <xdr:row>36</xdr:row>
      <xdr:rowOff>152400</xdr:rowOff>
    </xdr:from>
    <xdr:to>
      <xdr:col>14</xdr:col>
      <xdr:colOff>504824</xdr:colOff>
      <xdr:row>46</xdr:row>
      <xdr:rowOff>238125</xdr:rowOff>
    </xdr:to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/>
        </xdr:cNvSpPr>
      </xdr:nvSpPr>
      <xdr:spPr bwMode="auto">
        <a:xfrm>
          <a:off x="5197475" y="5934075"/>
          <a:ext cx="88899" cy="2476500"/>
        </a:xfrm>
        <a:prstGeom prst="rightBracket">
          <a:avLst>
            <a:gd name="adj" fmla="val 175925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314324</xdr:colOff>
      <xdr:row>63</xdr:row>
      <xdr:rowOff>1</xdr:rowOff>
    </xdr:from>
    <xdr:to>
      <xdr:col>12</xdr:col>
      <xdr:colOff>19049</xdr:colOff>
      <xdr:row>83</xdr:row>
      <xdr:rowOff>1</xdr:rowOff>
    </xdr:to>
    <xdr:sp macro="" textlink="">
      <xdr:nvSpPr>
        <xdr:cNvPr id="6" name="Auto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/>
        </xdr:cNvSpPr>
      </xdr:nvSpPr>
      <xdr:spPr bwMode="auto">
        <a:xfrm>
          <a:off x="4210049" y="9010651"/>
          <a:ext cx="47625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333376</xdr:colOff>
      <xdr:row>84</xdr:row>
      <xdr:rowOff>0</xdr:rowOff>
    </xdr:from>
    <xdr:to>
      <xdr:col>12</xdr:col>
      <xdr:colOff>47626</xdr:colOff>
      <xdr:row>103</xdr:row>
      <xdr:rowOff>104775</xdr:rowOff>
    </xdr:to>
    <xdr:sp macro="" textlink="">
      <xdr:nvSpPr>
        <xdr:cNvPr id="7" name="Auto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/>
        </xdr:cNvSpPr>
      </xdr:nvSpPr>
      <xdr:spPr bwMode="auto">
        <a:xfrm>
          <a:off x="4229101" y="12477750"/>
          <a:ext cx="57150" cy="31813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63</xdr:row>
      <xdr:rowOff>0</xdr:rowOff>
    </xdr:from>
    <xdr:to>
      <xdr:col>2</xdr:col>
      <xdr:colOff>47625</xdr:colOff>
      <xdr:row>82</xdr:row>
      <xdr:rowOff>133350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/>
        </xdr:cNvSpPr>
      </xdr:nvSpPr>
      <xdr:spPr bwMode="auto">
        <a:xfrm>
          <a:off x="790575" y="9077325"/>
          <a:ext cx="66675" cy="3209925"/>
        </a:xfrm>
        <a:prstGeom prst="leftBracket">
          <a:avLst>
            <a:gd name="adj" fmla="val 22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84</xdr:row>
      <xdr:rowOff>0</xdr:rowOff>
    </xdr:from>
    <xdr:to>
      <xdr:col>2</xdr:col>
      <xdr:colOff>38100</xdr:colOff>
      <xdr:row>103</xdr:row>
      <xdr:rowOff>114300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/>
        </xdr:cNvSpPr>
      </xdr:nvSpPr>
      <xdr:spPr bwMode="auto">
        <a:xfrm>
          <a:off x="800100" y="12477750"/>
          <a:ext cx="47625" cy="3190875"/>
        </a:xfrm>
        <a:prstGeom prst="leftBracket">
          <a:avLst>
            <a:gd name="adj" fmla="val 22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47624</xdr:colOff>
      <xdr:row>48</xdr:row>
      <xdr:rowOff>114300</xdr:rowOff>
    </xdr:from>
    <xdr:to>
      <xdr:col>1</xdr:col>
      <xdr:colOff>114299</xdr:colOff>
      <xdr:row>59</xdr:row>
      <xdr:rowOff>28575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/>
        </xdr:cNvSpPr>
      </xdr:nvSpPr>
      <xdr:spPr bwMode="auto">
        <a:xfrm>
          <a:off x="676274" y="5905500"/>
          <a:ext cx="66675" cy="2552700"/>
        </a:xfrm>
        <a:prstGeom prst="leftBracket">
          <a:avLst>
            <a:gd name="adj" fmla="val 22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0</xdr:colOff>
      <xdr:row>49</xdr:row>
      <xdr:rowOff>0</xdr:rowOff>
    </xdr:from>
    <xdr:to>
      <xdr:col>12</xdr:col>
      <xdr:colOff>76200</xdr:colOff>
      <xdr:row>58</xdr:row>
      <xdr:rowOff>219075</xdr:rowOff>
    </xdr:to>
    <xdr:sp macro="" textlink="">
      <xdr:nvSpPr>
        <xdr:cNvPr id="11" name="Auto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/>
        </xdr:cNvSpPr>
      </xdr:nvSpPr>
      <xdr:spPr bwMode="auto">
        <a:xfrm>
          <a:off x="4238625" y="8753475"/>
          <a:ext cx="76200" cy="244792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29</xdr:col>
      <xdr:colOff>114300</xdr:colOff>
      <xdr:row>7</xdr:row>
      <xdr:rowOff>21166</xdr:rowOff>
    </xdr:from>
    <xdr:to>
      <xdr:col>38</xdr:col>
      <xdr:colOff>531283</xdr:colOff>
      <xdr:row>33</xdr:row>
      <xdr:rowOff>6350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9EB301F-87E1-B348-83DF-F7DE3E8AC2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9" name="AutoShape 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/>
        </xdr:cNvSpPr>
      </xdr:nvSpPr>
      <xdr:spPr bwMode="auto">
        <a:xfrm>
          <a:off x="4162425" y="10896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11" name="AutoShape 8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/>
        </xdr:cNvSpPr>
      </xdr:nvSpPr>
      <xdr:spPr bwMode="auto">
        <a:xfrm>
          <a:off x="2095500" y="7417254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12" name="AutoShape 8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/>
        </xdr:cNvSpPr>
      </xdr:nvSpPr>
      <xdr:spPr bwMode="auto">
        <a:xfrm>
          <a:off x="2117271" y="6916513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13" name="AutoShape 8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/>
        </xdr:cNvSpPr>
      </xdr:nvSpPr>
      <xdr:spPr bwMode="auto">
        <a:xfrm>
          <a:off x="2095500" y="6253843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14" name="AutoShape 8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/>
        </xdr:cNvSpPr>
      </xdr:nvSpPr>
      <xdr:spPr bwMode="auto">
        <a:xfrm>
          <a:off x="2076451" y="5442858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15" name="AutoShape 8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/>
        </xdr:cNvSpPr>
      </xdr:nvSpPr>
      <xdr:spPr bwMode="auto">
        <a:xfrm>
          <a:off x="2085976" y="4482194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/>
        </xdr:cNvSpPr>
      </xdr:nvSpPr>
      <xdr:spPr bwMode="auto">
        <a:xfrm>
          <a:off x="2095501" y="3360966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20" name="AutoShape 2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>
          <a:spLocks/>
        </xdr:cNvSpPr>
      </xdr:nvSpPr>
      <xdr:spPr bwMode="auto">
        <a:xfrm>
          <a:off x="371475" y="1088707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419100</xdr:colOff>
      <xdr:row>90</xdr:row>
      <xdr:rowOff>38100</xdr:rowOff>
    </xdr:from>
    <xdr:to>
      <xdr:col>13</xdr:col>
      <xdr:colOff>495300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/>
        </xdr:cNvSpPr>
      </xdr:nvSpPr>
      <xdr:spPr bwMode="auto">
        <a:xfrm>
          <a:off x="5524500" y="13792200"/>
          <a:ext cx="76200" cy="160972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8" name="AutoShape 2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>
          <a:spLocks/>
        </xdr:cNvSpPr>
      </xdr:nvSpPr>
      <xdr:spPr bwMode="auto">
        <a:xfrm>
          <a:off x="390525" y="12830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9" name="AutoShape 1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>
          <a:spLocks/>
        </xdr:cNvSpPr>
      </xdr:nvSpPr>
      <xdr:spPr bwMode="auto">
        <a:xfrm>
          <a:off x="4143375" y="12830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1" name="AutoShape 2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>
          <a:spLocks/>
        </xdr:cNvSpPr>
      </xdr:nvSpPr>
      <xdr:spPr bwMode="auto">
        <a:xfrm>
          <a:off x="381000" y="14611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2" name="AutoShape 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>
          <a:spLocks/>
        </xdr:cNvSpPr>
      </xdr:nvSpPr>
      <xdr:spPr bwMode="auto">
        <a:xfrm>
          <a:off x="4162425" y="14611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7" name="AutoShape 2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/>
        </xdr:cNvSpPr>
      </xdr:nvSpPr>
      <xdr:spPr bwMode="auto">
        <a:xfrm>
          <a:off x="4495800" y="132969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>
          <a:spLocks/>
        </xdr:cNvSpPr>
      </xdr:nvSpPr>
      <xdr:spPr bwMode="auto">
        <a:xfrm>
          <a:off x="1895475" y="81057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24" name="AutoShape 8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>
          <a:spLocks/>
        </xdr:cNvSpPr>
      </xdr:nvSpPr>
      <xdr:spPr bwMode="auto">
        <a:xfrm>
          <a:off x="1876425" y="842010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25" name="AutoShape 8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>
          <a:spLocks/>
        </xdr:cNvSpPr>
      </xdr:nvSpPr>
      <xdr:spPr bwMode="auto">
        <a:xfrm>
          <a:off x="1876425" y="87439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26" name="AutoShape 8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>
          <a:spLocks/>
        </xdr:cNvSpPr>
      </xdr:nvSpPr>
      <xdr:spPr bwMode="auto">
        <a:xfrm>
          <a:off x="1876425" y="906780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7" name="AutoShape 8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>
          <a:spLocks/>
        </xdr:cNvSpPr>
      </xdr:nvSpPr>
      <xdr:spPr bwMode="auto">
        <a:xfrm>
          <a:off x="1876425" y="93916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8" name="AutoShape 8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>
          <a:spLocks/>
        </xdr:cNvSpPr>
      </xdr:nvSpPr>
      <xdr:spPr bwMode="auto">
        <a:xfrm>
          <a:off x="1876425" y="971550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9" name="AutoShape 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>
          <a:spLocks/>
        </xdr:cNvSpPr>
      </xdr:nvSpPr>
      <xdr:spPr bwMode="auto">
        <a:xfrm>
          <a:off x="1876425" y="100393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30" name="AutoShape 8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>
          <a:spLocks/>
        </xdr:cNvSpPr>
      </xdr:nvSpPr>
      <xdr:spPr bwMode="auto">
        <a:xfrm>
          <a:off x="1876425" y="1036320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1" name="AutoShape 2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2" name="AutoShape 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3" name="AutoShape 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4" name="AutoShape 1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5" name="AutoShape 2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6" name="AutoShape 1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7" name="AutoShape 2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8" name="AutoShape 1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7" name="AutoShape 2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>
          <a:spLocks/>
        </xdr:cNvSpPr>
      </xdr:nvSpPr>
      <xdr:spPr bwMode="auto">
        <a:xfrm>
          <a:off x="381000" y="187071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8" name="AutoShape 1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>
          <a:spLocks/>
        </xdr:cNvSpPr>
      </xdr:nvSpPr>
      <xdr:spPr bwMode="auto">
        <a:xfrm>
          <a:off x="4152900" y="187071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9" name="AutoShape 2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>
          <a:spLocks/>
        </xdr:cNvSpPr>
      </xdr:nvSpPr>
      <xdr:spPr bwMode="auto">
        <a:xfrm>
          <a:off x="381000" y="187071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50" name="AutoShape 1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>
          <a:spLocks/>
        </xdr:cNvSpPr>
      </xdr:nvSpPr>
      <xdr:spPr bwMode="auto">
        <a:xfrm>
          <a:off x="4152900" y="187071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51" name="AutoShape 2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>
          <a:spLocks/>
        </xdr:cNvSpPr>
      </xdr:nvSpPr>
      <xdr:spPr bwMode="auto">
        <a:xfrm>
          <a:off x="381000" y="187071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52" name="AutoShape 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>
          <a:spLocks/>
        </xdr:cNvSpPr>
      </xdr:nvSpPr>
      <xdr:spPr bwMode="auto">
        <a:xfrm>
          <a:off x="4152900" y="187071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53" name="AutoShape 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>
          <a:spLocks/>
        </xdr:cNvSpPr>
      </xdr:nvSpPr>
      <xdr:spPr bwMode="auto">
        <a:xfrm>
          <a:off x="381000" y="187071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54" name="AutoShape 1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>
          <a:spLocks/>
        </xdr:cNvSpPr>
      </xdr:nvSpPr>
      <xdr:spPr bwMode="auto">
        <a:xfrm>
          <a:off x="4152900" y="187071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/>
        </xdr:cNvSpPr>
      </xdr:nvSpPr>
      <xdr:spPr bwMode="auto">
        <a:xfrm>
          <a:off x="4152900" y="11430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>
          <a:spLocks/>
        </xdr:cNvSpPr>
      </xdr:nvSpPr>
      <xdr:spPr bwMode="auto">
        <a:xfrm>
          <a:off x="371475" y="1142047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>
          <a:spLocks/>
        </xdr:cNvSpPr>
      </xdr:nvSpPr>
      <xdr:spPr bwMode="auto">
        <a:xfrm>
          <a:off x="4886325" y="134016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>
          <a:spLocks/>
        </xdr:cNvSpPr>
      </xdr:nvSpPr>
      <xdr:spPr bwMode="auto">
        <a:xfrm>
          <a:off x="390525" y="133635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>
          <a:spLocks/>
        </xdr:cNvSpPr>
      </xdr:nvSpPr>
      <xdr:spPr bwMode="auto">
        <a:xfrm>
          <a:off x="4133850" y="133635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>
          <a:spLocks/>
        </xdr:cNvSpPr>
      </xdr:nvSpPr>
      <xdr:spPr bwMode="auto">
        <a:xfrm>
          <a:off x="381000" y="151447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>
          <a:spLocks/>
        </xdr:cNvSpPr>
      </xdr:nvSpPr>
      <xdr:spPr bwMode="auto">
        <a:xfrm>
          <a:off x="4152900" y="151447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>
          <a:spLocks/>
        </xdr:cNvSpPr>
      </xdr:nvSpPr>
      <xdr:spPr bwMode="auto">
        <a:xfrm>
          <a:off x="4486275" y="133826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6B8005C1-C073-7441-A411-F3376CE2EFA9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19624ECC-94DB-D240-BCC6-F82358F56B3A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C087AFBC-15B7-B24C-9032-795B9F3B55F4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A039F908-C0F9-F148-AB6D-1C796CCC3141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342852F0-E441-5744-812F-BB245C1379B7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F7F53542-62A3-BA45-95E1-0895F2242097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5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9EF8E8F4-8202-A141-AA93-BBA5A03B454C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A99D884E-2F0D-974A-B5D5-62DBA28F649F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CF3B8058-FF8A-9642-B77B-5AEFD51B96D3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B9043591-2B14-ED48-9254-3209ECFDE4C3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7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7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7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7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7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7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7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7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7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7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5309B64E-16E5-3346-87AA-FBD6DF8ACC7B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A3FAB83E-E852-8F4C-A182-525A17C577D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56367530-A8BE-7645-9599-96C93ECDF68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2741C9D0-43E3-F043-85F7-8E9F5EC19A0F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26483A62-7401-5A49-9C5A-36D858687DC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52CD5533-12CE-7C41-B428-727A53F10EB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7F423BEC-25B4-454C-A0A1-65711A823C3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7C30A770-4265-CD4A-8B79-4B97E444CB4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8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8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8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8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8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8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8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8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8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8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8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8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69F6E35F-725D-044D-AAA0-693BC0D8E84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0E6A04A8-0B3D-E046-835E-EAFF7E235A4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CB016966-E66B-6245-962A-24298F0B7F39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89E77D1F-CC43-704D-9083-ADC298D226E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167DBE77-C290-2542-88F2-660161B2EB89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A7394830-F280-3343-B428-6F89C947DA2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202B51C0-1DEA-9F4D-9EED-688D4CA40AD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60047387-28D3-AD46-8D27-4E2D92159F90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9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9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9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9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9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9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9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9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9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9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9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9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9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9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9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9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3870FE1C-3FB8-FD48-B51B-39D3BD4EF03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43575A6F-4087-2A44-B102-74F2A536B12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EFE8CA7F-DA21-B447-AEEC-27254CE9588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898184C0-4EC1-214E-A43F-BCCED6AAEC4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377BB9FC-C444-4E4B-800E-D573D29EAE7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539427F9-4475-1F4D-9672-5ABF6643E32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F3D2E2F1-A529-F741-93EF-0CB28BCDCDF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A45A509E-8E3F-5F4D-B9A9-C7962B95FDD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A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A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A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A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A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A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A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A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A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A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A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A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A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A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A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A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A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A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A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A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A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A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A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A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A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A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A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A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A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25A8DD5F-2115-C541-A191-B235352C2B2E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6774441C-E5EA-0640-8AC1-C786518677B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1FA45D74-56E8-AB4A-B7FF-2DB7C8A7499E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86E76AB3-F7AF-7C40-BE83-EEDDD6340FC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1EC5E8DB-9CC5-1746-8D71-36251FB00B5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38C46F52-6108-3140-A537-72FB5AA5DD8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23211568-727F-D44B-B17F-2CAB6246CFE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92A9A71B-8487-E746-A8EA-B4CA9565E8E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>
          <a:spLocks/>
        </xdr:cNvSpPr>
      </xdr:nvSpPr>
      <xdr:spPr bwMode="auto">
        <a:xfrm>
          <a:off x="4152900" y="1319212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SpPr>
          <a:spLocks/>
        </xdr:cNvSpPr>
      </xdr:nvSpPr>
      <xdr:spPr bwMode="auto">
        <a:xfrm>
          <a:off x="371475" y="1319212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SpPr>
          <a:spLocks/>
        </xdr:cNvSpPr>
      </xdr:nvSpPr>
      <xdr:spPr bwMode="auto">
        <a:xfrm>
          <a:off x="4886325" y="1319212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SpPr>
          <a:spLocks/>
        </xdr:cNvSpPr>
      </xdr:nvSpPr>
      <xdr:spPr bwMode="auto">
        <a:xfrm>
          <a:off x="390525" y="1319212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SpPr>
          <a:spLocks/>
        </xdr:cNvSpPr>
      </xdr:nvSpPr>
      <xdr:spPr bwMode="auto">
        <a:xfrm>
          <a:off x="4133850" y="1319212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SpPr>
          <a:spLocks/>
        </xdr:cNvSpPr>
      </xdr:nvSpPr>
      <xdr:spPr bwMode="auto">
        <a:xfrm>
          <a:off x="381000" y="1319212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B00-00000E000000}"/>
            </a:ext>
          </a:extLst>
        </xdr:cNvPr>
        <xdr:cNvSpPr>
          <a:spLocks/>
        </xdr:cNvSpPr>
      </xdr:nvSpPr>
      <xdr:spPr bwMode="auto">
        <a:xfrm>
          <a:off x="4152900" y="1319212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B00-00000F000000}"/>
            </a:ext>
          </a:extLst>
        </xdr:cNvPr>
        <xdr:cNvSpPr>
          <a:spLocks/>
        </xdr:cNvSpPr>
      </xdr:nvSpPr>
      <xdr:spPr bwMode="auto">
        <a:xfrm>
          <a:off x="4486275" y="1319212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B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B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B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B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B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B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B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B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B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B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B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B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B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B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B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B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B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B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B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B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B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B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B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B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B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B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E0E2140D-244E-274F-AE20-58A75AABDE6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8CE138B4-212B-4643-A7D5-D24BC9D65FE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4B975996-6C3E-D740-9A2D-B0BE09035B84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4935C2DF-55C7-1649-8026-B5C91FDB03EF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DEFDEC51-1CF2-704A-AE70-D81189737E1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4E374D5E-68E8-C941-95F5-5178A336F1B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D09C9ACC-F24C-E847-B8C7-36AE3D87BBA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39BB2694-236D-594E-B7FF-C99928E5248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F1D95E28-4459-2646-9B19-E97A828DDFD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089262C0-0DB3-0244-AA92-81BC62713A6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BD7F7545-7EEE-1043-B6B4-210BE3510BB1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C05D09AE-B5ED-464F-BF59-A07549F3268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C782C27E-B38E-AA4C-8C91-62A61C990E2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A22A36F1-D3BD-744C-8CA1-F74E26813A7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C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C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C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C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C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C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C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C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C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C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C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C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C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C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C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C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C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C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C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C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C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C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C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C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C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C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C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C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C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C9F3EC52-6723-7744-A071-EE1DF691B724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D7361E82-43EC-DD4A-AB7F-37BA726D007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F187FE6F-739C-F84A-8C4C-D47F771C41CB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3F2CC402-741D-6E49-985A-318E626E2C1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84843F9A-48FA-4749-AF09-B6C2200BAE8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54217B3A-BDBA-0342-B613-AA8063903BC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F00644B9-337D-5A47-9ED8-A272B55E043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2BBB2FA8-3EA2-F247-BD8A-3FFBB221CD2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4FD08BF0-4A4E-CA4F-B525-17C9936CB2A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96430B52-3B6B-0448-B545-386D4A400C3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DEEE70D2-F5B9-2146-8544-2DABCA10963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7B06DFBC-41DA-A94D-85B1-8D10FEDA294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8D51D2F5-BA3C-5640-A176-DD4D263805E4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2D7AF31A-2196-5F45-AEC8-175FDA156B6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D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D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D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D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D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D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D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D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D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D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D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D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D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D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D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D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D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D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D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D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D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D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D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D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D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D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D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D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D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D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D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D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D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8AC1ADF8-1922-BE43-9AF1-A42BA4DA62D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1D129F78-FC6F-E043-A019-675FAE2E6DA6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4F23F359-3A30-F64F-A410-EF22C57D866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0846441E-F511-3C49-A818-049044A20516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706B7E73-8568-7E4E-9D65-DD40D3975996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B0C41FF8-1BBC-4643-B3E7-882EA6EE7C9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0239F8F3-F617-4649-879D-1FFDBE0C1524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ED7A08DD-A4DC-3545-B141-6BC896C99410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BB355FC3-A2F0-BC4D-9290-61ED199DFDB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6909DA09-7304-3548-876F-37857764819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D04B6FEA-0516-4041-8356-428C3388B95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060FFFF9-F22E-994D-BF81-4430B40A5CC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E59C7081-0CCD-D740-8D0D-51A926C44630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694319EA-EE4D-814F-B3F4-CC6DE3E05C7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E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E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E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E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E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E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E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E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E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E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E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E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E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E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E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E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E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E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E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E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E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E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E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E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E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E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E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E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E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E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E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E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E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E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E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E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E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E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F1F8A9BF-5ED4-E542-8027-B0CD229BD9E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BDB31F2E-8FA3-1E4F-804F-9E435552357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0E46FEEE-B10D-2D45-9F77-4018E2869316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09CD295F-DF71-0C4F-B946-B4F15733CE6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0DE8C3C4-8D2A-FE40-8BEB-B9456EE24E4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C0C4D987-2448-A543-901D-0DCF9419742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9A63BC7A-0FFC-5C4B-8413-ABCDB6C8C3B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88E63511-DEB7-C744-A7AF-708ACED9594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2E6C7F12-D8D3-6644-B6D4-33B779F5D81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9F4D935C-38D2-644B-BCDD-163A4CED5E9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62859B2C-1369-9145-8AF1-AC271B54F29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EE25DCB3-E758-5142-B96E-653B8176CAB5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5F568D0B-7F83-9240-857C-E016B8CC432E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EE7F845D-B246-6843-95E1-D7C03CEF469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F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F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F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F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F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F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F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F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F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F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F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F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F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F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F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F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F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F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F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F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F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F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F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F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F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F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F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F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F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F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F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F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F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F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3DC11653-9A46-6542-8788-DE19482F218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E55AB3F5-0CCA-654C-9ED1-92B42B62855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5302016F-297D-0844-87AA-DC6EF1D15A1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3218300A-DCC1-F744-ACC6-3DFE979178A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959AB034-B4EE-7D4E-BBCF-B87B1828A60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EAB5EDD7-9891-C141-ADC0-ABCF065461A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207A7B14-7FED-0948-837B-3450209884E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5A2D10B3-94C2-1445-AF43-74A2C014616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A6CE8ADE-E1EE-514F-A91A-86226DE0ECB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9CB25016-B6AC-A748-BC5F-4CDD9EA70610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6A2F4E43-0593-D14B-AC8A-F0A411AB9D69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B5E2661F-C51D-7E4A-B59C-B7D73A93000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E7224D66-15F3-6E49-9D1B-8DD1A92277F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19FE1E79-194A-9E41-B3DB-76B8A4C3559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0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0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0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0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0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0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0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0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0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0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0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0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0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0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0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0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0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0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0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0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0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0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0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0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0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0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0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0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0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0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0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0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0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0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0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0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0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026F61DA-C3B0-C143-A41D-7B591E8BC52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93C877B5-FAD7-564E-A299-801A60F36E25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D501FB72-A631-C746-BEEF-43FB84FC42C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C42707A3-57C6-ED4A-A633-94840C41386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EA974622-B381-1B4C-924E-C068D970A2C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D1117016-0AFE-A740-94AE-4A179DA43E6F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98FAA03F-AA04-C14D-BE4D-E99E06D2AE1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C80B08AD-CCDC-8C4C-B84E-621FA2DD0616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C1BF65B8-3BBD-134B-8442-801B15CF6F1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3B3DBB19-A0FC-8F45-A7B4-59F5AECD20D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AFE9BCAC-0298-6D42-85E4-5E896897F81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8F6FCDF9-1546-7F49-81D3-4465834CB4D7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93354214-8946-004B-96B0-28B112F8A93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74F65C33-9F2C-3E46-A712-8B4283F09975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1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1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1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1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1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1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1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1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1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1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1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1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1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1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1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1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1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1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1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1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1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1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1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1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1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1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1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1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1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1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1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1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1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1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1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1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1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1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1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CBAC200E-FD8B-0549-ACE2-5B060D2936B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119640C5-9E57-FD41-B773-05B13D4FDC1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6744E667-94AE-A144-BB5C-A09A6DDB196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CA42A6A6-1EC1-3445-9F32-B2E3D062253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66EDDED9-59FF-0643-9BE1-59B523454E1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5DDB10BF-BCB6-8144-82E8-F6312BEE037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8A2C6A85-C2BB-444F-84B3-FB958EB914F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B5BF38BD-EC5F-AB43-AAEB-A78F36D3220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D4671E7A-9B16-F844-A060-9F4229630EBB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62B6E43C-8AF5-644A-9AD4-076FC45F341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AE0EE372-95DA-1544-99DC-CE82E1BB021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41A56230-0F0E-7948-B186-49A72A2399B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0D698C91-E18B-E44A-A931-E530460FAEC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821E9B48-A03F-F341-AEBB-1629F285C23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2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2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2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2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2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2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2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2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2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2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2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2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2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2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2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2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2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2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2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2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2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2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2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2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2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2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2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2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2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2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2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2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2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2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2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2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2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2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2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F547B2C5-AA14-DD48-A656-63A6BAD94256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6F4C1149-CC9E-B94B-B3AF-5B2A5F8A593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C9CFFADC-7970-2442-83BD-C66C7EF6C03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368EBDB2-CE46-4B41-8C57-E589CFA205D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04A8F2EF-8404-8944-B793-1F918347043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DCCB9C04-16A6-A540-87E6-C480F6B38DC7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F57A5862-C2BF-8541-8E7B-1E32F31D7FA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2317B237-7A3D-BB49-A10F-1201A62F6BE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81AD7845-55CC-AE42-AE39-AEA32F27539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866D1129-CF17-6B49-A6B9-C701E88723C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0CF27A92-8B73-CE47-B5F0-EFB98FFF13C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D17EF66A-D39A-214C-8EA2-4643D5D06C8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65AA26F7-D16D-0947-BA3D-FF2044134531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892BD380-493C-464F-A007-DCF409FBB85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3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3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3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3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3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3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3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3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3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3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3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3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3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3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3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3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3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3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3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3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3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3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3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3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3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3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3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3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3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3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3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3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3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3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3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3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3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3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3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3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3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4B269837-71DA-8143-827C-0D9304734A1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3D396C7D-1725-6541-92B6-E87FFAA0A49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B91BBE65-9511-3242-8ED2-82B5900BC5A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DAF46D7C-7D88-F44D-A7B2-30E231B682D5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A0711E17-4EC8-0B43-B394-A57DEAC69C8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E410A8AE-FF73-0E4A-A813-E97A17AB212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79A95DB0-B7F5-A948-8A14-A6BE4D1262D0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65AEDFAA-A66A-2741-B8FD-13BE2F17D34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FF5F791F-7A95-DA42-94CF-316E7D488F1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D57BD88D-264A-BD49-BDD4-53CD10C3A00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2A898A7A-09D2-F144-B34B-42FA2E0F9B0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C4DA887C-6CD0-A946-B588-EE96959CDD6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B1C60B8C-DD45-544C-A1B1-82074C17183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1E38E9ED-2E67-F145-B23C-30301AD2769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4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4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4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4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4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4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4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4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4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4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4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4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4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4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4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4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4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4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4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4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4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4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4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4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4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4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4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4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4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4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4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4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4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4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4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4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4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4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4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4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4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8A046F24-76DB-4440-A97E-636AA436CDD0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3133E07A-D5EB-F146-99A5-2F07A0A567D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96431D8B-73CA-104D-AA11-D30284696B0B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C199A308-C2ED-8148-8D69-5F412859AD66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CFA9BAD5-4139-BF43-A889-8044B985CC4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C60451EC-0EAE-A54A-B485-1147A19FC66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1D29EA8C-03D1-0645-9E24-252451F3FE89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A156A46D-4A14-6A42-9815-4EB21601EBC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56391306-C9A0-3C43-9C03-6E30A576F82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C58214C9-521C-A140-98CA-33733728224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D8379135-B713-D44E-93BC-4500F3EB42C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B0390EE8-84C7-EF41-A935-AAD693ABC858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83788BCB-AC5B-1D4B-92F1-2B30B67467C6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622FE75D-3E4D-2440-887F-6D46B395EA90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39</xdr:row>
      <xdr:rowOff>57150</xdr:rowOff>
    </xdr:from>
    <xdr:to>
      <xdr:col>0</xdr:col>
      <xdr:colOff>581025</xdr:colOff>
      <xdr:row>48</xdr:row>
      <xdr:rowOff>142874</xdr:rowOff>
    </xdr:to>
    <xdr:sp macro="" textlink="">
      <xdr:nvSpPr>
        <xdr:cNvPr id="2" name="AutoShape 24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SpPr>
          <a:spLocks/>
        </xdr:cNvSpPr>
      </xdr:nvSpPr>
      <xdr:spPr bwMode="auto">
        <a:xfrm>
          <a:off x="495300" y="6496050"/>
          <a:ext cx="85725" cy="1543049"/>
        </a:xfrm>
        <a:prstGeom prst="leftBracket">
          <a:avLst>
            <a:gd name="adj" fmla="val 124074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0</xdr:colOff>
      <xdr:row>39</xdr:row>
      <xdr:rowOff>47625</xdr:rowOff>
    </xdr:from>
    <xdr:to>
      <xdr:col>11</xdr:col>
      <xdr:colOff>123825</xdr:colOff>
      <xdr:row>48</xdr:row>
      <xdr:rowOff>133350</xdr:rowOff>
    </xdr:to>
    <xdr:sp macro="" textlink="">
      <xdr:nvSpPr>
        <xdr:cNvPr id="3" name="AutoShape 25">
          <a:extLst>
            <a:ext uri="{FF2B5EF4-FFF2-40B4-BE49-F238E27FC236}">
              <a16:creationId xmlns:a16="http://schemas.microsoft.com/office/drawing/2014/main" id="{00000000-0008-0000-1600-000003000000}"/>
            </a:ext>
          </a:extLst>
        </xdr:cNvPr>
        <xdr:cNvSpPr>
          <a:spLocks/>
        </xdr:cNvSpPr>
      </xdr:nvSpPr>
      <xdr:spPr bwMode="auto">
        <a:xfrm>
          <a:off x="5067300" y="6486525"/>
          <a:ext cx="123825" cy="1543050"/>
        </a:xfrm>
        <a:prstGeom prst="rightBracket">
          <a:avLst>
            <a:gd name="adj" fmla="val 8653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504825</xdr:colOff>
      <xdr:row>50</xdr:row>
      <xdr:rowOff>9525</xdr:rowOff>
    </xdr:from>
    <xdr:to>
      <xdr:col>1</xdr:col>
      <xdr:colOff>0</xdr:colOff>
      <xdr:row>59</xdr:row>
      <xdr:rowOff>133350</xdr:rowOff>
    </xdr:to>
    <xdr:sp macro="" textlink="">
      <xdr:nvSpPr>
        <xdr:cNvPr id="4" name="AutoShape 24">
          <a:extLst>
            <a:ext uri="{FF2B5EF4-FFF2-40B4-BE49-F238E27FC236}">
              <a16:creationId xmlns:a16="http://schemas.microsoft.com/office/drawing/2014/main" id="{00000000-0008-0000-1600-000004000000}"/>
            </a:ext>
          </a:extLst>
        </xdr:cNvPr>
        <xdr:cNvSpPr>
          <a:spLocks/>
        </xdr:cNvSpPr>
      </xdr:nvSpPr>
      <xdr:spPr bwMode="auto">
        <a:xfrm>
          <a:off x="504825" y="8229600"/>
          <a:ext cx="85725" cy="1581150"/>
        </a:xfrm>
        <a:prstGeom prst="leftBracket">
          <a:avLst>
            <a:gd name="adj" fmla="val 124074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9525</xdr:colOff>
      <xdr:row>50</xdr:row>
      <xdr:rowOff>0</xdr:rowOff>
    </xdr:from>
    <xdr:to>
      <xdr:col>11</xdr:col>
      <xdr:colOff>133350</xdr:colOff>
      <xdr:row>58</xdr:row>
      <xdr:rowOff>142875</xdr:rowOff>
    </xdr:to>
    <xdr:sp macro="" textlink="">
      <xdr:nvSpPr>
        <xdr:cNvPr id="5" name="AutoShape 25">
          <a:extLst>
            <a:ext uri="{FF2B5EF4-FFF2-40B4-BE49-F238E27FC236}">
              <a16:creationId xmlns:a16="http://schemas.microsoft.com/office/drawing/2014/main" id="{00000000-0008-0000-1600-000005000000}"/>
            </a:ext>
          </a:extLst>
        </xdr:cNvPr>
        <xdr:cNvSpPr>
          <a:spLocks/>
        </xdr:cNvSpPr>
      </xdr:nvSpPr>
      <xdr:spPr bwMode="auto">
        <a:xfrm>
          <a:off x="5076825" y="8220075"/>
          <a:ext cx="123825" cy="1438275"/>
        </a:xfrm>
        <a:prstGeom prst="rightBracket">
          <a:avLst>
            <a:gd name="adj" fmla="val 8653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504825</xdr:colOff>
      <xdr:row>4</xdr:row>
      <xdr:rowOff>9524</xdr:rowOff>
    </xdr:from>
    <xdr:to>
      <xdr:col>0</xdr:col>
      <xdr:colOff>581025</xdr:colOff>
      <xdr:row>14</xdr:row>
      <xdr:rowOff>19049</xdr:rowOff>
    </xdr:to>
    <xdr:sp macro="" textlink="">
      <xdr:nvSpPr>
        <xdr:cNvPr id="8" name="AutoShape 24">
          <a:extLst>
            <a:ext uri="{FF2B5EF4-FFF2-40B4-BE49-F238E27FC236}">
              <a16:creationId xmlns:a16="http://schemas.microsoft.com/office/drawing/2014/main" id="{00000000-0008-0000-1600-000008000000}"/>
            </a:ext>
          </a:extLst>
        </xdr:cNvPr>
        <xdr:cNvSpPr>
          <a:spLocks/>
        </xdr:cNvSpPr>
      </xdr:nvSpPr>
      <xdr:spPr bwMode="auto">
        <a:xfrm>
          <a:off x="504825" y="723899"/>
          <a:ext cx="76200" cy="1628775"/>
        </a:xfrm>
        <a:prstGeom prst="leftBracket">
          <a:avLst>
            <a:gd name="adj" fmla="val 124074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0</xdr:colOff>
      <xdr:row>4</xdr:row>
      <xdr:rowOff>0</xdr:rowOff>
    </xdr:from>
    <xdr:to>
      <xdr:col>11</xdr:col>
      <xdr:colOff>142875</xdr:colOff>
      <xdr:row>14</xdr:row>
      <xdr:rowOff>0</xdr:rowOff>
    </xdr:to>
    <xdr:sp macro="" textlink="">
      <xdr:nvSpPr>
        <xdr:cNvPr id="9" name="AutoShape 25">
          <a:extLst>
            <a:ext uri="{FF2B5EF4-FFF2-40B4-BE49-F238E27FC236}">
              <a16:creationId xmlns:a16="http://schemas.microsoft.com/office/drawing/2014/main" id="{00000000-0008-0000-1600-000009000000}"/>
            </a:ext>
          </a:extLst>
        </xdr:cNvPr>
        <xdr:cNvSpPr>
          <a:spLocks/>
        </xdr:cNvSpPr>
      </xdr:nvSpPr>
      <xdr:spPr bwMode="auto">
        <a:xfrm>
          <a:off x="4171950" y="714375"/>
          <a:ext cx="142875" cy="1619250"/>
        </a:xfrm>
        <a:prstGeom prst="rightBracket">
          <a:avLst>
            <a:gd name="adj" fmla="val 8653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476251</xdr:colOff>
      <xdr:row>27</xdr:row>
      <xdr:rowOff>9524</xdr:rowOff>
    </xdr:from>
    <xdr:to>
      <xdr:col>0</xdr:col>
      <xdr:colOff>571501</xdr:colOff>
      <xdr:row>36</xdr:row>
      <xdr:rowOff>142874</xdr:rowOff>
    </xdr:to>
    <xdr:sp macro="" textlink="">
      <xdr:nvSpPr>
        <xdr:cNvPr id="10" name="AutoShape 24">
          <a:extLst>
            <a:ext uri="{FF2B5EF4-FFF2-40B4-BE49-F238E27FC236}">
              <a16:creationId xmlns:a16="http://schemas.microsoft.com/office/drawing/2014/main" id="{00000000-0008-0000-1600-00000A000000}"/>
            </a:ext>
          </a:extLst>
        </xdr:cNvPr>
        <xdr:cNvSpPr>
          <a:spLocks/>
        </xdr:cNvSpPr>
      </xdr:nvSpPr>
      <xdr:spPr bwMode="auto">
        <a:xfrm>
          <a:off x="476251" y="4486274"/>
          <a:ext cx="95250" cy="1590675"/>
        </a:xfrm>
        <a:prstGeom prst="leftBracket">
          <a:avLst>
            <a:gd name="adj" fmla="val 124074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10</xdr:col>
      <xdr:colOff>447674</xdr:colOff>
      <xdr:row>27</xdr:row>
      <xdr:rowOff>0</xdr:rowOff>
    </xdr:from>
    <xdr:to>
      <xdr:col>11</xdr:col>
      <xdr:colOff>142874</xdr:colOff>
      <xdr:row>36</xdr:row>
      <xdr:rowOff>114300</xdr:rowOff>
    </xdr:to>
    <xdr:sp macro="" textlink="">
      <xdr:nvSpPr>
        <xdr:cNvPr id="11" name="AutoShape 25">
          <a:extLst>
            <a:ext uri="{FF2B5EF4-FFF2-40B4-BE49-F238E27FC236}">
              <a16:creationId xmlns:a16="http://schemas.microsoft.com/office/drawing/2014/main" id="{00000000-0008-0000-1600-00000B000000}"/>
            </a:ext>
          </a:extLst>
        </xdr:cNvPr>
        <xdr:cNvSpPr>
          <a:spLocks/>
        </xdr:cNvSpPr>
      </xdr:nvSpPr>
      <xdr:spPr bwMode="auto">
        <a:xfrm>
          <a:off x="5067299" y="4476750"/>
          <a:ext cx="142875" cy="1571625"/>
        </a:xfrm>
        <a:prstGeom prst="rightBracket">
          <a:avLst>
            <a:gd name="adj" fmla="val 8653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28575</xdr:colOff>
      <xdr:row>50</xdr:row>
      <xdr:rowOff>9525</xdr:rowOff>
    </xdr:from>
    <xdr:to>
      <xdr:col>20</xdr:col>
      <xdr:colOff>466725</xdr:colOff>
      <xdr:row>67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16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bpmsg.com/" TargetMode="External"/><Relationship Id="rId1" Type="http://schemas.openxmlformats.org/officeDocument/2006/relationships/hyperlink" Target="http://creativecommons.org/licenses/by-nc/3.0/s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bpmsg.com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</sheetPr>
  <dimension ref="A1:E39"/>
  <sheetViews>
    <sheetView workbookViewId="0">
      <selection activeCell="B36" sqref="B36"/>
    </sheetView>
  </sheetViews>
  <sheetFormatPr defaultColWidth="8.88671875" defaultRowHeight="13.2" outlineLevelRow="1" x14ac:dyDescent="0.25"/>
  <cols>
    <col min="1" max="1" width="13.44140625" customWidth="1"/>
    <col min="2" max="2" width="50.88671875" customWidth="1"/>
    <col min="5" max="5" width="4" customWidth="1"/>
  </cols>
  <sheetData>
    <row r="1" spans="1:5" ht="32.25" customHeight="1" x14ac:dyDescent="0.25">
      <c r="A1" s="415" t="s">
        <v>53</v>
      </c>
      <c r="B1" s="416"/>
      <c r="C1" s="416"/>
      <c r="D1" s="416"/>
      <c r="E1" s="416"/>
    </row>
    <row r="2" spans="1:5" x14ac:dyDescent="0.25">
      <c r="A2" s="7" t="s">
        <v>37</v>
      </c>
    </row>
    <row r="3" spans="1:5" x14ac:dyDescent="0.25">
      <c r="A3" s="7" t="s">
        <v>28</v>
      </c>
    </row>
    <row r="4" spans="1:5" x14ac:dyDescent="0.25">
      <c r="A4" s="20" t="s">
        <v>25</v>
      </c>
    </row>
    <row r="5" spans="1:5" x14ac:dyDescent="0.25">
      <c r="A5" t="s">
        <v>26</v>
      </c>
    </row>
    <row r="6" spans="1:5" x14ac:dyDescent="0.25">
      <c r="A6" t="s">
        <v>27</v>
      </c>
    </row>
    <row r="8" spans="1:5" x14ac:dyDescent="0.25">
      <c r="A8" s="61" t="s">
        <v>55</v>
      </c>
      <c r="B8" s="1" t="s">
        <v>56</v>
      </c>
    </row>
    <row r="9" spans="1:5" x14ac:dyDescent="0.25">
      <c r="B9" s="20" t="s">
        <v>29</v>
      </c>
    </row>
    <row r="10" spans="1:5" x14ac:dyDescent="0.25">
      <c r="A10" s="61" t="s">
        <v>54</v>
      </c>
    </row>
    <row r="11" spans="1:5" x14ac:dyDescent="0.25">
      <c r="A11" s="21" t="s">
        <v>17</v>
      </c>
      <c r="B11" s="21" t="s">
        <v>19</v>
      </c>
    </row>
    <row r="12" spans="1:5" ht="31.5" customHeight="1" x14ac:dyDescent="0.25">
      <c r="A12" s="67">
        <v>40973</v>
      </c>
      <c r="B12" s="60" t="s">
        <v>149</v>
      </c>
    </row>
    <row r="13" spans="1:5" hidden="1" outlineLevel="1" x14ac:dyDescent="0.25">
      <c r="A13" s="317">
        <v>41006</v>
      </c>
      <c r="B13" s="29" t="s">
        <v>40</v>
      </c>
    </row>
    <row r="14" spans="1:5" ht="26.4" hidden="1" outlineLevel="1" x14ac:dyDescent="0.25">
      <c r="A14" s="67">
        <v>41038</v>
      </c>
      <c r="B14" s="26" t="s">
        <v>41</v>
      </c>
    </row>
    <row r="15" spans="1:5" hidden="1" outlineLevel="1" x14ac:dyDescent="0.25">
      <c r="A15" s="317">
        <v>41051</v>
      </c>
      <c r="B15" s="29" t="s">
        <v>42</v>
      </c>
    </row>
    <row r="16" spans="1:5" ht="42.75" hidden="1" customHeight="1" outlineLevel="1" x14ac:dyDescent="0.25">
      <c r="A16" s="275" t="s">
        <v>119</v>
      </c>
      <c r="B16" s="33" t="s">
        <v>43</v>
      </c>
    </row>
    <row r="17" spans="1:2" ht="39.6" collapsed="1" x14ac:dyDescent="0.25">
      <c r="A17" s="275" t="s">
        <v>154</v>
      </c>
      <c r="B17" s="60" t="s">
        <v>57</v>
      </c>
    </row>
    <row r="18" spans="1:2" ht="54.75" hidden="1" customHeight="1" outlineLevel="1" x14ac:dyDescent="0.25">
      <c r="A18" s="67">
        <v>41301</v>
      </c>
      <c r="B18" s="60" t="s">
        <v>59</v>
      </c>
    </row>
    <row r="19" spans="1:2" ht="16.5" hidden="1" customHeight="1" outlineLevel="1" x14ac:dyDescent="0.25">
      <c r="A19" s="67">
        <v>41302</v>
      </c>
      <c r="B19" s="60" t="s">
        <v>70</v>
      </c>
    </row>
    <row r="20" spans="1:2" ht="39.6" hidden="1" outlineLevel="1" x14ac:dyDescent="0.25">
      <c r="A20" s="67">
        <v>41303</v>
      </c>
      <c r="B20" s="68" t="s">
        <v>79</v>
      </c>
    </row>
    <row r="21" spans="1:2" ht="26.4" hidden="1" outlineLevel="1" x14ac:dyDescent="0.25">
      <c r="A21" s="67">
        <v>41305</v>
      </c>
      <c r="B21" s="68" t="s">
        <v>85</v>
      </c>
    </row>
    <row r="22" spans="1:2" hidden="1" outlineLevel="1" x14ac:dyDescent="0.25">
      <c r="A22" s="67">
        <v>41312</v>
      </c>
      <c r="B22" s="68" t="s">
        <v>113</v>
      </c>
    </row>
    <row r="23" spans="1:2" ht="26.4" collapsed="1" x14ac:dyDescent="0.25">
      <c r="A23" s="275" t="s">
        <v>155</v>
      </c>
      <c r="B23" s="68" t="s">
        <v>116</v>
      </c>
    </row>
    <row r="24" spans="1:2" x14ac:dyDescent="0.25">
      <c r="A24" s="67">
        <v>41324</v>
      </c>
      <c r="B24" s="68" t="s">
        <v>121</v>
      </c>
    </row>
    <row r="25" spans="1:2" ht="39.6" x14ac:dyDescent="0.25">
      <c r="A25" s="67">
        <v>41401</v>
      </c>
      <c r="B25" s="68" t="s">
        <v>148</v>
      </c>
    </row>
    <row r="26" spans="1:2" ht="39.6" hidden="1" outlineLevel="1" x14ac:dyDescent="0.25">
      <c r="A26" s="67">
        <v>41402</v>
      </c>
      <c r="B26" s="68" t="s">
        <v>151</v>
      </c>
    </row>
    <row r="27" spans="1:2" ht="39.6" hidden="1" outlineLevel="1" x14ac:dyDescent="0.25">
      <c r="A27" s="67">
        <v>41425</v>
      </c>
      <c r="B27" s="68" t="s">
        <v>150</v>
      </c>
    </row>
    <row r="28" spans="1:2" ht="39.6" hidden="1" outlineLevel="1" x14ac:dyDescent="0.25">
      <c r="A28" s="67">
        <v>41498</v>
      </c>
      <c r="B28" s="68" t="s">
        <v>152</v>
      </c>
    </row>
    <row r="29" spans="1:2" ht="26.4" collapsed="1" x14ac:dyDescent="0.25">
      <c r="A29" s="328">
        <v>41632</v>
      </c>
      <c r="B29" s="325" t="s">
        <v>167</v>
      </c>
    </row>
    <row r="30" spans="1:2" x14ac:dyDescent="0.25">
      <c r="A30" s="328">
        <v>41768</v>
      </c>
      <c r="B30" s="325" t="s">
        <v>158</v>
      </c>
    </row>
    <row r="31" spans="1:2" x14ac:dyDescent="0.25">
      <c r="A31" s="328">
        <v>41846</v>
      </c>
      <c r="B31" s="325" t="s">
        <v>162</v>
      </c>
    </row>
    <row r="32" spans="1:2" ht="52.8" x14ac:dyDescent="0.25">
      <c r="A32" s="328">
        <v>42103</v>
      </c>
      <c r="B32" s="325" t="s">
        <v>163</v>
      </c>
    </row>
    <row r="33" spans="1:2" ht="26.4" x14ac:dyDescent="0.25">
      <c r="A33" s="328">
        <v>42162</v>
      </c>
      <c r="B33" s="325" t="s">
        <v>165</v>
      </c>
    </row>
    <row r="34" spans="1:2" ht="26.4" x14ac:dyDescent="0.25">
      <c r="A34" s="330">
        <v>42494</v>
      </c>
      <c r="B34" s="325" t="s">
        <v>166</v>
      </c>
    </row>
    <row r="35" spans="1:2" x14ac:dyDescent="0.25">
      <c r="A35" s="328">
        <v>42859</v>
      </c>
      <c r="B35" s="325" t="s">
        <v>169</v>
      </c>
    </row>
    <row r="36" spans="1:2" ht="41.25" customHeight="1" x14ac:dyDescent="0.25">
      <c r="A36" s="396">
        <v>43334</v>
      </c>
      <c r="B36" s="397" t="s">
        <v>173</v>
      </c>
    </row>
    <row r="37" spans="1:2" x14ac:dyDescent="0.25">
      <c r="A37" s="401">
        <v>43358</v>
      </c>
      <c r="B37" s="398" t="s">
        <v>183</v>
      </c>
    </row>
    <row r="38" spans="1:2" x14ac:dyDescent="0.25">
      <c r="A38" s="402"/>
      <c r="B38" s="399" t="s">
        <v>180</v>
      </c>
    </row>
    <row r="39" spans="1:2" x14ac:dyDescent="0.25">
      <c r="A39" s="403"/>
      <c r="B39" s="400" t="s">
        <v>184</v>
      </c>
    </row>
  </sheetData>
  <sheetProtection sheet="1" objects="1" scenarios="1"/>
  <mergeCells count="1">
    <mergeCell ref="A1:E1"/>
  </mergeCells>
  <phoneticPr fontId="3" type="noConversion"/>
  <hyperlinks>
    <hyperlink ref="A4" r:id="rId1" xr:uid="{00000000-0004-0000-0000-000000000000}"/>
    <hyperlink ref="B9" r:id="rId2" xr:uid="{00000000-0004-0000-0000-000001000000}"/>
  </hyperlinks>
  <pageMargins left="0.74803149606299213" right="0.74803149606299213" top="0.98425196850393704" bottom="0.98425196850393704" header="0.51181102362204722" footer="0.51181102362204722"/>
  <pageSetup paperSize="9" orientation="portrait" r:id="rId3"/>
  <headerFooter alignWithMargins="0">
    <oddHeader>&amp;Lhttp://bpmsg.com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  <pageSetUpPr fitToPage="1"/>
  </sheetPr>
  <dimension ref="A1:AN107"/>
  <sheetViews>
    <sheetView tabSelected="1" zoomScale="85" zoomScaleNormal="85" workbookViewId="0">
      <selection activeCell="AE44" sqref="AE44"/>
    </sheetView>
  </sheetViews>
  <sheetFormatPr defaultColWidth="8.88671875" defaultRowHeight="13.2" outlineLevelRow="1" outlineLevelCol="1" x14ac:dyDescent="0.25"/>
  <cols>
    <col min="1" max="1" width="9.44140625" customWidth="1"/>
    <col min="2" max="2" width="2.6640625" customWidth="1"/>
    <col min="3" max="12" width="5.109375" customWidth="1"/>
    <col min="13" max="13" width="6.6640625" customWidth="1"/>
    <col min="14" max="14" width="1.44140625" customWidth="1"/>
    <col min="15" max="16" width="7.6640625" customWidth="1"/>
    <col min="17" max="18" width="3.88671875" customWidth="1"/>
    <col min="19" max="29" width="5.88671875" hidden="1" customWidth="1" outlineLevel="1"/>
    <col min="30" max="30" width="9.109375" collapsed="1"/>
    <col min="31" max="31" width="4.33203125" customWidth="1"/>
    <col min="32" max="32" width="5.88671875" customWidth="1"/>
    <col min="34" max="34" width="8.88671875" customWidth="1"/>
  </cols>
  <sheetData>
    <row r="1" spans="1:27" ht="17.399999999999999" x14ac:dyDescent="0.3">
      <c r="A1" s="213" t="s">
        <v>95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</row>
    <row r="2" spans="1:27" x14ac:dyDescent="0.25">
      <c r="A2" s="214" t="s">
        <v>187</v>
      </c>
      <c r="B2" s="187"/>
      <c r="C2" s="187"/>
      <c r="D2" s="187"/>
      <c r="E2" s="187"/>
      <c r="G2" s="61" t="s">
        <v>160</v>
      </c>
      <c r="H2" s="187"/>
      <c r="I2" s="187"/>
      <c r="J2" s="187"/>
      <c r="K2" s="187"/>
      <c r="L2" s="187"/>
      <c r="M2" s="215" t="s">
        <v>29</v>
      </c>
      <c r="N2" s="187"/>
      <c r="O2" s="187"/>
      <c r="P2" s="187"/>
      <c r="Q2" s="187"/>
      <c r="R2" s="187"/>
      <c r="T2" s="299">
        <v>1</v>
      </c>
      <c r="U2" s="299">
        <v>2</v>
      </c>
      <c r="V2" s="299">
        <v>3</v>
      </c>
      <c r="W2" s="299">
        <v>4</v>
      </c>
      <c r="X2" s="299">
        <v>5</v>
      </c>
      <c r="Y2" s="299">
        <v>6</v>
      </c>
      <c r="Z2" s="299">
        <v>7</v>
      </c>
      <c r="AA2" s="299">
        <v>8</v>
      </c>
    </row>
    <row r="3" spans="1:27" x14ac:dyDescent="0.25">
      <c r="A3" s="187"/>
      <c r="B3" s="185" t="s">
        <v>24</v>
      </c>
      <c r="C3" s="187"/>
      <c r="D3" s="187"/>
      <c r="E3" s="187"/>
      <c r="F3" s="187"/>
      <c r="G3" s="187"/>
      <c r="H3" s="187"/>
      <c r="I3" s="187"/>
      <c r="J3" s="187"/>
      <c r="K3" s="187"/>
      <c r="L3" s="187"/>
      <c r="M3" s="187"/>
      <c r="N3" s="187"/>
      <c r="O3" s="187"/>
      <c r="P3" s="187"/>
      <c r="Q3" s="126"/>
      <c r="R3" s="126"/>
      <c r="T3" s="300" t="s">
        <v>168</v>
      </c>
      <c r="U3" s="300" t="s">
        <v>146</v>
      </c>
      <c r="V3" s="300" t="s">
        <v>74</v>
      </c>
      <c r="W3" s="300" t="s">
        <v>76</v>
      </c>
      <c r="X3" s="300" t="s">
        <v>172</v>
      </c>
      <c r="Y3" s="300" t="s">
        <v>72</v>
      </c>
      <c r="Z3" s="300" t="s">
        <v>73</v>
      </c>
      <c r="AA3" s="300" t="s">
        <v>171</v>
      </c>
    </row>
    <row r="4" spans="1:27" ht="6" customHeight="1" x14ac:dyDescent="0.25">
      <c r="A4" s="187"/>
      <c r="B4" s="186"/>
      <c r="C4" s="187"/>
      <c r="D4" s="187"/>
      <c r="E4" s="187"/>
      <c r="F4" s="187"/>
      <c r="G4" s="187"/>
      <c r="H4" s="187"/>
      <c r="I4" s="187"/>
      <c r="J4" s="187"/>
      <c r="K4" s="187"/>
      <c r="L4" s="187"/>
      <c r="M4" s="187"/>
      <c r="N4" s="187"/>
      <c r="O4" s="187"/>
      <c r="P4" s="187"/>
      <c r="Q4" s="126"/>
      <c r="R4" s="126"/>
      <c r="T4" s="298"/>
      <c r="U4" s="298"/>
      <c r="V4" s="298"/>
      <c r="W4" s="298"/>
      <c r="X4" s="298"/>
      <c r="Y4" s="298"/>
      <c r="Z4" s="298"/>
    </row>
    <row r="5" spans="1:27" x14ac:dyDescent="0.25">
      <c r="A5" s="216" t="s">
        <v>67</v>
      </c>
      <c r="B5" s="419">
        <v>10</v>
      </c>
      <c r="C5" s="420"/>
      <c r="D5" s="224" t="s">
        <v>164</v>
      </c>
      <c r="E5" s="187"/>
      <c r="F5" s="187"/>
      <c r="G5" s="187"/>
      <c r="H5" s="187"/>
      <c r="I5" s="187"/>
      <c r="J5" s="225" t="s">
        <v>75</v>
      </c>
      <c r="K5" s="110">
        <v>1</v>
      </c>
      <c r="L5" s="186"/>
      <c r="M5" s="186"/>
      <c r="N5" s="186"/>
      <c r="P5" s="251" t="str">
        <f>HLOOKUP(K5,T2:AA3,2)</f>
        <v>AHP 1-9</v>
      </c>
      <c r="Q5" s="250"/>
      <c r="R5" s="250"/>
      <c r="T5" s="298"/>
      <c r="U5" s="298"/>
      <c r="V5" s="298"/>
      <c r="W5" s="298"/>
      <c r="X5" s="298"/>
      <c r="Y5" s="298"/>
      <c r="Z5" s="298"/>
    </row>
    <row r="6" spans="1:27" ht="7.5" customHeight="1" x14ac:dyDescent="0.25">
      <c r="A6" s="216"/>
      <c r="B6" s="187"/>
      <c r="C6" s="22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2"/>
      <c r="Q6" s="126"/>
      <c r="R6" s="126"/>
    </row>
    <row r="7" spans="1:27" ht="13.5" customHeight="1" x14ac:dyDescent="0.25">
      <c r="A7" s="216" t="s">
        <v>68</v>
      </c>
      <c r="B7" s="419">
        <v>1</v>
      </c>
      <c r="C7" s="420"/>
      <c r="D7" s="224" t="s">
        <v>125</v>
      </c>
      <c r="E7" s="187"/>
      <c r="F7" s="187"/>
      <c r="G7" s="187"/>
      <c r="H7" s="187"/>
      <c r="I7" s="187"/>
      <c r="J7" s="193" t="s">
        <v>94</v>
      </c>
      <c r="K7" s="212">
        <v>0.1</v>
      </c>
      <c r="M7" s="187"/>
      <c r="N7" s="225" t="s">
        <v>104</v>
      </c>
      <c r="P7" s="251" t="str">
        <f>IF(B7&gt;1,IF(OR(K5=1,K5=4,K5=5),(1/M63-1/A91)/(1-1/A91),"n/a"),"n/a")</f>
        <v>n/a</v>
      </c>
      <c r="Q7" s="126"/>
      <c r="R7" s="126"/>
    </row>
    <row r="8" spans="1:27" s="5" customFormat="1" ht="7.5" customHeight="1" thickBot="1" x14ac:dyDescent="0.3">
      <c r="A8" s="186"/>
      <c r="B8" s="186">
        <v>3</v>
      </c>
      <c r="C8" s="186">
        <v>9</v>
      </c>
      <c r="D8" s="186"/>
      <c r="E8" s="187"/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2"/>
      <c r="Q8" s="126"/>
      <c r="R8" s="126"/>
    </row>
    <row r="9" spans="1:27" ht="13.5" customHeight="1" thickBot="1" x14ac:dyDescent="0.3">
      <c r="A9" s="216" t="s">
        <v>69</v>
      </c>
      <c r="B9" s="421">
        <v>0</v>
      </c>
      <c r="C9" s="422"/>
      <c r="D9" s="224" t="s">
        <v>39</v>
      </c>
      <c r="E9" s="187"/>
      <c r="F9" s="187"/>
      <c r="G9" s="187"/>
      <c r="H9" s="186"/>
      <c r="I9" s="186"/>
      <c r="J9" s="226">
        <f>2+MOD(B9,2)*11</f>
        <v>2</v>
      </c>
      <c r="K9" s="226">
        <f>7+(1+INT((B9-2)/2))*13</f>
        <v>7</v>
      </c>
      <c r="M9" s="449" t="str">
        <f ca="1">INDIRECT((ADDRESS(K9,J9,,,"multInp")))</f>
        <v>Consolidated</v>
      </c>
      <c r="N9" s="450"/>
      <c r="O9" s="450"/>
      <c r="P9" s="451"/>
      <c r="Q9" s="210"/>
      <c r="R9" s="210"/>
    </row>
    <row r="10" spans="1:27" ht="6" customHeight="1" x14ac:dyDescent="0.25">
      <c r="A10" s="216"/>
      <c r="B10" s="187"/>
      <c r="C10" s="190"/>
      <c r="D10" s="187"/>
      <c r="E10" s="187"/>
      <c r="F10" s="187"/>
      <c r="G10" s="187"/>
      <c r="H10" s="187"/>
      <c r="I10" s="187"/>
      <c r="J10" s="187"/>
      <c r="K10" s="187"/>
      <c r="L10" s="187"/>
      <c r="M10" s="187"/>
      <c r="N10" s="187"/>
      <c r="O10" s="187"/>
      <c r="P10" s="12"/>
      <c r="Q10" s="187"/>
      <c r="R10" s="187"/>
    </row>
    <row r="11" spans="1:27" ht="27.75" customHeight="1" x14ac:dyDescent="0.25">
      <c r="A11" s="217" t="s">
        <v>96</v>
      </c>
      <c r="B11" s="426" t="s">
        <v>191</v>
      </c>
      <c r="C11" s="427"/>
      <c r="D11" s="427"/>
      <c r="E11" s="427"/>
      <c r="F11" s="427"/>
      <c r="G11" s="427"/>
      <c r="H11" s="427"/>
      <c r="I11" s="427"/>
      <c r="J11" s="427"/>
      <c r="K11" s="427"/>
      <c r="L11" s="427"/>
      <c r="M11" s="427"/>
      <c r="N11" s="427"/>
      <c r="O11" s="427"/>
      <c r="P11" s="448"/>
      <c r="Q11" s="187"/>
      <c r="R11" s="187"/>
    </row>
    <row r="12" spans="1:27" s="5" customFormat="1" ht="6" customHeight="1" x14ac:dyDescent="0.25">
      <c r="A12" s="218"/>
      <c r="B12" s="126"/>
      <c r="C12" s="228"/>
      <c r="D12" s="229"/>
      <c r="E12" s="229"/>
      <c r="F12" s="229"/>
      <c r="G12" s="229"/>
      <c r="H12" s="229"/>
      <c r="I12" s="229"/>
      <c r="J12" s="229"/>
      <c r="K12" s="187"/>
      <c r="L12" s="187"/>
      <c r="M12" s="187"/>
      <c r="N12" s="187"/>
      <c r="O12" s="187"/>
      <c r="P12" s="187"/>
      <c r="Q12" s="187"/>
      <c r="R12" s="187"/>
    </row>
    <row r="13" spans="1:27" ht="12.75" customHeight="1" x14ac:dyDescent="0.25">
      <c r="A13" s="217" t="s">
        <v>97</v>
      </c>
      <c r="B13" s="426"/>
      <c r="C13" s="427"/>
      <c r="D13" s="428"/>
      <c r="E13" s="196"/>
      <c r="F13" s="196"/>
      <c r="G13" s="196"/>
      <c r="H13" s="196"/>
      <c r="I13" s="196"/>
      <c r="J13" s="196"/>
      <c r="K13" s="187"/>
      <c r="L13" s="187"/>
      <c r="M13" s="187"/>
      <c r="N13" s="187"/>
      <c r="O13" s="187"/>
      <c r="P13" s="187"/>
      <c r="Q13" s="187"/>
      <c r="R13" s="187"/>
    </row>
    <row r="14" spans="1:27" s="3" customFormat="1" ht="6" customHeight="1" x14ac:dyDescent="0.25">
      <c r="A14" s="218"/>
      <c r="B14" s="126"/>
      <c r="C14" s="230"/>
      <c r="D14" s="230"/>
      <c r="E14" s="230"/>
      <c r="F14" s="230"/>
      <c r="G14" s="230"/>
      <c r="H14" s="230"/>
      <c r="I14" s="230"/>
      <c r="J14" s="230"/>
      <c r="K14" s="126"/>
      <c r="L14" s="126"/>
      <c r="M14" s="126"/>
      <c r="N14" s="126"/>
      <c r="O14" s="231"/>
      <c r="P14" s="231"/>
      <c r="Q14" s="126"/>
      <c r="R14" s="126"/>
    </row>
    <row r="15" spans="1:27" s="5" customFormat="1" x14ac:dyDescent="0.25">
      <c r="A15" s="217" t="s">
        <v>98</v>
      </c>
      <c r="B15" s="423"/>
      <c r="C15" s="424"/>
      <c r="D15" s="425"/>
      <c r="E15" s="229"/>
      <c r="F15" s="229"/>
      <c r="G15" s="194" t="s">
        <v>161</v>
      </c>
      <c r="H15" s="322">
        <v>1E-8</v>
      </c>
      <c r="I15" s="229"/>
      <c r="J15" s="246" t="s">
        <v>157</v>
      </c>
      <c r="K15" s="324">
        <f ca="1">'10x10'!M40</f>
        <v>5</v>
      </c>
      <c r="L15" s="126"/>
      <c r="M15" s="186"/>
      <c r="N15" s="232" t="s">
        <v>114</v>
      </c>
      <c r="O15" s="321">
        <f ca="1">check</f>
        <v>2.2793750279401458E-9</v>
      </c>
      <c r="P15" s="321"/>
      <c r="Q15" s="187"/>
      <c r="R15" s="187"/>
    </row>
    <row r="16" spans="1:27" ht="7.5" customHeight="1" thickBot="1" x14ac:dyDescent="0.3">
      <c r="A16" s="187"/>
      <c r="B16" s="187"/>
      <c r="C16" s="187"/>
      <c r="D16" s="187"/>
      <c r="E16" s="187"/>
      <c r="F16" s="187"/>
      <c r="G16" s="187"/>
      <c r="H16" s="187"/>
      <c r="I16" s="187"/>
      <c r="J16" s="187"/>
      <c r="K16" s="187"/>
      <c r="L16" s="126"/>
      <c r="M16" s="126"/>
      <c r="N16" s="126"/>
      <c r="O16" s="187"/>
      <c r="P16" s="187"/>
      <c r="Q16" s="187"/>
      <c r="R16" s="187"/>
    </row>
    <row r="17" spans="1:39" x14ac:dyDescent="0.25">
      <c r="A17" s="217" t="s">
        <v>99</v>
      </c>
      <c r="B17" s="431" t="s">
        <v>78</v>
      </c>
      <c r="C17" s="432"/>
      <c r="D17" s="432"/>
      <c r="E17" s="433"/>
      <c r="F17" s="271" t="s">
        <v>19</v>
      </c>
      <c r="G17" s="272"/>
      <c r="H17" s="271"/>
      <c r="I17" s="271"/>
      <c r="J17" s="271"/>
      <c r="K17" s="271"/>
      <c r="L17" s="271"/>
      <c r="M17" s="271"/>
      <c r="N17" s="273"/>
      <c r="O17" s="274" t="s">
        <v>58</v>
      </c>
      <c r="P17" s="337" t="s">
        <v>175</v>
      </c>
      <c r="Q17" s="227"/>
      <c r="R17" s="227"/>
      <c r="T17" s="61"/>
      <c r="U17" s="61"/>
      <c r="V17" s="64"/>
      <c r="W17" s="64"/>
      <c r="X17" s="64"/>
      <c r="Y17" s="64"/>
      <c r="Z17" s="64"/>
      <c r="AA17" s="64"/>
      <c r="AB17" s="64"/>
      <c r="AC17" s="64"/>
      <c r="AD17" s="64"/>
      <c r="AE17" s="3"/>
      <c r="AF17" s="3"/>
      <c r="AG17" s="3"/>
      <c r="AH17" s="3"/>
      <c r="AI17" s="3"/>
      <c r="AJ17" s="3"/>
      <c r="AK17" s="3"/>
      <c r="AL17" s="3"/>
      <c r="AM17" s="3"/>
    </row>
    <row r="18" spans="1:39" x14ac:dyDescent="0.25">
      <c r="A18" s="219"/>
      <c r="B18" s="338">
        <v>1</v>
      </c>
      <c r="C18" s="434" t="s">
        <v>192</v>
      </c>
      <c r="D18" s="435"/>
      <c r="E18" s="436"/>
      <c r="F18" s="444"/>
      <c r="G18" s="438"/>
      <c r="H18" s="438"/>
      <c r="I18" s="438"/>
      <c r="J18" s="438"/>
      <c r="K18" s="438"/>
      <c r="L18" s="438"/>
      <c r="M18" s="438"/>
      <c r="N18" s="439"/>
      <c r="O18" s="326">
        <f t="shared" ref="O18:O27" ca="1" si="0">O38</f>
        <v>0.1378252980025137</v>
      </c>
      <c r="P18" s="339">
        <f ca="1">IF(B18&gt;$B$5,0,_xlfn.STDEV.S(T50:AC50))</f>
        <v>5.6895493805011584E-2</v>
      </c>
      <c r="Q18" s="350">
        <f ca="1">IF(O18&lt;&gt;0,P18/O18,0)</f>
        <v>0.41280878495886808</v>
      </c>
      <c r="R18" s="346"/>
      <c r="S18" s="391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276"/>
      <c r="AE18" s="277"/>
      <c r="AF18" s="277"/>
      <c r="AG18" s="277"/>
      <c r="AH18" s="277"/>
      <c r="AI18" s="277"/>
      <c r="AJ18" s="277"/>
      <c r="AK18" s="277"/>
      <c r="AL18" s="277"/>
      <c r="AM18" s="3"/>
    </row>
    <row r="19" spans="1:39" x14ac:dyDescent="0.25">
      <c r="A19" s="220"/>
      <c r="B19" s="338">
        <v>2</v>
      </c>
      <c r="C19" s="437" t="s">
        <v>193</v>
      </c>
      <c r="D19" s="438"/>
      <c r="E19" s="439"/>
      <c r="F19" s="444"/>
      <c r="G19" s="438"/>
      <c r="H19" s="438"/>
      <c r="I19" s="438"/>
      <c r="J19" s="438"/>
      <c r="K19" s="438"/>
      <c r="L19" s="438"/>
      <c r="M19" s="438"/>
      <c r="N19" s="439"/>
      <c r="O19" s="326">
        <f t="shared" ca="1" si="0"/>
        <v>0.12072406472719545</v>
      </c>
      <c r="P19" s="339">
        <f t="shared" ref="P19:P27" ca="1" si="1">IF(B19&gt;$B$5,0,_xlfn.STDEV.S(T51:AC51))</f>
        <v>2.6898720287134106E-2</v>
      </c>
      <c r="Q19" s="350">
        <f t="shared" ref="Q19:Q27" ca="1" si="2">IF(O19&lt;&gt;0,P19/O19,0)</f>
        <v>0.22281158564299602</v>
      </c>
      <c r="R19" s="346"/>
      <c r="S19" s="391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276"/>
      <c r="AE19" s="278"/>
      <c r="AF19" s="278"/>
      <c r="AG19" s="278"/>
      <c r="AH19" s="278"/>
      <c r="AI19" s="278"/>
      <c r="AJ19" s="278"/>
      <c r="AK19" s="278"/>
      <c r="AL19" s="278"/>
      <c r="AM19" s="3"/>
    </row>
    <row r="20" spans="1:39" x14ac:dyDescent="0.25">
      <c r="A20" s="220"/>
      <c r="B20" s="338">
        <v>3</v>
      </c>
      <c r="C20" s="437" t="s">
        <v>188</v>
      </c>
      <c r="D20" s="437"/>
      <c r="E20" s="440"/>
      <c r="F20" s="444"/>
      <c r="G20" s="438"/>
      <c r="H20" s="438"/>
      <c r="I20" s="438"/>
      <c r="J20" s="438"/>
      <c r="K20" s="438"/>
      <c r="L20" s="438"/>
      <c r="M20" s="438"/>
      <c r="N20" s="439"/>
      <c r="O20" s="326">
        <f t="shared" ca="1" si="0"/>
        <v>9.8975003775620879E-2</v>
      </c>
      <c r="P20" s="339">
        <f t="shared" ca="1" si="1"/>
        <v>4.0507119102071332E-2</v>
      </c>
      <c r="Q20" s="350">
        <f t="shared" ca="1" si="2"/>
        <v>0.40926615364321794</v>
      </c>
      <c r="R20" s="346"/>
      <c r="S20" s="391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276"/>
      <c r="AE20" s="278"/>
      <c r="AF20" s="278"/>
      <c r="AG20" s="278"/>
      <c r="AH20" s="278"/>
      <c r="AI20" s="278"/>
      <c r="AJ20" s="278"/>
      <c r="AK20" s="278"/>
      <c r="AL20" s="278"/>
      <c r="AM20" s="3"/>
    </row>
    <row r="21" spans="1:39" x14ac:dyDescent="0.25">
      <c r="A21" s="220"/>
      <c r="B21" s="338">
        <v>4</v>
      </c>
      <c r="C21" s="437" t="s">
        <v>194</v>
      </c>
      <c r="D21" s="437"/>
      <c r="E21" s="440"/>
      <c r="F21" s="444"/>
      <c r="G21" s="438"/>
      <c r="H21" s="438"/>
      <c r="I21" s="438"/>
      <c r="J21" s="438"/>
      <c r="K21" s="438"/>
      <c r="L21" s="438"/>
      <c r="M21" s="438"/>
      <c r="N21" s="439"/>
      <c r="O21" s="326">
        <f ca="1">O41</f>
        <v>0.13454567476576942</v>
      </c>
      <c r="P21" s="339">
        <f t="shared" ca="1" si="1"/>
        <v>5.4724193818176996E-2</v>
      </c>
      <c r="Q21" s="350">
        <f t="shared" ca="1" si="2"/>
        <v>0.4067332072431637</v>
      </c>
      <c r="R21" s="346"/>
      <c r="S21" s="391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276"/>
      <c r="AE21" s="278"/>
      <c r="AF21" s="278"/>
      <c r="AG21" s="278"/>
      <c r="AH21" s="278"/>
      <c r="AI21" s="278"/>
      <c r="AJ21" s="278"/>
      <c r="AK21" s="278"/>
      <c r="AL21" s="278"/>
      <c r="AM21" s="3"/>
    </row>
    <row r="22" spans="1:39" x14ac:dyDescent="0.25">
      <c r="A22" s="220"/>
      <c r="B22" s="338">
        <v>5</v>
      </c>
      <c r="C22" s="437" t="s">
        <v>190</v>
      </c>
      <c r="D22" s="438"/>
      <c r="E22" s="439"/>
      <c r="F22" s="444"/>
      <c r="G22" s="438"/>
      <c r="H22" s="438"/>
      <c r="I22" s="438"/>
      <c r="J22" s="438"/>
      <c r="K22" s="438"/>
      <c r="L22" s="438"/>
      <c r="M22" s="438"/>
      <c r="N22" s="439"/>
      <c r="O22" s="326">
        <f t="shared" ca="1" si="0"/>
        <v>6.6177017700983165E-2</v>
      </c>
      <c r="P22" s="339">
        <f t="shared" ca="1" si="1"/>
        <v>3.6720530655286306E-2</v>
      </c>
      <c r="Q22" s="350">
        <f t="shared" ca="1" si="2"/>
        <v>0.55488343130247719</v>
      </c>
      <c r="R22" s="346"/>
      <c r="S22" s="391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276"/>
      <c r="AE22" s="278"/>
      <c r="AF22" s="278"/>
      <c r="AG22" s="278"/>
      <c r="AH22" s="278"/>
      <c r="AI22" s="278"/>
      <c r="AJ22" s="278"/>
      <c r="AK22" s="278"/>
      <c r="AL22" s="278"/>
      <c r="AM22" s="3"/>
    </row>
    <row r="23" spans="1:39" x14ac:dyDescent="0.25">
      <c r="A23" s="220"/>
      <c r="B23" s="338">
        <v>6</v>
      </c>
      <c r="C23" s="437" t="s">
        <v>195</v>
      </c>
      <c r="D23" s="438"/>
      <c r="E23" s="439"/>
      <c r="F23" s="444"/>
      <c r="G23" s="438"/>
      <c r="H23" s="438"/>
      <c r="I23" s="438"/>
      <c r="J23" s="438"/>
      <c r="K23" s="438"/>
      <c r="L23" s="438"/>
      <c r="M23" s="438"/>
      <c r="N23" s="439"/>
      <c r="O23" s="326">
        <f t="shared" ca="1" si="0"/>
        <v>5.8656348600728263E-2</v>
      </c>
      <c r="P23" s="339">
        <f t="shared" ca="1" si="1"/>
        <v>2.4468456989912932E-2</v>
      </c>
      <c r="Q23" s="350">
        <f t="shared" ca="1" si="2"/>
        <v>0.41714933802765108</v>
      </c>
      <c r="R23" s="346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276"/>
      <c r="AE23" s="278"/>
      <c r="AF23" s="278"/>
      <c r="AG23" s="278"/>
      <c r="AH23" s="278"/>
      <c r="AI23" s="278"/>
      <c r="AJ23" s="278"/>
      <c r="AK23" s="278"/>
      <c r="AL23" s="278"/>
      <c r="AM23" s="3"/>
    </row>
    <row r="24" spans="1:39" x14ac:dyDescent="0.25">
      <c r="A24" s="220"/>
      <c r="B24" s="338">
        <v>7</v>
      </c>
      <c r="C24" s="437" t="s">
        <v>196</v>
      </c>
      <c r="D24" s="438"/>
      <c r="E24" s="439"/>
      <c r="F24" s="444"/>
      <c r="G24" s="438"/>
      <c r="H24" s="438"/>
      <c r="I24" s="438"/>
      <c r="J24" s="438"/>
      <c r="K24" s="438"/>
      <c r="L24" s="438"/>
      <c r="M24" s="438"/>
      <c r="N24" s="439"/>
      <c r="O24" s="326">
        <f t="shared" ca="1" si="0"/>
        <v>0.14077993850159223</v>
      </c>
      <c r="P24" s="339">
        <f t="shared" ca="1" si="1"/>
        <v>6.2035930500536601E-2</v>
      </c>
      <c r="Q24" s="350">
        <f t="shared" ca="1" si="2"/>
        <v>0.4406588833666451</v>
      </c>
      <c r="R24" s="346"/>
      <c r="S24" s="18"/>
      <c r="T24" s="18"/>
      <c r="U24" s="18"/>
      <c r="V24" s="18"/>
      <c r="W24" s="18"/>
      <c r="X24" s="18"/>
      <c r="Y24" s="18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 x14ac:dyDescent="0.25">
      <c r="A25" s="220"/>
      <c r="B25" s="338">
        <v>8</v>
      </c>
      <c r="C25" s="437" t="s">
        <v>197</v>
      </c>
      <c r="D25" s="438"/>
      <c r="E25" s="439"/>
      <c r="F25" s="444"/>
      <c r="G25" s="438"/>
      <c r="H25" s="438"/>
      <c r="I25" s="438"/>
      <c r="J25" s="438"/>
      <c r="K25" s="438"/>
      <c r="L25" s="438"/>
      <c r="M25" s="438"/>
      <c r="N25" s="439"/>
      <c r="O25" s="326">
        <f t="shared" ca="1" si="0"/>
        <v>5.5916742798035921E-2</v>
      </c>
      <c r="P25" s="339">
        <f t="shared" ca="1" si="1"/>
        <v>2.4402729630067042E-2</v>
      </c>
      <c r="Q25" s="350">
        <f t="shared" ca="1" si="2"/>
        <v>0.43641185821939882</v>
      </c>
      <c r="R25" s="346"/>
      <c r="S25" s="18"/>
      <c r="T25" s="61"/>
      <c r="U25" s="18"/>
      <c r="V25" s="18"/>
      <c r="W25" s="18"/>
      <c r="X25" s="18"/>
      <c r="Y25" s="18"/>
      <c r="Z25" s="18"/>
      <c r="AA25" s="18"/>
      <c r="AB25" s="18"/>
      <c r="AC25" s="18"/>
    </row>
    <row r="26" spans="1:39" x14ac:dyDescent="0.25">
      <c r="A26" s="220"/>
      <c r="B26" s="338">
        <v>9</v>
      </c>
      <c r="C26" s="452" t="s">
        <v>189</v>
      </c>
      <c r="D26" s="453"/>
      <c r="E26" s="454"/>
      <c r="F26" s="455"/>
      <c r="G26" s="456"/>
      <c r="H26" s="456"/>
      <c r="I26" s="456"/>
      <c r="J26" s="456"/>
      <c r="K26" s="456"/>
      <c r="L26" s="456"/>
      <c r="M26" s="456"/>
      <c r="N26" s="457"/>
      <c r="O26" s="326">
        <f t="shared" ca="1" si="0"/>
        <v>9.3199955563780496E-2</v>
      </c>
      <c r="P26" s="339">
        <f t="shared" ca="1" si="1"/>
        <v>3.0449763070777972E-2</v>
      </c>
      <c r="Q26" s="350">
        <f t="shared" ca="1" si="2"/>
        <v>0.32671435181039293</v>
      </c>
      <c r="R26" s="346"/>
      <c r="S26" s="18"/>
    </row>
    <row r="27" spans="1:39" ht="13.8" thickBot="1" x14ac:dyDescent="0.3">
      <c r="A27" s="220"/>
      <c r="B27" s="340">
        <v>10</v>
      </c>
      <c r="C27" s="441" t="s">
        <v>198</v>
      </c>
      <c r="D27" s="442"/>
      <c r="E27" s="443"/>
      <c r="F27" s="445"/>
      <c r="G27" s="446"/>
      <c r="H27" s="446"/>
      <c r="I27" s="446"/>
      <c r="J27" s="446"/>
      <c r="K27" s="446"/>
      <c r="L27" s="446"/>
      <c r="M27" s="446"/>
      <c r="N27" s="447"/>
      <c r="O27" s="327">
        <f t="shared" ca="1" si="0"/>
        <v>9.3199955563780496E-2</v>
      </c>
      <c r="P27" s="341">
        <f t="shared" ca="1" si="1"/>
        <v>3.0449763070777972E-2</v>
      </c>
      <c r="Q27" s="350">
        <f t="shared" ca="1" si="2"/>
        <v>0.32671435181039293</v>
      </c>
      <c r="R27" s="346"/>
      <c r="S27" s="18"/>
    </row>
    <row r="28" spans="1:39" s="5" customFormat="1" ht="6" customHeight="1" thickBot="1" x14ac:dyDescent="0.3">
      <c r="A28" s="220"/>
      <c r="B28" s="233"/>
      <c r="C28" s="234"/>
      <c r="D28" s="235"/>
      <c r="E28" s="235"/>
      <c r="F28" s="236"/>
      <c r="G28" s="237"/>
      <c r="H28" s="237"/>
      <c r="I28" s="237"/>
      <c r="J28" s="237"/>
      <c r="K28" s="237"/>
      <c r="L28" s="237"/>
      <c r="M28" s="237"/>
      <c r="N28" s="196"/>
      <c r="O28" s="238"/>
      <c r="P28" s="238"/>
      <c r="Q28" s="350"/>
      <c r="R28" s="187"/>
      <c r="S28" s="12"/>
    </row>
    <row r="29" spans="1:39" s="5" customFormat="1" ht="6" customHeight="1" x14ac:dyDescent="0.25">
      <c r="A29" s="220"/>
      <c r="B29" s="241"/>
      <c r="C29" s="242"/>
      <c r="D29" s="242"/>
      <c r="E29" s="242"/>
      <c r="F29" s="242"/>
      <c r="G29" s="242"/>
      <c r="H29" s="242"/>
      <c r="I29" s="242"/>
      <c r="J29" s="242"/>
      <c r="K29" s="242"/>
      <c r="L29" s="242"/>
      <c r="M29" s="242"/>
      <c r="N29" s="242"/>
      <c r="O29" s="379"/>
      <c r="P29" s="380"/>
      <c r="Q29" s="187"/>
      <c r="R29" s="187"/>
      <c r="S29" s="12"/>
    </row>
    <row r="30" spans="1:39" s="5" customFormat="1" x14ac:dyDescent="0.25">
      <c r="A30" s="221" t="s">
        <v>100</v>
      </c>
      <c r="B30" s="243"/>
      <c r="C30" s="233" t="s">
        <v>36</v>
      </c>
      <c r="D30" s="126"/>
      <c r="E30" s="126"/>
      <c r="F30" s="126"/>
      <c r="G30" s="126"/>
      <c r="H30" s="126"/>
      <c r="I30" s="145"/>
      <c r="J30" s="145"/>
      <c r="K30" s="198" t="s">
        <v>181</v>
      </c>
      <c r="L30" s="429">
        <f ca="1">'10x10'!AG38</f>
        <v>10.729618849610487</v>
      </c>
      <c r="M30" s="430"/>
      <c r="N30" s="145"/>
      <c r="O30" s="384" t="s">
        <v>176</v>
      </c>
      <c r="P30" s="339">
        <f ca="1">SQRT(SUMSQ(Q18:Q27)/B5)</f>
        <v>0.40410593554429802</v>
      </c>
      <c r="Q30" s="187"/>
      <c r="R30" s="187"/>
      <c r="S30" s="12"/>
    </row>
    <row r="31" spans="1:39" s="5" customFormat="1" ht="6" customHeight="1" x14ac:dyDescent="0.25">
      <c r="A31" s="220"/>
      <c r="B31" s="243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238"/>
      <c r="P31" s="381"/>
      <c r="Q31" s="187"/>
      <c r="R31" s="187"/>
      <c r="S31" s="12"/>
    </row>
    <row r="32" spans="1:39" s="5" customFormat="1" x14ac:dyDescent="0.25">
      <c r="A32" s="222"/>
      <c r="B32" s="243"/>
      <c r="C32" s="233" t="s">
        <v>16</v>
      </c>
      <c r="D32" s="126"/>
      <c r="E32" s="126"/>
      <c r="F32" s="126"/>
      <c r="G32" s="297">
        <v>0.37</v>
      </c>
      <c r="H32" s="151" t="s">
        <v>120</v>
      </c>
      <c r="I32" s="376">
        <f ca="1">IF(B5&gt;2,2*AC37/(B5-1)/(B5-2),"n/a")</f>
        <v>0.1965153691900787</v>
      </c>
      <c r="J32" s="377" t="s">
        <v>178</v>
      </c>
      <c r="K32" s="412" t="e">
        <f ca="1">IF(B5&gt;2,2/($B$5-1)/$B$5*SUM(T63:AC72),"n/a")</f>
        <v>#REF!</v>
      </c>
      <c r="L32" s="246" t="s">
        <v>65</v>
      </c>
      <c r="M32" s="378">
        <f ca="1">(L30-B5)/((2.7699*B5-4.3513)-B5)</f>
        <v>5.4662514861023803E-2</v>
      </c>
      <c r="N32" s="126"/>
      <c r="O32" s="413" t="s">
        <v>182</v>
      </c>
      <c r="P32" s="414">
        <f ca="1">SQRT(2*ROUND((L30-B5),5)/(B5-1))</f>
        <v>0.40266335539477366</v>
      </c>
      <c r="Q32" s="187"/>
      <c r="R32" s="187"/>
      <c r="S32" s="12"/>
      <c r="T32" s="249"/>
    </row>
    <row r="33" spans="1:40" s="5" customFormat="1" ht="7.5" customHeight="1" thickBot="1" x14ac:dyDescent="0.3">
      <c r="A33" s="220"/>
      <c r="B33" s="244"/>
      <c r="C33" s="245"/>
      <c r="D33" s="245"/>
      <c r="E33" s="245"/>
      <c r="F33" s="245"/>
      <c r="G33" s="245"/>
      <c r="H33" s="245"/>
      <c r="I33" s="245"/>
      <c r="J33" s="245"/>
      <c r="K33" s="245"/>
      <c r="L33" s="245"/>
      <c r="M33" s="245"/>
      <c r="N33" s="245"/>
      <c r="O33" s="382"/>
      <c r="P33" s="383"/>
      <c r="Q33" s="187"/>
      <c r="R33" s="187"/>
      <c r="S33" s="12"/>
    </row>
    <row r="34" spans="1:40" s="5" customFormat="1" x14ac:dyDescent="0.25">
      <c r="A34" s="220"/>
      <c r="B34" s="126"/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239"/>
      <c r="P34" s="239"/>
      <c r="Q34" s="187"/>
      <c r="R34" s="187"/>
    </row>
    <row r="35" spans="1:40" ht="7.5" customHeight="1" thickBot="1" x14ac:dyDescent="0.3">
      <c r="A35" s="223"/>
      <c r="B35" s="240"/>
      <c r="C35" s="240"/>
      <c r="D35" s="240"/>
      <c r="E35" s="240"/>
      <c r="F35" s="240"/>
      <c r="G35" s="240"/>
      <c r="H35" s="240"/>
      <c r="I35" s="240"/>
      <c r="J35" s="240"/>
      <c r="K35" s="240"/>
      <c r="L35" s="240"/>
      <c r="M35" s="240"/>
      <c r="N35" s="240"/>
      <c r="O35" s="240"/>
      <c r="P35" s="240"/>
      <c r="Q35" s="187"/>
      <c r="R35" s="187"/>
    </row>
    <row r="36" spans="1:40" ht="60" customHeight="1" thickTop="1" x14ac:dyDescent="0.25">
      <c r="A36" s="247" t="s">
        <v>20</v>
      </c>
      <c r="B36" s="187"/>
      <c r="C36" s="268" t="str">
        <f t="array" ref="C36:L36">TRANSPOSE(C18:C27)</f>
        <v>TWI</v>
      </c>
      <c r="D36" s="268" t="str">
        <v>Elevation</v>
      </c>
      <c r="E36" s="268" t="str">
        <v>Slope</v>
      </c>
      <c r="F36" s="268" t="str">
        <v>Precipitation</v>
      </c>
      <c r="G36" s="268" t="str">
        <v>LULC</v>
      </c>
      <c r="H36" s="268" t="str">
        <v>NDVI</v>
      </c>
      <c r="I36" s="268" t="str">
        <v>Distance from river</v>
      </c>
      <c r="J36" s="268" t="str">
        <v>Distance from road</v>
      </c>
      <c r="K36" s="268" t="str">
        <v>Drainage density</v>
      </c>
      <c r="L36" s="268" t="str">
        <v>Soil type</v>
      </c>
      <c r="M36" s="417" t="s">
        <v>31</v>
      </c>
      <c r="N36" s="418"/>
      <c r="O36" s="418"/>
      <c r="P36" s="335"/>
      <c r="Q36" s="187"/>
      <c r="R36" s="187"/>
      <c r="T36" s="404" t="s">
        <v>118</v>
      </c>
      <c r="U36" s="3"/>
      <c r="V36" s="3"/>
      <c r="W36" s="3"/>
      <c r="X36" s="3"/>
      <c r="Y36" s="3"/>
      <c r="Z36" s="3"/>
      <c r="AA36" s="3"/>
      <c r="AB36" s="3"/>
      <c r="AC36" s="3"/>
    </row>
    <row r="37" spans="1:40" s="5" customFormat="1" ht="12.75" customHeight="1" x14ac:dyDescent="0.25">
      <c r="A37" s="187"/>
      <c r="B37" s="12"/>
      <c r="C37" s="267">
        <v>1</v>
      </c>
      <c r="D37" s="267">
        <v>2</v>
      </c>
      <c r="E37" s="267">
        <v>3</v>
      </c>
      <c r="F37" s="267">
        <v>4</v>
      </c>
      <c r="G37" s="267">
        <v>5</v>
      </c>
      <c r="H37" s="267">
        <v>6</v>
      </c>
      <c r="I37" s="267">
        <v>7</v>
      </c>
      <c r="J37" s="267">
        <v>8</v>
      </c>
      <c r="K37" s="267">
        <v>9</v>
      </c>
      <c r="L37" s="267">
        <v>10</v>
      </c>
      <c r="M37" s="187"/>
      <c r="N37" s="187"/>
      <c r="O37" s="187"/>
      <c r="P37" s="187"/>
      <c r="Q37" s="187"/>
      <c r="R37" s="187"/>
      <c r="T37" s="409">
        <v>2</v>
      </c>
      <c r="U37" s="409">
        <v>3</v>
      </c>
      <c r="V37" s="409">
        <v>4</v>
      </c>
      <c r="W37" s="409">
        <v>5</v>
      </c>
      <c r="X37" s="409">
        <v>6</v>
      </c>
      <c r="Y37" s="409">
        <v>7</v>
      </c>
      <c r="Z37" s="409">
        <v>8</v>
      </c>
      <c r="AA37" s="409">
        <v>9</v>
      </c>
      <c r="AB37" s="410">
        <v>10</v>
      </c>
      <c r="AC37" s="408">
        <f ca="1">SUM(AC38:AC46)</f>
        <v>7.0745532908428332</v>
      </c>
      <c r="AM37" s="389"/>
      <c r="AN37" s="389"/>
    </row>
    <row r="38" spans="1:40" ht="20.100000000000001" customHeight="1" x14ac:dyDescent="0.25">
      <c r="A38" s="248" t="str">
        <f t="array" ref="A38:A47">C18:C27</f>
        <v>TWI</v>
      </c>
      <c r="B38" s="269">
        <v>1</v>
      </c>
      <c r="C38" s="30">
        <v>1</v>
      </c>
      <c r="D38" s="32">
        <f ca="1">IF(D50&lt;&gt;0,IF(D50&gt;=1,
CHOOSE( $K$5, D50, LOG(D50+1,2), SQRT(D50), 9/(10-D50), (9+($B$5-1)*D50)/(9+$B$5-D50),  D50^2, 2^(D50-1),D50^(1+LN($B$5-1)/LN(9))),
CHOOSE( $K$5, 1/D50, LOG(1/D50+1,2), SQRT(1/D50), 9/(10-1/D50), (9+($B$5-1)/D50)/(9+$B$5-1/D50),  (1/D50)^2, 2^(1/D50-1),(1/D50)^(1+LN($B$5-1)/LN(9)))^-1),0)</f>
        <v>1</v>
      </c>
      <c r="E38" s="32">
        <f t="shared" ref="E38:L46" ca="1" si="3">IF(E50&lt;&gt;0,IF(E50&gt;=1,
CHOOSE( $K$5, E50, LOG(E50+1,2), SQRT(E50), 9/(10-E50), (9+($B$5-1)*E50)/(9+$B$5-E50),  E50^2, 2^(E50-1),E50^(1+LN($B$5-1)/LN(9))),
CHOOSE( $K$5, 1/E50, LOG(1/E50+1,2), SQRT(1/E50), 9/(10-1/E50), (9+($B$5-1)/E50)/(9+$B$5-1/E50),  (1/E50)^2, 2^(1/E50-1),(1/E50)^(1+LN($B$5-1)/LN(9)))^-1),0)</f>
        <v>1</v>
      </c>
      <c r="F38" s="32">
        <f t="shared" ca="1" si="3"/>
        <v>1</v>
      </c>
      <c r="G38" s="32">
        <f t="shared" ca="1" si="3"/>
        <v>3.0000000000000004</v>
      </c>
      <c r="H38" s="32">
        <f t="shared" ca="1" si="3"/>
        <v>4.9999999999999991</v>
      </c>
      <c r="I38" s="32">
        <f t="shared" ca="1" si="3"/>
        <v>1</v>
      </c>
      <c r="J38" s="32">
        <f t="shared" ca="1" si="3"/>
        <v>3.0000000000000004</v>
      </c>
      <c r="K38" s="32">
        <f t="shared" ca="1" si="3"/>
        <v>1</v>
      </c>
      <c r="L38" s="32">
        <f t="shared" ca="1" si="3"/>
        <v>1</v>
      </c>
      <c r="M38" s="186"/>
      <c r="N38" s="187"/>
      <c r="O38" s="301">
        <f t="array" aca="1" ref="O38:O47" ca="1">EV_20</f>
        <v>0.1378252980025137</v>
      </c>
      <c r="P38" s="301"/>
      <c r="Q38" s="187"/>
      <c r="R38" s="187"/>
      <c r="T38" s="408">
        <f ca="1">IF(OR($B38&gt;$B$5,T$37&gt;$B$5),0,(LN(OFFSET($B$37,$B38,T$37))-LN(OFFSET($O$37,$B38,0)/OFFSET($O$37,T$37,0)))^2)</f>
        <v>1.7550802568170661E-2</v>
      </c>
      <c r="U38" s="408">
        <f t="shared" ref="U38:AB46" ca="1" si="4">IF(OR($B38&gt;$B$5,U$37&gt;$B$5),0,(LN(OFFSET($B$37,$B38,U$37))-LN(OFFSET($O$37,$B38,0)/OFFSET($O$37,U$37,0)))^2)</f>
        <v>0.10964018653361914</v>
      </c>
      <c r="V38" s="408">
        <f t="shared" ca="1" si="4"/>
        <v>5.8000032585351323E-4</v>
      </c>
      <c r="W38" s="408">
        <f t="shared" ca="1" si="4"/>
        <v>0.13319477974604121</v>
      </c>
      <c r="X38" s="408">
        <f t="shared" ca="1" si="4"/>
        <v>0.57024669039353182</v>
      </c>
      <c r="Y38" s="408">
        <f t="shared" ca="1" si="4"/>
        <v>4.4990756821162379E-4</v>
      </c>
      <c r="Z38" s="408">
        <f t="shared" ca="1" si="4"/>
        <v>3.860800992616753E-2</v>
      </c>
      <c r="AA38" s="408">
        <f t="shared" ca="1" si="4"/>
        <v>0.15306848857259361</v>
      </c>
      <c r="AB38" s="411">
        <f t="shared" ca="1" si="4"/>
        <v>0.15306848857259361</v>
      </c>
      <c r="AC38" s="408">
        <f t="shared" ref="AC38:AC46" ca="1" si="5">SUM(T38:AB38)</f>
        <v>1.1764073542067828</v>
      </c>
      <c r="AD38" s="390"/>
      <c r="AH38" s="387"/>
      <c r="AI38" s="387"/>
      <c r="AJ38" s="387"/>
      <c r="AK38" s="387"/>
      <c r="AL38" s="387"/>
      <c r="AM38" s="388"/>
      <c r="AN38" s="387"/>
    </row>
    <row r="39" spans="1:40" ht="20.100000000000001" customHeight="1" x14ac:dyDescent="0.25">
      <c r="A39" s="248" t="str">
        <v>Elevation</v>
      </c>
      <c r="B39" s="269">
        <v>2</v>
      </c>
      <c r="C39" s="31">
        <f ca="1">IF(INDEX($C$38:$L$47,C$37,$B39)&lt;&gt;0,1/INDEX($C$38:$L$47,C$37,$B39),0)</f>
        <v>1</v>
      </c>
      <c r="D39" s="30">
        <v>1</v>
      </c>
      <c r="E39" s="32">
        <f t="shared" ca="1" si="3"/>
        <v>1</v>
      </c>
      <c r="F39" s="32">
        <f t="shared" ca="1" si="3"/>
        <v>1</v>
      </c>
      <c r="G39" s="32">
        <f t="shared" ca="1" si="3"/>
        <v>2</v>
      </c>
      <c r="H39" s="32">
        <f t="shared" ca="1" si="3"/>
        <v>3.0000000000000004</v>
      </c>
      <c r="I39" s="32">
        <f t="shared" ca="1" si="3"/>
        <v>1</v>
      </c>
      <c r="J39" s="32">
        <f t="shared" ca="1" si="3"/>
        <v>3.0000000000000004</v>
      </c>
      <c r="K39" s="32">
        <f t="shared" ca="1" si="3"/>
        <v>1</v>
      </c>
      <c r="L39" s="32">
        <f t="shared" ca="1" si="3"/>
        <v>1</v>
      </c>
      <c r="M39" s="186"/>
      <c r="N39" s="187"/>
      <c r="O39" s="301">
        <f ca="1"/>
        <v>0.12072406472719545</v>
      </c>
      <c r="P39" s="301"/>
      <c r="Q39" s="187"/>
      <c r="R39" s="187"/>
      <c r="T39" s="408"/>
      <c r="U39" s="408">
        <f ca="1">IF(OR($B39&gt;$B$5,U$37&gt;$B$5),0,(LN(OFFSET($B$37,$B39,U$37))-LN(OFFSET($O$37,$B39,0)/OFFSET($O$37,U$37,0)))^2)</f>
        <v>3.9457910564924287E-2</v>
      </c>
      <c r="V39" s="408">
        <f t="shared" ca="1" si="4"/>
        <v>1.1749746176354388E-2</v>
      </c>
      <c r="W39" s="408">
        <f t="shared" ca="1" si="4"/>
        <v>8.4590205875447501E-3</v>
      </c>
      <c r="X39" s="408">
        <f t="shared" ca="1" si="4"/>
        <v>0.14197870636651191</v>
      </c>
      <c r="Y39" s="408">
        <f t="shared" ca="1" si="4"/>
        <v>2.3620759568053817E-2</v>
      </c>
      <c r="Z39" s="408">
        <f t="shared" ca="1" si="4"/>
        <v>0.10822037450563943</v>
      </c>
      <c r="AA39" s="408">
        <f t="shared" ca="1" si="4"/>
        <v>6.6956861642977983E-2</v>
      </c>
      <c r="AB39" s="411">
        <f t="shared" ca="1" si="4"/>
        <v>6.6956861642977983E-2</v>
      </c>
      <c r="AC39" s="408">
        <f t="shared" ca="1" si="5"/>
        <v>0.46740024105498457</v>
      </c>
      <c r="AH39" s="387"/>
      <c r="AI39" s="387"/>
      <c r="AJ39" s="387"/>
      <c r="AK39" s="387"/>
      <c r="AL39" s="387"/>
      <c r="AM39" s="388"/>
      <c r="AN39" s="387"/>
    </row>
    <row r="40" spans="1:40" ht="20.100000000000001" customHeight="1" x14ac:dyDescent="0.25">
      <c r="A40" s="248" t="str">
        <v>Slope</v>
      </c>
      <c r="B40" s="269">
        <v>3</v>
      </c>
      <c r="C40" s="31">
        <f t="shared" ref="C40:K47" ca="1" si="6">IF(INDEX($C$38:$L$47,C$37,$B40)&lt;&gt;0,1/INDEX($C$38:$L$47,C$37,$B40),0)</f>
        <v>1</v>
      </c>
      <c r="D40" s="31">
        <f t="shared" ca="1" si="6"/>
        <v>1</v>
      </c>
      <c r="E40" s="30">
        <v>1</v>
      </c>
      <c r="F40" s="32">
        <f t="shared" ca="1" si="3"/>
        <v>1</v>
      </c>
      <c r="G40" s="32">
        <f t="shared" ca="1" si="3"/>
        <v>3.0000000000000004</v>
      </c>
      <c r="H40" s="32">
        <f t="shared" ca="1" si="3"/>
        <v>1</v>
      </c>
      <c r="I40" s="32">
        <f t="shared" ca="1" si="3"/>
        <v>0.5</v>
      </c>
      <c r="J40" s="32">
        <f t="shared" ca="1" si="3"/>
        <v>1</v>
      </c>
      <c r="K40" s="32">
        <f t="shared" ca="1" si="3"/>
        <v>1</v>
      </c>
      <c r="L40" s="32">
        <f t="shared" ca="1" si="3"/>
        <v>1</v>
      </c>
      <c r="M40" s="186"/>
      <c r="N40" s="187"/>
      <c r="O40" s="301">
        <f ca="1"/>
        <v>9.8975003775620879E-2</v>
      </c>
      <c r="P40" s="301"/>
      <c r="Q40" s="187"/>
      <c r="R40" s="187"/>
      <c r="T40" s="408"/>
      <c r="U40" s="408"/>
      <c r="V40" s="408">
        <f t="shared" ca="1" si="4"/>
        <v>9.427135067420335E-2</v>
      </c>
      <c r="W40" s="408">
        <f t="shared" ca="1" si="4"/>
        <v>0.48452485433176967</v>
      </c>
      <c r="X40" s="408">
        <f t="shared" ca="1" si="4"/>
        <v>0.27370843553182228</v>
      </c>
      <c r="Y40" s="408">
        <f t="shared" ca="1" si="4"/>
        <v>0.11615592781560928</v>
      </c>
      <c r="Z40" s="408">
        <f t="shared" ca="1" si="4"/>
        <v>0.32604497696072737</v>
      </c>
      <c r="AA40" s="408">
        <f t="shared" ca="1" si="4"/>
        <v>3.6144247684770591E-3</v>
      </c>
      <c r="AB40" s="411">
        <f t="shared" ca="1" si="4"/>
        <v>3.6144247684770591E-3</v>
      </c>
      <c r="AC40" s="408">
        <f t="shared" ca="1" si="5"/>
        <v>1.3019343948510862</v>
      </c>
      <c r="AH40" s="387"/>
      <c r="AI40" s="387"/>
      <c r="AJ40" s="387"/>
      <c r="AK40" s="387"/>
      <c r="AL40" s="387"/>
      <c r="AM40" s="388"/>
      <c r="AN40" s="387"/>
    </row>
    <row r="41" spans="1:40" ht="20.100000000000001" customHeight="1" x14ac:dyDescent="0.25">
      <c r="A41" s="248" t="str">
        <v>Precipitation</v>
      </c>
      <c r="B41" s="269">
        <v>4</v>
      </c>
      <c r="C41" s="31">
        <f t="shared" ca="1" si="6"/>
        <v>1</v>
      </c>
      <c r="D41" s="31">
        <f t="shared" ca="1" si="6"/>
        <v>1</v>
      </c>
      <c r="E41" s="31">
        <f t="shared" ca="1" si="6"/>
        <v>1</v>
      </c>
      <c r="F41" s="30">
        <v>1</v>
      </c>
      <c r="G41" s="32">
        <f t="shared" ca="1" si="3"/>
        <v>3.0000000000000004</v>
      </c>
      <c r="H41" s="32">
        <f t="shared" ca="1" si="3"/>
        <v>2</v>
      </c>
      <c r="I41" s="32">
        <f t="shared" ca="1" si="3"/>
        <v>2</v>
      </c>
      <c r="J41" s="32">
        <f t="shared" ca="1" si="3"/>
        <v>3.0000000000000004</v>
      </c>
      <c r="K41" s="32">
        <f t="shared" ca="1" si="3"/>
        <v>1</v>
      </c>
      <c r="L41" s="32">
        <f t="shared" ca="1" si="3"/>
        <v>1</v>
      </c>
      <c r="M41" s="186"/>
      <c r="N41" s="187"/>
      <c r="O41" s="301">
        <f ca="1"/>
        <v>0.13454567476576942</v>
      </c>
      <c r="P41" s="301"/>
      <c r="Q41" s="187"/>
      <c r="R41" s="187"/>
      <c r="T41" s="408"/>
      <c r="U41" s="408"/>
      <c r="V41" s="408"/>
      <c r="W41" s="408">
        <f t="shared" ca="1" si="4"/>
        <v>0.1513535190089961</v>
      </c>
      <c r="X41" s="408">
        <f t="shared" ca="1" si="4"/>
        <v>1.8785645186481775E-2</v>
      </c>
      <c r="Y41" s="408">
        <f t="shared" ca="1" si="4"/>
        <v>0.54529570295934127</v>
      </c>
      <c r="Z41" s="408">
        <f t="shared" ca="1" si="4"/>
        <v>4.8652186568580842E-2</v>
      </c>
      <c r="AA41" s="408">
        <f t="shared" ca="1" si="4"/>
        <v>0.13480388508196864</v>
      </c>
      <c r="AB41" s="411">
        <f t="shared" ca="1" si="4"/>
        <v>0.13480388508196864</v>
      </c>
      <c r="AC41" s="408">
        <f t="shared" ca="1" si="5"/>
        <v>1.0336948238873374</v>
      </c>
      <c r="AH41" s="387"/>
      <c r="AI41" s="387"/>
      <c r="AJ41" s="387"/>
      <c r="AK41" s="387"/>
      <c r="AL41" s="387"/>
      <c r="AM41" s="388"/>
      <c r="AN41" s="387"/>
    </row>
    <row r="42" spans="1:40" ht="20.100000000000001" customHeight="1" x14ac:dyDescent="0.25">
      <c r="A42" s="248" t="str">
        <v>LULC</v>
      </c>
      <c r="B42" s="269">
        <v>5</v>
      </c>
      <c r="C42" s="31">
        <f t="shared" ca="1" si="6"/>
        <v>0.33333333333333326</v>
      </c>
      <c r="D42" s="31">
        <f t="shared" ca="1" si="6"/>
        <v>0.5</v>
      </c>
      <c r="E42" s="31">
        <f t="shared" ca="1" si="6"/>
        <v>0.33333333333333326</v>
      </c>
      <c r="F42" s="31">
        <f t="shared" ca="1" si="6"/>
        <v>0.33333333333333326</v>
      </c>
      <c r="G42" s="30">
        <v>1</v>
      </c>
      <c r="H42" s="32">
        <f t="shared" ca="1" si="3"/>
        <v>1</v>
      </c>
      <c r="I42" s="32">
        <f t="shared" ca="1" si="3"/>
        <v>0.33333333333333331</v>
      </c>
      <c r="J42" s="32">
        <f t="shared" ca="1" si="3"/>
        <v>3.0000000000000004</v>
      </c>
      <c r="K42" s="32">
        <f t="shared" ca="1" si="3"/>
        <v>1</v>
      </c>
      <c r="L42" s="32">
        <f t="shared" ca="1" si="3"/>
        <v>1</v>
      </c>
      <c r="M42" s="186"/>
      <c r="N42" s="187"/>
      <c r="O42" s="301">
        <f ca="1"/>
        <v>6.6177017700983165E-2</v>
      </c>
      <c r="P42" s="301"/>
      <c r="Q42" s="187"/>
      <c r="R42" s="187"/>
      <c r="T42" s="408"/>
      <c r="U42" s="408"/>
      <c r="V42" s="408"/>
      <c r="W42" s="408"/>
      <c r="X42" s="408">
        <f t="shared" ca="1" si="4"/>
        <v>1.4553387888780737E-2</v>
      </c>
      <c r="Y42" s="408">
        <f t="shared" ca="1" si="4"/>
        <v>0.1181623955647703</v>
      </c>
      <c r="Z42" s="408">
        <f t="shared" ca="1" si="4"/>
        <v>0.86516581318520325</v>
      </c>
      <c r="AA42" s="408">
        <f t="shared" ca="1" si="4"/>
        <v>0.11724735210645824</v>
      </c>
      <c r="AB42" s="411">
        <f t="shared" ca="1" si="4"/>
        <v>0.11724735210645824</v>
      </c>
      <c r="AC42" s="408">
        <f t="shared" ca="1" si="5"/>
        <v>1.2323763008516708</v>
      </c>
      <c r="AH42" s="387"/>
      <c r="AI42" s="387"/>
      <c r="AJ42" s="387"/>
      <c r="AK42" s="387"/>
      <c r="AL42" s="387"/>
      <c r="AM42" s="388"/>
      <c r="AN42" s="387"/>
    </row>
    <row r="43" spans="1:40" ht="20.100000000000001" customHeight="1" x14ac:dyDescent="0.25">
      <c r="A43" s="248" t="str">
        <v>NDVI</v>
      </c>
      <c r="B43" s="269">
        <v>6</v>
      </c>
      <c r="C43" s="31">
        <f t="shared" ca="1" si="6"/>
        <v>0.20000000000000004</v>
      </c>
      <c r="D43" s="31">
        <f t="shared" ca="1" si="6"/>
        <v>0.33333333333333326</v>
      </c>
      <c r="E43" s="31">
        <f t="shared" ca="1" si="6"/>
        <v>1</v>
      </c>
      <c r="F43" s="31">
        <f t="shared" ca="1" si="6"/>
        <v>0.5</v>
      </c>
      <c r="G43" s="31">
        <f t="shared" ca="1" si="6"/>
        <v>1</v>
      </c>
      <c r="H43" s="30">
        <v>1</v>
      </c>
      <c r="I43" s="32">
        <f t="shared" ca="1" si="3"/>
        <v>0.2</v>
      </c>
      <c r="J43" s="32">
        <f t="shared" ca="1" si="3"/>
        <v>1</v>
      </c>
      <c r="K43" s="32">
        <f t="shared" ca="1" si="3"/>
        <v>1</v>
      </c>
      <c r="L43" s="32">
        <f t="shared" ca="1" si="3"/>
        <v>1</v>
      </c>
      <c r="M43" s="186"/>
      <c r="N43" s="187"/>
      <c r="O43" s="301">
        <f ca="1"/>
        <v>5.8656348600728263E-2</v>
      </c>
      <c r="P43" s="301"/>
      <c r="Q43" s="187"/>
      <c r="R43" s="187"/>
      <c r="T43" s="408"/>
      <c r="U43" s="408"/>
      <c r="V43" s="408"/>
      <c r="W43" s="408"/>
      <c r="X43" s="408"/>
      <c r="Y43" s="408">
        <f t="shared" ca="1" si="4"/>
        <v>0.53866172310600668</v>
      </c>
      <c r="Z43" s="408">
        <f t="shared" ca="1" si="4"/>
        <v>2.2878969791278129E-3</v>
      </c>
      <c r="AA43" s="408">
        <f t="shared" ca="1" si="4"/>
        <v>0.21441662694533448</v>
      </c>
      <c r="AB43" s="411">
        <f t="shared" ca="1" si="4"/>
        <v>0.21441662694533448</v>
      </c>
      <c r="AC43" s="408">
        <f t="shared" ca="1" si="5"/>
        <v>0.96978287397580343</v>
      </c>
    </row>
    <row r="44" spans="1:40" ht="20.100000000000001" customHeight="1" x14ac:dyDescent="0.25">
      <c r="A44" s="248" t="str">
        <v>Distance from river</v>
      </c>
      <c r="B44" s="270">
        <v>7</v>
      </c>
      <c r="C44" s="31">
        <f t="shared" ca="1" si="6"/>
        <v>1</v>
      </c>
      <c r="D44" s="31">
        <f t="shared" ca="1" si="6"/>
        <v>1</v>
      </c>
      <c r="E44" s="31">
        <f t="shared" ca="1" si="6"/>
        <v>2</v>
      </c>
      <c r="F44" s="31">
        <f t="shared" ca="1" si="6"/>
        <v>0.5</v>
      </c>
      <c r="G44" s="31">
        <f t="shared" ca="1" si="6"/>
        <v>3</v>
      </c>
      <c r="H44" s="31">
        <f t="shared" ca="1" si="6"/>
        <v>5</v>
      </c>
      <c r="I44" s="30">
        <v>1</v>
      </c>
      <c r="J44" s="32">
        <f t="shared" ca="1" si="3"/>
        <v>3.0000000000000004</v>
      </c>
      <c r="K44" s="32">
        <f t="shared" ca="1" si="3"/>
        <v>1</v>
      </c>
      <c r="L44" s="32">
        <f t="shared" ca="1" si="3"/>
        <v>1</v>
      </c>
      <c r="M44" s="186"/>
      <c r="N44" s="187"/>
      <c r="O44" s="301">
        <f ca="1"/>
        <v>0.14077993850159223</v>
      </c>
      <c r="P44" s="301"/>
      <c r="Q44" s="187"/>
      <c r="R44" s="187"/>
      <c r="T44" s="408"/>
      <c r="U44" s="408"/>
      <c r="V44" s="408"/>
      <c r="W44" s="408"/>
      <c r="X44" s="408"/>
      <c r="Y44" s="408"/>
      <c r="Z44" s="408">
        <f t="shared" ca="1" si="4"/>
        <v>3.0722442496666752E-2</v>
      </c>
      <c r="AA44" s="408">
        <f t="shared" ca="1" si="4"/>
        <v>0.17011558523577242</v>
      </c>
      <c r="AB44" s="411">
        <f t="shared" ca="1" si="4"/>
        <v>0.17011558523577242</v>
      </c>
      <c r="AC44" s="408">
        <f t="shared" ca="1" si="5"/>
        <v>0.37095361296821161</v>
      </c>
      <c r="AH44" s="387"/>
      <c r="AI44" s="387"/>
      <c r="AJ44" s="387"/>
      <c r="AK44" s="387"/>
      <c r="AL44" s="387"/>
      <c r="AM44" s="387"/>
      <c r="AN44" s="387"/>
    </row>
    <row r="45" spans="1:40" ht="20.100000000000001" customHeight="1" x14ac:dyDescent="0.25">
      <c r="A45" s="248" t="str">
        <v>Distance from road</v>
      </c>
      <c r="B45" s="270">
        <v>8</v>
      </c>
      <c r="C45" s="31">
        <f t="shared" ca="1" si="6"/>
        <v>0.33333333333333326</v>
      </c>
      <c r="D45" s="31">
        <f t="shared" ca="1" si="6"/>
        <v>0.33333333333333326</v>
      </c>
      <c r="E45" s="31">
        <f t="shared" ca="1" si="6"/>
        <v>1</v>
      </c>
      <c r="F45" s="31">
        <f t="shared" ca="1" si="6"/>
        <v>0.33333333333333326</v>
      </c>
      <c r="G45" s="31">
        <f t="shared" ca="1" si="6"/>
        <v>0.33333333333333326</v>
      </c>
      <c r="H45" s="31">
        <f t="shared" ca="1" si="6"/>
        <v>1</v>
      </c>
      <c r="I45" s="31">
        <f t="shared" ca="1" si="6"/>
        <v>0.33333333333333326</v>
      </c>
      <c r="J45" s="30">
        <v>1</v>
      </c>
      <c r="K45" s="32">
        <f t="shared" ca="1" si="3"/>
        <v>1</v>
      </c>
      <c r="L45" s="32">
        <f t="shared" ca="1" si="3"/>
        <v>1</v>
      </c>
      <c r="M45" s="186"/>
      <c r="N45" s="187"/>
      <c r="O45" s="301">
        <f ca="1"/>
        <v>5.5916742798035921E-2</v>
      </c>
      <c r="P45" s="301"/>
      <c r="Q45" s="187"/>
      <c r="R45" s="187"/>
      <c r="T45" s="408"/>
      <c r="U45" s="408"/>
      <c r="V45" s="408"/>
      <c r="W45" s="408"/>
      <c r="X45" s="408"/>
      <c r="Y45" s="408"/>
      <c r="Z45" s="408"/>
      <c r="AA45" s="408">
        <f t="shared" ca="1" si="4"/>
        <v>0.26100184452347858</v>
      </c>
      <c r="AB45" s="411">
        <f t="shared" ca="1" si="4"/>
        <v>0.26100184452347858</v>
      </c>
      <c r="AC45" s="408">
        <f t="shared" ca="1" si="5"/>
        <v>0.52200368904695715</v>
      </c>
      <c r="AI45" s="387"/>
      <c r="AJ45" s="387"/>
      <c r="AK45" s="387"/>
      <c r="AL45" s="387"/>
    </row>
    <row r="46" spans="1:40" ht="20.100000000000001" customHeight="1" x14ac:dyDescent="0.25">
      <c r="A46" s="248" t="str">
        <v>Drainage density</v>
      </c>
      <c r="B46" s="270">
        <v>9</v>
      </c>
      <c r="C46" s="31">
        <f t="shared" ca="1" si="6"/>
        <v>1</v>
      </c>
      <c r="D46" s="31">
        <f t="shared" ca="1" si="6"/>
        <v>1</v>
      </c>
      <c r="E46" s="31">
        <f t="shared" ca="1" si="6"/>
        <v>1</v>
      </c>
      <c r="F46" s="31">
        <f t="shared" ca="1" si="6"/>
        <v>1</v>
      </c>
      <c r="G46" s="31">
        <f t="shared" ca="1" si="6"/>
        <v>1</v>
      </c>
      <c r="H46" s="31">
        <f t="shared" ca="1" si="6"/>
        <v>1</v>
      </c>
      <c r="I46" s="31">
        <f t="shared" ca="1" si="6"/>
        <v>1</v>
      </c>
      <c r="J46" s="31">
        <f t="shared" ca="1" si="6"/>
        <v>1</v>
      </c>
      <c r="K46" s="30">
        <v>1</v>
      </c>
      <c r="L46" s="32">
        <f t="shared" ca="1" si="3"/>
        <v>1</v>
      </c>
      <c r="M46" s="186"/>
      <c r="N46" s="187"/>
      <c r="O46" s="302">
        <f ca="1"/>
        <v>9.3199955563780496E-2</v>
      </c>
      <c r="P46" s="302"/>
      <c r="Q46" s="187"/>
      <c r="R46" s="187"/>
      <c r="T46" s="408"/>
      <c r="U46" s="408"/>
      <c r="V46" s="408"/>
      <c r="W46" s="408"/>
      <c r="X46" s="408"/>
      <c r="Y46" s="408"/>
      <c r="Z46" s="408"/>
      <c r="AA46" s="408"/>
      <c r="AB46" s="411">
        <f t="shared" ca="1" si="4"/>
        <v>0</v>
      </c>
      <c r="AC46" s="408">
        <f t="shared" ca="1" si="5"/>
        <v>0</v>
      </c>
      <c r="AJ46" s="387"/>
      <c r="AK46" s="387"/>
      <c r="AL46" s="387"/>
    </row>
    <row r="47" spans="1:40" ht="20.100000000000001" customHeight="1" x14ac:dyDescent="0.25">
      <c r="A47" s="248" t="str">
        <v>Soil type</v>
      </c>
      <c r="B47" s="270">
        <v>10</v>
      </c>
      <c r="C47" s="31">
        <f t="shared" ca="1" si="6"/>
        <v>1</v>
      </c>
      <c r="D47" s="31">
        <f t="shared" ca="1" si="6"/>
        <v>1</v>
      </c>
      <c r="E47" s="31">
        <f t="shared" ca="1" si="6"/>
        <v>1</v>
      </c>
      <c r="F47" s="31">
        <f t="shared" ca="1" si="6"/>
        <v>1</v>
      </c>
      <c r="G47" s="31">
        <f t="shared" ca="1" si="6"/>
        <v>1</v>
      </c>
      <c r="H47" s="31">
        <f t="shared" ca="1" si="6"/>
        <v>1</v>
      </c>
      <c r="I47" s="31">
        <f t="shared" ca="1" si="6"/>
        <v>1</v>
      </c>
      <c r="J47" s="31">
        <f t="shared" ca="1" si="6"/>
        <v>1</v>
      </c>
      <c r="K47" s="31">
        <f t="shared" ca="1" si="6"/>
        <v>1</v>
      </c>
      <c r="L47" s="30">
        <v>1</v>
      </c>
      <c r="M47" s="186"/>
      <c r="N47" s="187"/>
      <c r="O47" s="302">
        <f ca="1"/>
        <v>9.3199955563780496E-2</v>
      </c>
      <c r="P47" s="302"/>
      <c r="Q47" s="187"/>
      <c r="R47" s="187"/>
      <c r="T47" s="3"/>
      <c r="U47" s="3"/>
      <c r="V47" s="3"/>
      <c r="W47" s="3"/>
      <c r="X47" s="3"/>
      <c r="Y47" s="3"/>
      <c r="Z47" s="3"/>
      <c r="AA47" s="3"/>
      <c r="AB47" s="3"/>
      <c r="AC47" s="3"/>
      <c r="AK47" s="387"/>
      <c r="AL47" s="387"/>
    </row>
    <row r="48" spans="1:40" hidden="1" outlineLevel="1" x14ac:dyDescent="0.25">
      <c r="A48" s="126"/>
      <c r="B48" s="145"/>
      <c r="C48" s="145"/>
      <c r="D48" s="145"/>
      <c r="E48" s="145"/>
      <c r="F48" s="145"/>
      <c r="G48" s="145"/>
      <c r="H48" s="145"/>
      <c r="I48" s="145"/>
      <c r="J48" s="145"/>
      <c r="K48" s="145"/>
      <c r="L48" s="145"/>
      <c r="M48" s="145"/>
      <c r="N48" s="145"/>
      <c r="O48" s="126"/>
      <c r="P48" s="126"/>
      <c r="Q48" s="187"/>
      <c r="R48" s="187"/>
      <c r="T48" s="61" t="s">
        <v>185</v>
      </c>
      <c r="AK48" s="387"/>
      <c r="AL48" s="387"/>
    </row>
    <row r="49" spans="1:38" hidden="1" outlineLevel="1" x14ac:dyDescent="0.25">
      <c r="A49" s="126"/>
      <c r="B49" s="12"/>
      <c r="C49" s="267">
        <v>1</v>
      </c>
      <c r="D49" s="267">
        <v>2</v>
      </c>
      <c r="E49" s="267">
        <v>3</v>
      </c>
      <c r="F49" s="267">
        <v>4</v>
      </c>
      <c r="G49" s="267">
        <v>5</v>
      </c>
      <c r="H49" s="267">
        <v>6</v>
      </c>
      <c r="I49" s="267">
        <v>7</v>
      </c>
      <c r="J49" s="267">
        <v>8</v>
      </c>
      <c r="K49" s="267">
        <v>9</v>
      </c>
      <c r="L49" s="267">
        <v>10</v>
      </c>
      <c r="M49" s="145"/>
      <c r="N49" s="145"/>
      <c r="O49" s="126"/>
      <c r="P49" s="126"/>
      <c r="Q49" s="187"/>
      <c r="R49" s="187"/>
      <c r="S49" s="393" t="s">
        <v>174</v>
      </c>
      <c r="T49" s="393">
        <v>1</v>
      </c>
      <c r="U49" s="393">
        <v>2</v>
      </c>
      <c r="V49" s="393">
        <v>3</v>
      </c>
      <c r="W49" s="393">
        <v>4</v>
      </c>
      <c r="X49" s="393">
        <v>5</v>
      </c>
      <c r="Y49" s="393">
        <v>6</v>
      </c>
      <c r="Z49" s="393">
        <v>7</v>
      </c>
      <c r="AA49" s="393">
        <v>8</v>
      </c>
      <c r="AB49" s="393">
        <v>9</v>
      </c>
      <c r="AC49" s="393">
        <v>10</v>
      </c>
      <c r="AL49" s="387"/>
    </row>
    <row r="50" spans="1:38" ht="20.100000000000001" hidden="1" customHeight="1" outlineLevel="1" x14ac:dyDescent="0.25">
      <c r="A50" s="331" t="s">
        <v>170</v>
      </c>
      <c r="B50" s="269">
        <v>1</v>
      </c>
      <c r="C50" s="30">
        <f t="array" ref="C50:L59">CHOOSE(p_sel+1,m_p0,m_p1,m_p2,m_p3,m_p4,m_p5,m_p6,m_p7,m_p8,m_p9,m_p10,m_p11,m_p12,m_p13,m_p14,m_p15,m_p16,m_p17,m_p18,m_p19,m_p20)</f>
        <v>0</v>
      </c>
      <c r="D50" s="32">
        <f ca="1"/>
        <v>1</v>
      </c>
      <c r="E50" s="32">
        <f ca="1"/>
        <v>1</v>
      </c>
      <c r="F50" s="32">
        <f ca="1"/>
        <v>1</v>
      </c>
      <c r="G50" s="32">
        <f ca="1"/>
        <v>3.0000000000000004</v>
      </c>
      <c r="H50" s="32">
        <f ca="1"/>
        <v>4.9999999999999991</v>
      </c>
      <c r="I50" s="32">
        <f ca="1"/>
        <v>1</v>
      </c>
      <c r="J50" s="32">
        <f ca="1"/>
        <v>3.0000000000000004</v>
      </c>
      <c r="K50" s="32">
        <f ca="1"/>
        <v>1</v>
      </c>
      <c r="L50" s="32">
        <f ca="1"/>
        <v>1</v>
      </c>
      <c r="M50" s="145"/>
      <c r="N50" s="145"/>
      <c r="O50" s="126"/>
      <c r="P50" s="126"/>
      <c r="Q50" s="187"/>
      <c r="R50" s="187"/>
      <c r="S50" s="393">
        <v>1</v>
      </c>
      <c r="T50" s="405">
        <f ca="1">IF(OR($S50&gt;$B$5,T$49&gt;$B$5),"-",$B$5/$L$30*INDEX($C$38:$L$47,$S50,T$49)*INDEX($O$38:$O$47,T$49,0))</f>
        <v>0.12845311649399094</v>
      </c>
      <c r="U50" s="406">
        <f t="shared" ref="U50:AC59" ca="1" si="7">IF(OR($S50&gt;$B$5,U$49&gt;$B$5),"-",$B$5/$L$30*INDEX($C$38:$L$47,$S50,U$49)*INDEX($O$38:$O$47,U$49,0))</f>
        <v>0.11251477468053588</v>
      </c>
      <c r="V50" s="406">
        <f t="shared" ca="1" si="7"/>
        <v>9.2244659538128826E-2</v>
      </c>
      <c r="W50" s="406">
        <f t="shared" ca="1" si="7"/>
        <v>0.12539650909468586</v>
      </c>
      <c r="X50" s="406">
        <f t="shared" ca="1" si="7"/>
        <v>0.1850308532722546</v>
      </c>
      <c r="Y50" s="406">
        <f t="shared" ca="1" si="7"/>
        <v>0.27333845415607483</v>
      </c>
      <c r="Z50" s="406">
        <f t="shared" ca="1" si="7"/>
        <v>0.1312068401262016</v>
      </c>
      <c r="AA50" s="406">
        <f t="shared" ca="1" si="7"/>
        <v>0.15634313832144892</v>
      </c>
      <c r="AB50" s="406">
        <f t="shared" ca="1" si="7"/>
        <v>8.6862317170906672E-2</v>
      </c>
      <c r="AC50" s="406">
        <f t="shared" ca="1" si="7"/>
        <v>8.6862317170906672E-2</v>
      </c>
      <c r="AD50" s="394"/>
      <c r="AE50" s="334"/>
      <c r="AL50" s="387"/>
    </row>
    <row r="51" spans="1:38" ht="20.100000000000001" hidden="1" customHeight="1" outlineLevel="1" x14ac:dyDescent="0.25">
      <c r="A51" s="126"/>
      <c r="B51" s="269">
        <v>2</v>
      </c>
      <c r="C51" s="31">
        <f ca="1"/>
        <v>1</v>
      </c>
      <c r="D51" s="30">
        <v>0</v>
      </c>
      <c r="E51" s="32">
        <f ca="1"/>
        <v>1</v>
      </c>
      <c r="F51" s="32">
        <f ca="1"/>
        <v>1</v>
      </c>
      <c r="G51" s="32">
        <f ca="1"/>
        <v>2</v>
      </c>
      <c r="H51" s="32">
        <f ca="1"/>
        <v>3.0000000000000004</v>
      </c>
      <c r="I51" s="32">
        <f ca="1"/>
        <v>1</v>
      </c>
      <c r="J51" s="32">
        <f ca="1"/>
        <v>3.0000000000000004</v>
      </c>
      <c r="K51" s="32">
        <f ca="1"/>
        <v>1</v>
      </c>
      <c r="L51" s="32">
        <f ca="1"/>
        <v>1</v>
      </c>
      <c r="M51" s="145"/>
      <c r="N51" s="145"/>
      <c r="O51" s="126"/>
      <c r="P51" s="126"/>
      <c r="Q51" s="187"/>
      <c r="R51" s="187"/>
      <c r="S51" s="393">
        <v>2</v>
      </c>
      <c r="T51" s="407">
        <f t="shared" ref="T51:T59" ca="1" si="8">IF(OR($S51&gt;$B$5,T$49&gt;$B$5),"-",$B$5/$L$30*INDEX($C$38:$L$47,$S51,T$49)*INDEX($O$38:$O$47,T$49,0))</f>
        <v>0.12845311649399094</v>
      </c>
      <c r="U51" s="405">
        <f t="shared" ca="1" si="7"/>
        <v>0.11251477468053588</v>
      </c>
      <c r="V51" s="406">
        <f t="shared" ca="1" si="7"/>
        <v>9.2244659538128826E-2</v>
      </c>
      <c r="W51" s="406">
        <f t="shared" ca="1" si="7"/>
        <v>0.12539650909468586</v>
      </c>
      <c r="X51" s="406">
        <f t="shared" ca="1" si="7"/>
        <v>0.12335390218150305</v>
      </c>
      <c r="Y51" s="406">
        <f t="shared" ca="1" si="7"/>
        <v>0.16400307249364496</v>
      </c>
      <c r="Z51" s="406">
        <f t="shared" ca="1" si="7"/>
        <v>0.1312068401262016</v>
      </c>
      <c r="AA51" s="406">
        <f t="shared" ca="1" si="7"/>
        <v>0.15634313832144892</v>
      </c>
      <c r="AB51" s="406">
        <f t="shared" ca="1" si="7"/>
        <v>8.6862317170906672E-2</v>
      </c>
      <c r="AC51" s="406">
        <f t="shared" ca="1" si="7"/>
        <v>8.6862317170906672E-2</v>
      </c>
      <c r="AL51" s="387"/>
    </row>
    <row r="52" spans="1:38" ht="20.100000000000001" hidden="1" customHeight="1" outlineLevel="1" x14ac:dyDescent="0.25">
      <c r="A52" s="126"/>
      <c r="B52" s="269">
        <v>3</v>
      </c>
      <c r="C52" s="31">
        <f ca="1"/>
        <v>1</v>
      </c>
      <c r="D52" s="31">
        <f ca="1"/>
        <v>1</v>
      </c>
      <c r="E52" s="30">
        <v>0</v>
      </c>
      <c r="F52" s="32">
        <f ca="1"/>
        <v>1</v>
      </c>
      <c r="G52" s="32">
        <f ca="1"/>
        <v>3.0000000000000004</v>
      </c>
      <c r="H52" s="32">
        <f ca="1"/>
        <v>1</v>
      </c>
      <c r="I52" s="32">
        <f ca="1"/>
        <v>0.5</v>
      </c>
      <c r="J52" s="32">
        <f ca="1"/>
        <v>1</v>
      </c>
      <c r="K52" s="32">
        <f ca="1"/>
        <v>1</v>
      </c>
      <c r="L52" s="32">
        <f ca="1"/>
        <v>1</v>
      </c>
      <c r="M52" s="145"/>
      <c r="N52" s="145"/>
      <c r="O52" s="126"/>
      <c r="P52" s="126"/>
      <c r="Q52" s="187"/>
      <c r="R52" s="187"/>
      <c r="S52" s="393">
        <v>3</v>
      </c>
      <c r="T52" s="407">
        <f t="shared" ca="1" si="8"/>
        <v>0.12845311649399094</v>
      </c>
      <c r="U52" s="407">
        <f t="shared" ca="1" si="7"/>
        <v>0.11251477468053588</v>
      </c>
      <c r="V52" s="405">
        <f t="shared" ca="1" si="7"/>
        <v>9.2244659538128826E-2</v>
      </c>
      <c r="W52" s="406">
        <f t="shared" ca="1" si="7"/>
        <v>0.12539650909468586</v>
      </c>
      <c r="X52" s="406">
        <f t="shared" ca="1" si="7"/>
        <v>0.1850308532722546</v>
      </c>
      <c r="Y52" s="406">
        <f t="shared" ca="1" si="7"/>
        <v>5.4667690831214977E-2</v>
      </c>
      <c r="Z52" s="406">
        <f t="shared" ca="1" si="7"/>
        <v>6.5603420063100798E-2</v>
      </c>
      <c r="AA52" s="406">
        <f t="shared" ca="1" si="7"/>
        <v>5.2114379440482958E-2</v>
      </c>
      <c r="AB52" s="406">
        <f t="shared" ca="1" si="7"/>
        <v>8.6862317170906672E-2</v>
      </c>
      <c r="AC52" s="406">
        <f t="shared" ca="1" si="7"/>
        <v>8.6862317170906672E-2</v>
      </c>
      <c r="AL52" s="387"/>
    </row>
    <row r="53" spans="1:38" ht="20.100000000000001" hidden="1" customHeight="1" outlineLevel="1" x14ac:dyDescent="0.25">
      <c r="A53" s="126"/>
      <c r="B53" s="269">
        <v>4</v>
      </c>
      <c r="C53" s="31">
        <f ca="1"/>
        <v>1</v>
      </c>
      <c r="D53" s="31">
        <f ca="1"/>
        <v>1</v>
      </c>
      <c r="E53" s="31">
        <f ca="1"/>
        <v>1</v>
      </c>
      <c r="F53" s="30">
        <v>0</v>
      </c>
      <c r="G53" s="32">
        <f ca="1"/>
        <v>3.0000000000000004</v>
      </c>
      <c r="H53" s="32">
        <f ca="1"/>
        <v>2</v>
      </c>
      <c r="I53" s="32">
        <f ca="1"/>
        <v>2</v>
      </c>
      <c r="J53" s="32">
        <f ca="1"/>
        <v>3.0000000000000004</v>
      </c>
      <c r="K53" s="32">
        <f ca="1"/>
        <v>1</v>
      </c>
      <c r="L53" s="32">
        <f ca="1"/>
        <v>1</v>
      </c>
      <c r="M53" s="145"/>
      <c r="N53" s="145"/>
      <c r="O53" s="126"/>
      <c r="P53" s="126"/>
      <c r="Q53" s="187"/>
      <c r="R53" s="187"/>
      <c r="S53" s="393">
        <v>4</v>
      </c>
      <c r="T53" s="407">
        <f t="shared" ca="1" si="8"/>
        <v>0.12845311649399094</v>
      </c>
      <c r="U53" s="407">
        <f t="shared" ca="1" si="7"/>
        <v>0.11251477468053588</v>
      </c>
      <c r="V53" s="407">
        <f t="shared" ca="1" si="7"/>
        <v>9.2244659538128826E-2</v>
      </c>
      <c r="W53" s="405">
        <f t="shared" ca="1" si="7"/>
        <v>0.12539650909468586</v>
      </c>
      <c r="X53" s="406">
        <f t="shared" ca="1" si="7"/>
        <v>0.1850308532722546</v>
      </c>
      <c r="Y53" s="406">
        <f t="shared" ca="1" si="7"/>
        <v>0.10933538166242995</v>
      </c>
      <c r="Z53" s="406">
        <f t="shared" ca="1" si="7"/>
        <v>0.26241368025240319</v>
      </c>
      <c r="AA53" s="406">
        <f t="shared" ca="1" si="7"/>
        <v>0.15634313832144892</v>
      </c>
      <c r="AB53" s="406">
        <f t="shared" ca="1" si="7"/>
        <v>8.6862317170906672E-2</v>
      </c>
      <c r="AC53" s="406">
        <f t="shared" ca="1" si="7"/>
        <v>8.6862317170906672E-2</v>
      </c>
      <c r="AD53" s="61"/>
      <c r="AL53" s="387"/>
    </row>
    <row r="54" spans="1:38" ht="20.100000000000001" hidden="1" customHeight="1" outlineLevel="1" x14ac:dyDescent="0.25">
      <c r="A54" s="126"/>
      <c r="B54" s="269">
        <v>5</v>
      </c>
      <c r="C54" s="31">
        <f ca="1"/>
        <v>0.33333333333333326</v>
      </c>
      <c r="D54" s="31">
        <f ca="1"/>
        <v>0.5</v>
      </c>
      <c r="E54" s="31">
        <f ca="1"/>
        <v>0.33333333333333326</v>
      </c>
      <c r="F54" s="31">
        <f ca="1"/>
        <v>0.33333333333333326</v>
      </c>
      <c r="G54" s="30">
        <v>0</v>
      </c>
      <c r="H54" s="32">
        <f ca="1"/>
        <v>1</v>
      </c>
      <c r="I54" s="32">
        <f ca="1"/>
        <v>0.33333333333333331</v>
      </c>
      <c r="J54" s="32">
        <f ca="1"/>
        <v>3.0000000000000004</v>
      </c>
      <c r="K54" s="32">
        <f ca="1"/>
        <v>1</v>
      </c>
      <c r="L54" s="32">
        <f ca="1"/>
        <v>1</v>
      </c>
      <c r="M54" s="145"/>
      <c r="N54" s="145"/>
      <c r="O54" s="126"/>
      <c r="P54" s="126"/>
      <c r="Q54" s="187"/>
      <c r="R54" s="187"/>
      <c r="S54" s="393">
        <v>5</v>
      </c>
      <c r="T54" s="407">
        <f t="shared" ca="1" si="8"/>
        <v>4.2817705497996975E-2</v>
      </c>
      <c r="U54" s="407">
        <f t="shared" ca="1" si="7"/>
        <v>5.6257387340267938E-2</v>
      </c>
      <c r="V54" s="407">
        <f t="shared" ca="1" si="7"/>
        <v>3.0748219846042934E-2</v>
      </c>
      <c r="W54" s="407">
        <f t="shared" ca="1" si="7"/>
        <v>4.179883636489528E-2</v>
      </c>
      <c r="X54" s="405">
        <f t="shared" ca="1" si="7"/>
        <v>6.1676951090751525E-2</v>
      </c>
      <c r="Y54" s="406">
        <f t="shared" ca="1" si="7"/>
        <v>5.4667690831214977E-2</v>
      </c>
      <c r="Z54" s="406">
        <f t="shared" ca="1" si="7"/>
        <v>4.3735613375400537E-2</v>
      </c>
      <c r="AA54" s="406">
        <f t="shared" ca="1" si="7"/>
        <v>0.15634313832144892</v>
      </c>
      <c r="AB54" s="406">
        <f t="shared" ca="1" si="7"/>
        <v>8.6862317170906672E-2</v>
      </c>
      <c r="AC54" s="406">
        <f t="shared" ca="1" si="7"/>
        <v>8.6862317170906672E-2</v>
      </c>
      <c r="AL54" s="387"/>
    </row>
    <row r="55" spans="1:38" ht="20.100000000000001" hidden="1" customHeight="1" outlineLevel="1" x14ac:dyDescent="0.25">
      <c r="A55" s="126"/>
      <c r="B55" s="269">
        <v>6</v>
      </c>
      <c r="C55" s="31">
        <f ca="1"/>
        <v>0.20000000000000004</v>
      </c>
      <c r="D55" s="31">
        <f ca="1"/>
        <v>0.33333333333333326</v>
      </c>
      <c r="E55" s="31">
        <f ca="1"/>
        <v>1</v>
      </c>
      <c r="F55" s="31">
        <f ca="1"/>
        <v>0.5</v>
      </c>
      <c r="G55" s="31">
        <f ca="1"/>
        <v>1</v>
      </c>
      <c r="H55" s="30">
        <v>0</v>
      </c>
      <c r="I55" s="32">
        <f ca="1"/>
        <v>0.2</v>
      </c>
      <c r="J55" s="32">
        <f ca="1"/>
        <v>1</v>
      </c>
      <c r="K55" s="32">
        <f ca="1"/>
        <v>1</v>
      </c>
      <c r="L55" s="32">
        <f ca="1"/>
        <v>1</v>
      </c>
      <c r="M55" s="145"/>
      <c r="N55" s="145"/>
      <c r="O55" s="126"/>
      <c r="P55" s="126"/>
      <c r="Q55" s="187"/>
      <c r="R55" s="187"/>
      <c r="S55" s="393">
        <v>6</v>
      </c>
      <c r="T55" s="407">
        <f t="shared" ca="1" si="8"/>
        <v>2.5690623298798194E-2</v>
      </c>
      <c r="U55" s="407">
        <f t="shared" ca="1" si="7"/>
        <v>3.7504924893511954E-2</v>
      </c>
      <c r="V55" s="407">
        <f t="shared" ca="1" si="7"/>
        <v>9.2244659538128826E-2</v>
      </c>
      <c r="W55" s="407">
        <f t="shared" ca="1" si="7"/>
        <v>6.269825454734293E-2</v>
      </c>
      <c r="X55" s="407">
        <f t="shared" ca="1" si="7"/>
        <v>6.1676951090751525E-2</v>
      </c>
      <c r="Y55" s="405">
        <f t="shared" ca="1" si="7"/>
        <v>5.4667690831214977E-2</v>
      </c>
      <c r="Z55" s="406">
        <f t="shared" ca="1" si="7"/>
        <v>2.6241368025240321E-2</v>
      </c>
      <c r="AA55" s="406">
        <f t="shared" ca="1" si="7"/>
        <v>5.2114379440482958E-2</v>
      </c>
      <c r="AB55" s="406">
        <f t="shared" ca="1" si="7"/>
        <v>8.6862317170906672E-2</v>
      </c>
      <c r="AC55" s="406">
        <f t="shared" ca="1" si="7"/>
        <v>8.6862317170906672E-2</v>
      </c>
      <c r="AD55" s="395"/>
      <c r="AE55" s="352"/>
      <c r="AL55" s="387"/>
    </row>
    <row r="56" spans="1:38" ht="20.100000000000001" hidden="1" customHeight="1" outlineLevel="1" x14ac:dyDescent="0.25">
      <c r="A56" s="126"/>
      <c r="B56" s="270">
        <v>7</v>
      </c>
      <c r="C56" s="31">
        <f ca="1"/>
        <v>1</v>
      </c>
      <c r="D56" s="31">
        <f ca="1"/>
        <v>1</v>
      </c>
      <c r="E56" s="31">
        <f ca="1"/>
        <v>2</v>
      </c>
      <c r="F56" s="31">
        <f ca="1"/>
        <v>0.5</v>
      </c>
      <c r="G56" s="31">
        <f ca="1"/>
        <v>3</v>
      </c>
      <c r="H56" s="31">
        <f ca="1"/>
        <v>5</v>
      </c>
      <c r="I56" s="30">
        <v>0</v>
      </c>
      <c r="J56" s="32">
        <f ca="1"/>
        <v>3.0000000000000004</v>
      </c>
      <c r="K56" s="32">
        <f ca="1"/>
        <v>1</v>
      </c>
      <c r="L56" s="32">
        <f ca="1"/>
        <v>1</v>
      </c>
      <c r="M56" s="145"/>
      <c r="N56" s="145"/>
      <c r="O56" s="126"/>
      <c r="P56" s="126"/>
      <c r="Q56" s="187"/>
      <c r="R56" s="187"/>
      <c r="S56" s="393">
        <v>7</v>
      </c>
      <c r="T56" s="407">
        <f t="shared" ca="1" si="8"/>
        <v>0.12845311649399094</v>
      </c>
      <c r="U56" s="407">
        <f t="shared" ca="1" si="7"/>
        <v>0.11251477468053588</v>
      </c>
      <c r="V56" s="407">
        <f t="shared" ca="1" si="7"/>
        <v>0.18448931907625765</v>
      </c>
      <c r="W56" s="407">
        <f t="shared" ca="1" si="7"/>
        <v>6.269825454734293E-2</v>
      </c>
      <c r="X56" s="407">
        <f t="shared" ca="1" si="7"/>
        <v>0.18503085327225458</v>
      </c>
      <c r="Y56" s="407">
        <f t="shared" ca="1" si="7"/>
        <v>0.27333845415607488</v>
      </c>
      <c r="Z56" s="405">
        <f t="shared" ca="1" si="7"/>
        <v>0.1312068401262016</v>
      </c>
      <c r="AA56" s="406">
        <f t="shared" ca="1" si="7"/>
        <v>0.15634313832144892</v>
      </c>
      <c r="AB56" s="406">
        <f t="shared" ca="1" si="7"/>
        <v>8.6862317170906672E-2</v>
      </c>
      <c r="AC56" s="406">
        <f t="shared" ca="1" si="7"/>
        <v>8.6862317170906672E-2</v>
      </c>
      <c r="AL56" s="387"/>
    </row>
    <row r="57" spans="1:38" ht="20.100000000000001" hidden="1" customHeight="1" outlineLevel="1" x14ac:dyDescent="0.25">
      <c r="A57" s="126"/>
      <c r="B57" s="270">
        <v>8</v>
      </c>
      <c r="C57" s="31">
        <f ca="1"/>
        <v>0.33333333333333326</v>
      </c>
      <c r="D57" s="31">
        <f ca="1"/>
        <v>0.33333333333333326</v>
      </c>
      <c r="E57" s="31">
        <f ca="1"/>
        <v>1</v>
      </c>
      <c r="F57" s="31">
        <f ca="1"/>
        <v>0.33333333333333326</v>
      </c>
      <c r="G57" s="31">
        <f ca="1"/>
        <v>0.33333333333333326</v>
      </c>
      <c r="H57" s="31">
        <f ca="1"/>
        <v>1</v>
      </c>
      <c r="I57" s="31">
        <f ca="1"/>
        <v>0.33333333333333326</v>
      </c>
      <c r="J57" s="30">
        <v>0</v>
      </c>
      <c r="K57" s="32">
        <f ca="1"/>
        <v>1</v>
      </c>
      <c r="L57" s="32">
        <f ca="1"/>
        <v>1</v>
      </c>
      <c r="M57" s="145"/>
      <c r="N57" s="145"/>
      <c r="O57" s="126"/>
      <c r="P57" s="126"/>
      <c r="Q57" s="187"/>
      <c r="R57" s="187"/>
      <c r="S57" s="393">
        <v>8</v>
      </c>
      <c r="T57" s="407">
        <f t="shared" ca="1" si="8"/>
        <v>4.2817705497996975E-2</v>
      </c>
      <c r="U57" s="407">
        <f t="shared" ca="1" si="7"/>
        <v>3.7504924893511954E-2</v>
      </c>
      <c r="V57" s="407">
        <f t="shared" ca="1" si="7"/>
        <v>9.2244659538128826E-2</v>
      </c>
      <c r="W57" s="407">
        <f t="shared" ca="1" si="7"/>
        <v>4.179883636489528E-2</v>
      </c>
      <c r="X57" s="407">
        <f t="shared" ca="1" si="7"/>
        <v>2.0558983696917173E-2</v>
      </c>
      <c r="Y57" s="407">
        <f t="shared" ca="1" si="7"/>
        <v>5.4667690831214977E-2</v>
      </c>
      <c r="Z57" s="407">
        <f t="shared" ca="1" si="7"/>
        <v>4.373561337540053E-2</v>
      </c>
      <c r="AA57" s="405">
        <f t="shared" ca="1" si="7"/>
        <v>5.2114379440482958E-2</v>
      </c>
      <c r="AB57" s="406">
        <f t="shared" ca="1" si="7"/>
        <v>8.6862317170906672E-2</v>
      </c>
      <c r="AC57" s="406">
        <f t="shared" ca="1" si="7"/>
        <v>8.6862317170906672E-2</v>
      </c>
      <c r="AL57" s="387"/>
    </row>
    <row r="58" spans="1:38" ht="20.100000000000001" hidden="1" customHeight="1" outlineLevel="1" x14ac:dyDescent="0.25">
      <c r="A58" s="126"/>
      <c r="B58" s="270">
        <v>9</v>
      </c>
      <c r="C58" s="31">
        <f ca="1"/>
        <v>1</v>
      </c>
      <c r="D58" s="31">
        <f ca="1"/>
        <v>1</v>
      </c>
      <c r="E58" s="31">
        <f ca="1"/>
        <v>1</v>
      </c>
      <c r="F58" s="31">
        <f ca="1"/>
        <v>1</v>
      </c>
      <c r="G58" s="31">
        <f ca="1"/>
        <v>1</v>
      </c>
      <c r="H58" s="31">
        <f ca="1"/>
        <v>1</v>
      </c>
      <c r="I58" s="31">
        <f ca="1"/>
        <v>1</v>
      </c>
      <c r="J58" s="31">
        <f ca="1"/>
        <v>1</v>
      </c>
      <c r="K58" s="30">
        <v>0</v>
      </c>
      <c r="L58" s="32">
        <f ca="1"/>
        <v>1</v>
      </c>
      <c r="M58" s="145"/>
      <c r="N58" s="145"/>
      <c r="O58" s="126"/>
      <c r="P58" s="126"/>
      <c r="Q58" s="187"/>
      <c r="R58" s="187"/>
      <c r="S58" s="393">
        <v>9</v>
      </c>
      <c r="T58" s="407">
        <f t="shared" ca="1" si="8"/>
        <v>0.12845311649399094</v>
      </c>
      <c r="U58" s="407">
        <f t="shared" ca="1" si="7"/>
        <v>0.11251477468053588</v>
      </c>
      <c r="V58" s="407">
        <f t="shared" ca="1" si="7"/>
        <v>9.2244659538128826E-2</v>
      </c>
      <c r="W58" s="407">
        <f t="shared" ca="1" si="7"/>
        <v>0.12539650909468586</v>
      </c>
      <c r="X58" s="407">
        <f t="shared" ca="1" si="7"/>
        <v>6.1676951090751525E-2</v>
      </c>
      <c r="Y58" s="407">
        <f t="shared" ca="1" si="7"/>
        <v>5.4667690831214977E-2</v>
      </c>
      <c r="Z58" s="407">
        <f t="shared" ca="1" si="7"/>
        <v>0.1312068401262016</v>
      </c>
      <c r="AA58" s="407">
        <f t="shared" ca="1" si="7"/>
        <v>5.2114379440482958E-2</v>
      </c>
      <c r="AB58" s="405">
        <f t="shared" ca="1" si="7"/>
        <v>8.6862317170906672E-2</v>
      </c>
      <c r="AC58" s="406">
        <f t="shared" ca="1" si="7"/>
        <v>8.6862317170906672E-2</v>
      </c>
      <c r="AL58" s="387"/>
    </row>
    <row r="59" spans="1:38" ht="20.100000000000001" hidden="1" customHeight="1" outlineLevel="1" x14ac:dyDescent="0.25">
      <c r="A59" s="126"/>
      <c r="B59" s="270">
        <v>10</v>
      </c>
      <c r="C59" s="31">
        <f ca="1"/>
        <v>1</v>
      </c>
      <c r="D59" s="31">
        <f ca="1"/>
        <v>1</v>
      </c>
      <c r="E59" s="31">
        <f ca="1"/>
        <v>1</v>
      </c>
      <c r="F59" s="31">
        <f ca="1"/>
        <v>1</v>
      </c>
      <c r="G59" s="31">
        <f ca="1"/>
        <v>1</v>
      </c>
      <c r="H59" s="31">
        <f ca="1"/>
        <v>1</v>
      </c>
      <c r="I59" s="31">
        <f ca="1"/>
        <v>1</v>
      </c>
      <c r="J59" s="31">
        <f ca="1"/>
        <v>1</v>
      </c>
      <c r="K59" s="31">
        <f ca="1"/>
        <v>1</v>
      </c>
      <c r="L59" s="30">
        <v>0</v>
      </c>
      <c r="M59" s="145"/>
      <c r="N59" s="145"/>
      <c r="O59" s="126"/>
      <c r="P59" s="126"/>
      <c r="Q59" s="187"/>
      <c r="R59" s="187"/>
      <c r="S59" s="393">
        <v>10</v>
      </c>
      <c r="T59" s="407">
        <f t="shared" ca="1" si="8"/>
        <v>0.12845311649399094</v>
      </c>
      <c r="U59" s="407">
        <f t="shared" ca="1" si="7"/>
        <v>0.11251477468053588</v>
      </c>
      <c r="V59" s="407">
        <f t="shared" ca="1" si="7"/>
        <v>9.2244659538128826E-2</v>
      </c>
      <c r="W59" s="407">
        <f t="shared" ca="1" si="7"/>
        <v>0.12539650909468586</v>
      </c>
      <c r="X59" s="407">
        <f t="shared" ca="1" si="7"/>
        <v>6.1676951090751525E-2</v>
      </c>
      <c r="Y59" s="407">
        <f t="shared" ca="1" si="7"/>
        <v>5.4667690831214977E-2</v>
      </c>
      <c r="Z59" s="407">
        <f t="shared" ca="1" si="7"/>
        <v>0.1312068401262016</v>
      </c>
      <c r="AA59" s="407">
        <f t="shared" ca="1" si="7"/>
        <v>5.2114379440482958E-2</v>
      </c>
      <c r="AB59" s="407">
        <f t="shared" ca="1" si="7"/>
        <v>8.6862317170906672E-2</v>
      </c>
      <c r="AC59" s="405">
        <f t="shared" ca="1" si="7"/>
        <v>8.6862317170906672E-2</v>
      </c>
      <c r="AL59" s="387"/>
    </row>
    <row r="60" spans="1:38" hidden="1" outlineLevel="1" x14ac:dyDescent="0.25">
      <c r="A60" s="126"/>
      <c r="B60" s="145"/>
      <c r="C60" s="145"/>
      <c r="D60" s="145"/>
      <c r="E60" s="145"/>
      <c r="F60" s="145"/>
      <c r="G60" s="145"/>
      <c r="H60" s="145"/>
      <c r="I60" s="145"/>
      <c r="J60" s="145"/>
      <c r="K60" s="145"/>
      <c r="L60" s="145"/>
      <c r="M60" s="145"/>
      <c r="N60" s="145"/>
      <c r="O60" s="126"/>
      <c r="P60" s="126"/>
      <c r="Q60" s="187"/>
      <c r="R60" s="187"/>
      <c r="T60" s="392"/>
      <c r="U60" s="392"/>
      <c r="V60" s="392"/>
      <c r="W60" s="392"/>
      <c r="X60" s="392"/>
      <c r="Y60" s="392"/>
      <c r="Z60" s="392"/>
      <c r="AA60" s="392"/>
      <c r="AB60" s="392"/>
      <c r="AC60" s="392"/>
      <c r="AL60" s="387"/>
    </row>
    <row r="61" spans="1:38" hidden="1" outlineLevel="1" x14ac:dyDescent="0.25">
      <c r="T61" s="64" t="s">
        <v>179</v>
      </c>
      <c r="U61" s="3"/>
      <c r="V61" s="3"/>
      <c r="W61" s="3"/>
      <c r="X61" s="3"/>
      <c r="AE61" s="61"/>
      <c r="AL61" s="387"/>
    </row>
    <row r="62" spans="1:38" hidden="1" outlineLevel="1" x14ac:dyDescent="0.25">
      <c r="A62" s="264" t="s">
        <v>111</v>
      </c>
      <c r="B62" s="137"/>
      <c r="C62" s="134"/>
      <c r="D62" s="134"/>
      <c r="E62" s="134"/>
      <c r="F62" s="134"/>
      <c r="G62" s="134"/>
      <c r="H62" s="134"/>
      <c r="I62" s="134"/>
      <c r="J62" s="134"/>
      <c r="K62" s="134"/>
      <c r="L62" s="134"/>
      <c r="M62" s="134"/>
      <c r="N62" s="134"/>
      <c r="O62" s="253"/>
      <c r="P62" s="145"/>
      <c r="T62" s="297">
        <v>1</v>
      </c>
      <c r="U62" s="297">
        <v>2</v>
      </c>
      <c r="V62" s="297">
        <v>3</v>
      </c>
      <c r="W62" s="297">
        <v>4</v>
      </c>
      <c r="X62" s="297">
        <v>5</v>
      </c>
      <c r="Y62" s="297">
        <v>6</v>
      </c>
      <c r="Z62" s="297">
        <v>7</v>
      </c>
      <c r="AA62" s="297">
        <v>8</v>
      </c>
      <c r="AB62" s="297">
        <v>9</v>
      </c>
      <c r="AC62" s="297">
        <v>10</v>
      </c>
      <c r="AE62" s="61"/>
      <c r="AF62" s="61"/>
      <c r="AL62" s="387"/>
    </row>
    <row r="63" spans="1:38" ht="12.9" hidden="1" customHeight="1" outlineLevel="1" x14ac:dyDescent="0.25">
      <c r="A63" s="254"/>
      <c r="B63" s="145"/>
      <c r="C63" s="252">
        <v>1</v>
      </c>
      <c r="D63" s="252">
        <v>2</v>
      </c>
      <c r="E63" s="252">
        <v>3</v>
      </c>
      <c r="F63" s="252">
        <v>4</v>
      </c>
      <c r="G63" s="252">
        <v>5</v>
      </c>
      <c r="H63" s="252">
        <v>6</v>
      </c>
      <c r="I63" s="252">
        <v>7</v>
      </c>
      <c r="J63" s="252">
        <v>8</v>
      </c>
      <c r="K63" s="252">
        <v>9</v>
      </c>
      <c r="L63" s="252">
        <v>10</v>
      </c>
      <c r="M63" s="292">
        <f>M105/M84</f>
        <v>1</v>
      </c>
      <c r="N63" s="257" t="s">
        <v>81</v>
      </c>
      <c r="O63" s="148"/>
      <c r="P63" s="145"/>
      <c r="Q63" s="344"/>
      <c r="R63" s="344"/>
      <c r="S63" s="348">
        <v>1</v>
      </c>
      <c r="T63" s="30"/>
      <c r="U63" s="32">
        <f t="shared" ref="U63:AC63" ca="1" si="9">IF(OR($S63&gt;$B$5,U$62&gt;$B$5),0,
1/($B$5-2)*(
  IF(AND($S63&lt;&gt;1,U$62&lt;&gt;1, $B$5&gt;0),IF(-LN(INDEX(consMat,$S63,U$62))*LN(INDEX(consMat,$S63,1)*INDEX(consMat,1,U$62))&gt;0,1,0),0)
+IF(AND($S63&lt;&gt;2,U$62&lt;&gt;2,$B$5&gt;1),IF(-LN(INDEX(consMat,$S63,U$62))*LN(INDEX(consMat,$S63,2)*INDEX(consMat,2,U$62))&gt;0,1,0),0)
+IF(AND($S63&lt;&gt;3,U$62&lt;&gt;3,$B$5&gt;2),IF(-LN(INDEX(consMat,$S63,U$62))*LN(INDEX(consMat,$S63,3)*INDEX(consMat,3,U$62))&gt;0,1,0),0)
+IF(AND($S63&lt;&gt;4,U$62&lt;&gt;4,$B$5&gt;3),IF(-LN(INDEX(consMat,$S63,U$62))*LN(INDEX(consMat,$S63,4)*INDEX(consMat,4,U$62))&gt;0,1,0),0)
+IF(AND($S63&lt;&gt;5,U$62&lt;&gt;5,$B$5&gt;4),IF(-LN(INDEX(consMat,$S63,U$62))*LN(INDEX(consMat,$S63,5)*INDEX(consMat,5,U$62))&gt;0,1,0),0)
+IF(AND($S63&lt;&gt;6,U$62&lt;&gt;6,$B$5&gt;5),IF(-LN(INDEX(consMat,$S63,U$62))*LN(INDEX(consMat,$S63,6)*INDEX(consMat,6,U$62))&gt;0,1,0),0)
+IF(AND($S63&lt;&gt;7,U$62&lt;&gt;7,$B$5&gt;6),IF(-LN(INDEX(consMat,$S63,U$62))*LN(INDEX(consMat,$S63,7)*INDEX(consMat,7,U$62))&gt;0,1,0),0)
+IF(AND($S63&lt;&gt;8,U$62&lt;&gt;8,$B$5&gt;7),IF(-LN(INDEX(consMat,$S63,U$62))*LN(INDEX(consMat,$S63,8)*INDEX(consMat,8,U$62))&gt;0,1,0),0)
+IF(AND($S63&lt;&gt;9,U$62&lt;&gt;9,$B$5&gt;8),IF(-LN(INDEX(consMat,$S63,U$62))*LN(INDEX(consMat,$S63,9)*INDEX(consMat,9,U$62))&gt;0,1,0),0)
+IF(AND($S63&lt;&gt;10,U$62&lt;&gt;10,$B$5&gt;9),IF(-LN(INDEX(consMat,$S63,U$62))*LN(INDEX(consMat,$S63,10)*INDEX(consMat,10,U$62))&gt;0,1,0)))
)</f>
        <v>0</v>
      </c>
      <c r="V63" s="32">
        <f t="shared" ca="1" si="9"/>
        <v>0</v>
      </c>
      <c r="W63" s="32">
        <f t="shared" ca="1" si="9"/>
        <v>0</v>
      </c>
      <c r="X63" s="32">
        <f t="shared" ca="1" si="9"/>
        <v>0.125</v>
      </c>
      <c r="Y63" s="32">
        <f t="shared" ca="1" si="9"/>
        <v>0</v>
      </c>
      <c r="Z63" s="32">
        <f t="shared" ca="1" si="9"/>
        <v>0</v>
      </c>
      <c r="AA63" s="32">
        <f t="shared" ca="1" si="9"/>
        <v>0</v>
      </c>
      <c r="AB63" s="32">
        <f t="shared" ca="1" si="9"/>
        <v>0</v>
      </c>
      <c r="AC63" s="32">
        <f t="shared" ca="1" si="9"/>
        <v>0</v>
      </c>
      <c r="AD63" s="345"/>
      <c r="AE63" s="333"/>
      <c r="AL63" s="387"/>
    </row>
    <row r="64" spans="1:38" hidden="1" outlineLevel="1" x14ac:dyDescent="0.25">
      <c r="A64" s="255" t="s">
        <v>105</v>
      </c>
      <c r="B64" s="256">
        <v>1</v>
      </c>
      <c r="C64" s="260">
        <f t="array" ref="C64:L64">IF(B64&lt;=$B$7,TRANSPOSE(RGGM1),)</f>
        <v>0.13819580702769707</v>
      </c>
      <c r="D64" s="260">
        <v>0.12609587090149069</v>
      </c>
      <c r="E64" s="260">
        <v>9.8351896991678719E-2</v>
      </c>
      <c r="F64" s="260">
        <v>0.13514620816762007</v>
      </c>
      <c r="G64" s="260">
        <v>6.3377373783097185E-2</v>
      </c>
      <c r="H64" s="260">
        <v>5.7222191852835572E-2</v>
      </c>
      <c r="I64" s="260">
        <v>0.13819580702769707</v>
      </c>
      <c r="J64" s="260">
        <v>5.4527173714519525E-2</v>
      </c>
      <c r="K64" s="260">
        <v>9.4443835266682014E-2</v>
      </c>
      <c r="L64" s="260">
        <v>9.4443835266682014E-2</v>
      </c>
      <c r="M64" s="256"/>
      <c r="N64" s="145"/>
      <c r="O64" s="148"/>
      <c r="P64" s="145"/>
      <c r="S64" s="348">
        <v>2</v>
      </c>
      <c r="T64" s="31"/>
      <c r="U64" s="30"/>
      <c r="V64" s="32">
        <f t="shared" ref="V64:AC64" ca="1" si="10">IF(OR($S64&gt;$B$5,V$62&gt;$B$5),0,
1/($B$5-2)*(
  IF(AND($S64&lt;&gt;1,V$62&lt;&gt;1, $B$5&gt;0),IF(-LN(INDEX(consMat,$S64,V$62))*LN(INDEX(consMat,$S64,1)*INDEX(consMat,1,V$62))&gt;0,1,0),0)
+IF(AND($S64&lt;&gt;2,V$62&lt;&gt;2,$B$5&gt;1),IF(-LN(INDEX(consMat,$S64,V$62))*LN(INDEX(consMat,$S64,2)*INDEX(consMat,2,V$62))&gt;0,1,0),0)
+IF(AND($S64&lt;&gt;3,V$62&lt;&gt;3,$B$5&gt;2),IF(-LN(INDEX(consMat,$S64,V$62))*LN(INDEX(consMat,$S64,3)*INDEX(consMat,3,V$62))&gt;0,1,0),0)
+IF(AND($S64&lt;&gt;4,V$62&lt;&gt;4,$B$5&gt;3),IF(-LN(INDEX(consMat,$S64,V$62))*LN(INDEX(consMat,$S64,4)*INDEX(consMat,4,V$62))&gt;0,1,0),0)
+IF(AND($S64&lt;&gt;5,V$62&lt;&gt;5,$B$5&gt;4),IF(-LN(INDEX(consMat,$S64,V$62))*LN(INDEX(consMat,$S64,5)*INDEX(consMat,5,V$62))&gt;0,1,0),0)
+IF(AND($S64&lt;&gt;6,V$62&lt;&gt;6,$B$5&gt;5),IF(-LN(INDEX(consMat,$S64,V$62))*LN(INDEX(consMat,$S64,6)*INDEX(consMat,6,V$62))&gt;0,1,0),0)
+IF(AND($S64&lt;&gt;7,V$62&lt;&gt;7,$B$5&gt;6),IF(-LN(INDEX(consMat,$S64,V$62))*LN(INDEX(consMat,$S64,7)*INDEX(consMat,7,V$62))&gt;0,1,0),0)
+IF(AND($S64&lt;&gt;8,V$62&lt;&gt;8,$B$5&gt;7),IF(-LN(INDEX(consMat,$S64,V$62))*LN(INDEX(consMat,$S64,8)*INDEX(consMat,8,V$62))&gt;0,1,0),0)
+IF(AND($S64&lt;&gt;9,V$62&lt;&gt;9,$B$5&gt;8),IF(-LN(INDEX(consMat,$S64,V$62))*LN(INDEX(consMat,$S64,9)*INDEX(consMat,9,V$62))&gt;0,1,0),0)
+IF(AND($S64&lt;&gt;10,V$62&lt;&gt;10,$B$5&gt;9),IF(-LN(INDEX(consMat,$S64,V$62))*LN(INDEX(consMat,$S64,10)*INDEX(consMat,10,V$62))&gt;0,1,0)))
)</f>
        <v>0</v>
      </c>
      <c r="W64" s="32">
        <f t="shared" ca="1" si="10"/>
        <v>0</v>
      </c>
      <c r="X64" s="32">
        <f t="shared" ca="1" si="10"/>
        <v>0.125</v>
      </c>
      <c r="Y64" s="32">
        <f t="shared" ca="1" si="10"/>
        <v>0</v>
      </c>
      <c r="Z64" s="32">
        <f t="shared" ca="1" si="10"/>
        <v>0</v>
      </c>
      <c r="AA64" s="32">
        <f t="shared" ca="1" si="10"/>
        <v>0</v>
      </c>
      <c r="AB64" s="32">
        <f t="shared" ca="1" si="10"/>
        <v>0</v>
      </c>
      <c r="AC64" s="32">
        <f t="shared" ca="1" si="10"/>
        <v>0</v>
      </c>
      <c r="AF64" s="353"/>
      <c r="AH64" s="351"/>
      <c r="AL64" s="387"/>
    </row>
    <row r="65" spans="1:38" ht="12.9" hidden="1" customHeight="1" outlineLevel="1" x14ac:dyDescent="0.25">
      <c r="A65" s="255" t="s">
        <v>106</v>
      </c>
      <c r="B65" s="256">
        <v>2</v>
      </c>
      <c r="C65" s="260">
        <f t="array" ref="C65:L65">IF(B65&lt;=$B$7,TRANSPOSE(RGGM2),)</f>
        <v>0</v>
      </c>
      <c r="D65" s="260">
        <v>0</v>
      </c>
      <c r="E65" s="260">
        <v>0</v>
      </c>
      <c r="F65" s="260">
        <v>0</v>
      </c>
      <c r="G65" s="260">
        <v>0</v>
      </c>
      <c r="H65" s="260">
        <v>0</v>
      </c>
      <c r="I65" s="260">
        <v>0</v>
      </c>
      <c r="J65" s="260">
        <v>0</v>
      </c>
      <c r="K65" s="260">
        <v>0</v>
      </c>
      <c r="L65" s="260">
        <v>0</v>
      </c>
      <c r="M65" s="256"/>
      <c r="N65" s="145"/>
      <c r="O65" s="148"/>
      <c r="P65" s="145"/>
      <c r="S65" s="348">
        <v>3</v>
      </c>
      <c r="T65" s="31"/>
      <c r="U65" s="31"/>
      <c r="V65" s="30"/>
      <c r="W65" s="32">
        <f t="shared" ref="W65:AC65" ca="1" si="11">IF(OR($S65&gt;$B$5,W$62&gt;$B$5),0,
1/($B$5-2)*(
  IF(AND($S65&lt;&gt;1,W$62&lt;&gt;1, $B$5&gt;0),IF(-LN(INDEX(consMat,$S65,W$62))*LN(INDEX(consMat,$S65,1)*INDEX(consMat,1,W$62))&gt;0,1,0),0)
+IF(AND($S65&lt;&gt;2,W$62&lt;&gt;2,$B$5&gt;1),IF(-LN(INDEX(consMat,$S65,W$62))*LN(INDEX(consMat,$S65,2)*INDEX(consMat,2,W$62))&gt;0,1,0),0)
+IF(AND($S65&lt;&gt;3,W$62&lt;&gt;3,$B$5&gt;2),IF(-LN(INDEX(consMat,$S65,W$62))*LN(INDEX(consMat,$S65,3)*INDEX(consMat,3,W$62))&gt;0,1,0),0)
+IF(AND($S65&lt;&gt;4,W$62&lt;&gt;4,$B$5&gt;3),IF(-LN(INDEX(consMat,$S65,W$62))*LN(INDEX(consMat,$S65,4)*INDEX(consMat,4,W$62))&gt;0,1,0),0)
+IF(AND($S65&lt;&gt;5,W$62&lt;&gt;5,$B$5&gt;4),IF(-LN(INDEX(consMat,$S65,W$62))*LN(INDEX(consMat,$S65,5)*INDEX(consMat,5,W$62))&gt;0,1,0),0)
+IF(AND($S65&lt;&gt;6,W$62&lt;&gt;6,$B$5&gt;5),IF(-LN(INDEX(consMat,$S65,W$62))*LN(INDEX(consMat,$S65,6)*INDEX(consMat,6,W$62))&gt;0,1,0),0)
+IF(AND($S65&lt;&gt;7,W$62&lt;&gt;7,$B$5&gt;6),IF(-LN(INDEX(consMat,$S65,W$62))*LN(INDEX(consMat,$S65,7)*INDEX(consMat,7,W$62))&gt;0,1,0),0)
+IF(AND($S65&lt;&gt;8,W$62&lt;&gt;8,$B$5&gt;7),IF(-LN(INDEX(consMat,$S65,W$62))*LN(INDEX(consMat,$S65,8)*INDEX(consMat,8,W$62))&gt;0,1,0),0)
+IF(AND($S65&lt;&gt;9,W$62&lt;&gt;9,$B$5&gt;8),IF(-LN(INDEX(consMat,$S65,W$62))*LN(INDEX(consMat,$S65,9)*INDEX(consMat,9,W$62))&gt;0,1,0),0)
+IF(AND($S65&lt;&gt;10,W$62&lt;&gt;10,$B$5&gt;9),IF(-LN(INDEX(consMat,$S65,W$62))*LN(INDEX(consMat,$S65,10)*INDEX(consMat,10,W$62))&gt;0,1,0)))
)</f>
        <v>0</v>
      </c>
      <c r="X65" s="32">
        <f t="shared" ca="1" si="11"/>
        <v>0.125</v>
      </c>
      <c r="Y65" s="32">
        <f t="shared" ca="1" si="11"/>
        <v>0</v>
      </c>
      <c r="Z65" s="32">
        <f t="shared" ca="1" si="11"/>
        <v>0.125</v>
      </c>
      <c r="AA65" s="32">
        <f t="shared" ca="1" si="11"/>
        <v>0</v>
      </c>
      <c r="AB65" s="32">
        <f t="shared" ca="1" si="11"/>
        <v>0</v>
      </c>
      <c r="AC65" s="32">
        <f t="shared" ca="1" si="11"/>
        <v>0</v>
      </c>
      <c r="AF65" s="353"/>
      <c r="AL65" s="387"/>
    </row>
    <row r="66" spans="1:38" hidden="1" outlineLevel="1" x14ac:dyDescent="0.25">
      <c r="A66" s="141"/>
      <c r="B66" s="256">
        <v>3</v>
      </c>
      <c r="C66" s="260">
        <f t="array" ref="C66:L66">IF(B66&lt;=$B$7,TRANSPOSE(RGGM3),)</f>
        <v>0</v>
      </c>
      <c r="D66" s="260">
        <v>0</v>
      </c>
      <c r="E66" s="260">
        <v>0</v>
      </c>
      <c r="F66" s="260">
        <v>0</v>
      </c>
      <c r="G66" s="260">
        <v>0</v>
      </c>
      <c r="H66" s="260">
        <v>0</v>
      </c>
      <c r="I66" s="260">
        <v>0</v>
      </c>
      <c r="J66" s="260">
        <v>0</v>
      </c>
      <c r="K66" s="260">
        <v>0</v>
      </c>
      <c r="L66" s="260">
        <v>0</v>
      </c>
      <c r="M66" s="256"/>
      <c r="N66" s="145"/>
      <c r="O66" s="148"/>
      <c r="P66" s="145"/>
      <c r="S66" s="348">
        <v>4</v>
      </c>
      <c r="T66" s="31"/>
      <c r="U66" s="31"/>
      <c r="V66" s="31"/>
      <c r="W66" s="30"/>
      <c r="X66" s="32">
        <f t="shared" ref="X66:AC66" ca="1" si="12">IF(OR($S66&gt;$B$5,X$62&gt;$B$5),0,
1/($B$5-2)*(
  IF(AND($S66&lt;&gt;1,X$62&lt;&gt;1, $B$5&gt;0),IF(-LN(INDEX(consMat,$S66,X$62))*LN(INDEX(consMat,$S66,1)*INDEX(consMat,1,X$62))&gt;0,1,0),0)
+IF(AND($S66&lt;&gt;2,X$62&lt;&gt;2,$B$5&gt;1),IF(-LN(INDEX(consMat,$S66,X$62))*LN(INDEX(consMat,$S66,2)*INDEX(consMat,2,X$62))&gt;0,1,0),0)
+IF(AND($S66&lt;&gt;3,X$62&lt;&gt;3,$B$5&gt;2),IF(-LN(INDEX(consMat,$S66,X$62))*LN(INDEX(consMat,$S66,3)*INDEX(consMat,3,X$62))&gt;0,1,0),0)
+IF(AND($S66&lt;&gt;4,X$62&lt;&gt;4,$B$5&gt;3),IF(-LN(INDEX(consMat,$S66,X$62))*LN(INDEX(consMat,$S66,4)*INDEX(consMat,4,X$62))&gt;0,1,0),0)
+IF(AND($S66&lt;&gt;5,X$62&lt;&gt;5,$B$5&gt;4),IF(-LN(INDEX(consMat,$S66,X$62))*LN(INDEX(consMat,$S66,5)*INDEX(consMat,5,X$62))&gt;0,1,0),0)
+IF(AND($S66&lt;&gt;6,X$62&lt;&gt;6,$B$5&gt;5),IF(-LN(INDEX(consMat,$S66,X$62))*LN(INDEX(consMat,$S66,6)*INDEX(consMat,6,X$62))&gt;0,1,0),0)
+IF(AND($S66&lt;&gt;7,X$62&lt;&gt;7,$B$5&gt;6),IF(-LN(INDEX(consMat,$S66,X$62))*LN(INDEX(consMat,$S66,7)*INDEX(consMat,7,X$62))&gt;0,1,0),0)
+IF(AND($S66&lt;&gt;8,X$62&lt;&gt;8,$B$5&gt;7),IF(-LN(INDEX(consMat,$S66,X$62))*LN(INDEX(consMat,$S66,8)*INDEX(consMat,8,X$62))&gt;0,1,0),0)
+IF(AND($S66&lt;&gt;9,X$62&lt;&gt;9,$B$5&gt;8),IF(-LN(INDEX(consMat,$S66,X$62))*LN(INDEX(consMat,$S66,9)*INDEX(consMat,9,X$62))&gt;0,1,0),0)
+IF(AND($S66&lt;&gt;10,X$62&lt;&gt;10,$B$5&gt;9),IF(-LN(INDEX(consMat,$S66,X$62))*LN(INDEX(consMat,$S66,10)*INDEX(consMat,10,X$62))&gt;0,1,0)))
)</f>
        <v>0.125</v>
      </c>
      <c r="Y66" s="32">
        <f t="shared" ca="1" si="12"/>
        <v>0</v>
      </c>
      <c r="Z66" s="32">
        <f t="shared" ca="1" si="12"/>
        <v>0.375</v>
      </c>
      <c r="AA66" s="32">
        <f t="shared" ca="1" si="12"/>
        <v>0</v>
      </c>
      <c r="AB66" s="32">
        <f t="shared" ca="1" si="12"/>
        <v>0</v>
      </c>
      <c r="AC66" s="32">
        <f t="shared" ca="1" si="12"/>
        <v>0</v>
      </c>
      <c r="AF66" s="353"/>
      <c r="AL66" s="387"/>
    </row>
    <row r="67" spans="1:38" hidden="1" outlineLevel="1" x14ac:dyDescent="0.25">
      <c r="A67" s="141"/>
      <c r="B67" s="256">
        <v>4</v>
      </c>
      <c r="C67" s="260">
        <f t="array" ref="C67:L67">IF(B67&lt;=$B$7,TRANSPOSE(RGGM4),)</f>
        <v>0</v>
      </c>
      <c r="D67" s="260">
        <v>0</v>
      </c>
      <c r="E67" s="260">
        <v>0</v>
      </c>
      <c r="F67" s="260">
        <v>0</v>
      </c>
      <c r="G67" s="260">
        <v>0</v>
      </c>
      <c r="H67" s="260">
        <v>0</v>
      </c>
      <c r="I67" s="260">
        <v>0</v>
      </c>
      <c r="J67" s="260">
        <v>0</v>
      </c>
      <c r="K67" s="260">
        <v>0</v>
      </c>
      <c r="L67" s="260">
        <v>0</v>
      </c>
      <c r="M67" s="256"/>
      <c r="N67" s="145"/>
      <c r="O67" s="148"/>
      <c r="P67" s="145"/>
      <c r="S67" s="348">
        <v>5</v>
      </c>
      <c r="T67" s="31"/>
      <c r="U67" s="31"/>
      <c r="V67" s="31"/>
      <c r="W67" s="31"/>
      <c r="X67" s="30"/>
      <c r="Y67" s="32">
        <f ca="1">IF(OR($S67&gt;$B$5,Y$62&gt;$B$5),0,
1/($B$5-2)*(
  IF(AND($S67&lt;&gt;1,Y$62&lt;&gt;1, $B$5&gt;0),IF(-LN(INDEX(consMat,$S67,Y$62))*LN(INDEX(consMat,$S67,1)*INDEX(consMat,1,Y$62))&gt;0,1,0),0)
+IF(AND($S67&lt;&gt;2,Y$62&lt;&gt;2,$B$5&gt;1),IF(-LN(INDEX(consMat,$S67,Y$62))*LN(INDEX(consMat,$S67,2)*INDEX(consMat,2,Y$62))&gt;0,1,0),0)
+IF(AND($S67&lt;&gt;3,Y$62&lt;&gt;3,$B$5&gt;2),IF(-LN(INDEX(consMat,$S67,Y$62))*LN(INDEX(consMat,$S67,3)*INDEX(consMat,3,Y$62))&gt;0,1,0),0)
+IF(AND($S67&lt;&gt;4,Y$62&lt;&gt;4,$B$5&gt;3),IF(-LN(INDEX(consMat,$S67,Y$62))*LN(INDEX(consMat,$S67,4)*INDEX(consMat,4,Y$62))&gt;0,1,0),0)
+IF(AND($S67&lt;&gt;5,Y$62&lt;&gt;5,$B$5&gt;4),IF(-LN(INDEX(consMat,$S67,Y$62))*LN(INDEX(consMat,$S67,5)*INDEX(consMat,5,Y$62))&gt;0,1,0),0)
+IF(AND($S67&lt;&gt;6,Y$62&lt;&gt;6,$B$5&gt;5),IF(-LN(INDEX(consMat,$S67,Y$62))*LN(INDEX(consMat,$S67,6)*INDEX(consMat,6,Y$62))&gt;0,1,0),0)
+IF(AND($S67&lt;&gt;7,Y$62&lt;&gt;7,$B$5&gt;6),IF(-LN(INDEX(consMat,$S67,Y$62))*LN(INDEX(consMat,$S67,7)*INDEX(consMat,7,Y$62))&gt;0,1,0),0)
+IF(AND($S67&lt;&gt;8,Y$62&lt;&gt;8,$B$5&gt;7),IF(-LN(INDEX(consMat,$S67,Y$62))*LN(INDEX(consMat,$S67,8)*INDEX(consMat,8,Y$62))&gt;0,1,0),0)
+IF(AND($S67&lt;&gt;9,Y$62&lt;&gt;9,$B$5&gt;8),IF(-LN(INDEX(consMat,$S67,Y$62))*LN(INDEX(consMat,$S67,9)*INDEX(consMat,9,Y$62))&gt;0,1,0),0)
+IF(AND($S67&lt;&gt;10,Y$62&lt;&gt;10,$B$5&gt;9),IF(-LN(INDEX(consMat,$S67,Y$62))*LN(INDEX(consMat,$S67,10)*INDEX(consMat,10,Y$62))&gt;0,1,0)))
)</f>
        <v>0</v>
      </c>
      <c r="Z67" s="32">
        <f ca="1">IF(OR($S67&gt;$B$5,Z$62&gt;$B$5),0,
1/($B$5-2)*(
  IF(AND($S67&lt;&gt;1,Z$62&lt;&gt;1, $B$5&gt;0),IF(-LN(INDEX(consMat,$S67,Z$62))*LN(INDEX(consMat,$S67,1)*INDEX(consMat,1,Z$62))&gt;0,1,0),0)
+IF(AND($S67&lt;&gt;2,Z$62&lt;&gt;2,$B$5&gt;1),IF(-LN(INDEX(consMat,$S67,Z$62))*LN(INDEX(consMat,$S67,2)*INDEX(consMat,2,Z$62))&gt;0,1,0),0)
+IF(AND($S67&lt;&gt;3,Z$62&lt;&gt;3,$B$5&gt;2),IF(-LN(INDEX(consMat,$S67,Z$62))*LN(INDEX(consMat,$S67,3)*INDEX(consMat,3,Z$62))&gt;0,1,0),0)
+IF(AND($S67&lt;&gt;4,Z$62&lt;&gt;4,$B$5&gt;3),IF(-LN(INDEX(consMat,$S67,Z$62))*LN(INDEX(consMat,$S67,4)*INDEX(consMat,4,Z$62))&gt;0,1,0),0)
+IF(AND($S67&lt;&gt;5,Z$62&lt;&gt;5,$B$5&gt;4),IF(-LN(INDEX(consMat,$S67,Z$62))*LN(INDEX(consMat,$S67,5)*INDEX(consMat,5,Z$62))&gt;0,1,0),0)
+IF(AND($S67&lt;&gt;6,Z$62&lt;&gt;6,$B$5&gt;5),IF(-LN(INDEX(consMat,$S67,Z$62))*LN(INDEX(consMat,$S67,6)*INDEX(consMat,6,Z$62))&gt;0,1,0),0)
+IF(AND($S67&lt;&gt;7,Z$62&lt;&gt;7,$B$5&gt;6),IF(-LN(INDEX(consMat,$S67,Z$62))*LN(INDEX(consMat,$S67,7)*INDEX(consMat,7,Z$62))&gt;0,1,0),0)
+IF(AND($S67&lt;&gt;8,Z$62&lt;&gt;8,$B$5&gt;7),IF(-LN(INDEX(consMat,$S67,Z$62))*LN(INDEX(consMat,$S67,8)*INDEX(consMat,8,Z$62))&gt;0,1,0),0)
+IF(AND($S67&lt;&gt;9,Z$62&lt;&gt;9,$B$5&gt;8),IF(-LN(INDEX(consMat,$S67,Z$62))*LN(INDEX(consMat,$S67,9)*INDEX(consMat,9,Z$62))&gt;0,1,0),0)
+IF(AND($S67&lt;&gt;10,Z$62&lt;&gt;10,$B$5&gt;9),IF(-LN(INDEX(consMat,$S67,Z$62))*LN(INDEX(consMat,$S67,10)*INDEX(consMat,10,Z$62))&gt;0,1,0)))
)</f>
        <v>0</v>
      </c>
      <c r="AA67" s="32">
        <f ca="1">IF(OR($S67&gt;$B$5,AA$62&gt;$B$5),0,
1/($B$5-2)*(
  IF(AND($S67&lt;&gt;1,AA$62&lt;&gt;1, $B$5&gt;0),IF(-LN(INDEX(consMat,$S67,AA$62))*LN(INDEX(consMat,$S67,1)*INDEX(consMat,1,AA$62))&gt;0,1,0),0)
+IF(AND($S67&lt;&gt;2,AA$62&lt;&gt;2,$B$5&gt;1),IF(-LN(INDEX(consMat,$S67,AA$62))*LN(INDEX(consMat,$S67,2)*INDEX(consMat,2,AA$62))&gt;0,1,0),0)
+IF(AND($S67&lt;&gt;3,AA$62&lt;&gt;3,$B$5&gt;2),IF(-LN(INDEX(consMat,$S67,AA$62))*LN(INDEX(consMat,$S67,3)*INDEX(consMat,3,AA$62))&gt;0,1,0),0)
+IF(AND($S67&lt;&gt;4,AA$62&lt;&gt;4,$B$5&gt;3),IF(-LN(INDEX(consMat,$S67,AA$62))*LN(INDEX(consMat,$S67,4)*INDEX(consMat,4,AA$62))&gt;0,1,0),0)
+IF(AND($S67&lt;&gt;5,AA$62&lt;&gt;5,$B$5&gt;4),IF(-LN(INDEX(consMat,$S67,AA$62))*LN(INDEX(consMat,$S67,5)*INDEX(consMat,5,AA$62))&gt;0,1,0),0)
+IF(AND($S67&lt;&gt;6,AA$62&lt;&gt;6,$B$5&gt;5),IF(-LN(INDEX(consMat,$S67,AA$62))*LN(INDEX(consMat,$S67,6)*INDEX(consMat,6,AA$62))&gt;0,1,0),0)
+IF(AND($S67&lt;&gt;7,AA$62&lt;&gt;7,$B$5&gt;6),IF(-LN(INDEX(consMat,$S67,AA$62))*LN(INDEX(consMat,$S67,7)*INDEX(consMat,7,AA$62))&gt;0,1,0),0)
+IF(AND($S67&lt;&gt;8,AA$62&lt;&gt;8,$B$5&gt;7),IF(-LN(INDEX(consMat,$S67,AA$62))*LN(INDEX(consMat,$S67,8)*INDEX(consMat,8,AA$62))&gt;0,1,0),0)
+IF(AND($S67&lt;&gt;9,AA$62&lt;&gt;9,$B$5&gt;8),IF(-LN(INDEX(consMat,$S67,AA$62))*LN(INDEX(consMat,$S67,9)*INDEX(consMat,9,AA$62))&gt;0,1,0),0)
+IF(AND($S67&lt;&gt;10,AA$62&lt;&gt;10,$B$5&gt;9),IF(-LN(INDEX(consMat,$S67,AA$62))*LN(INDEX(consMat,$S67,10)*INDEX(consMat,10,AA$62))&gt;0,1,0)))
)</f>
        <v>0.375</v>
      </c>
      <c r="AB67" s="32">
        <f ca="1">IF(OR($S67&gt;$B$5,AB$62&gt;$B$5),0,
1/($B$5-2)*(
  IF(AND($S67&lt;&gt;1,AB$62&lt;&gt;1, $B$5&gt;0),IF(-LN(INDEX(consMat,$S67,AB$62))*LN(INDEX(consMat,$S67,1)*INDEX(consMat,1,AB$62))&gt;0,1,0),0)
+IF(AND($S67&lt;&gt;2,AB$62&lt;&gt;2,$B$5&gt;1),IF(-LN(INDEX(consMat,$S67,AB$62))*LN(INDEX(consMat,$S67,2)*INDEX(consMat,2,AB$62))&gt;0,1,0),0)
+IF(AND($S67&lt;&gt;3,AB$62&lt;&gt;3,$B$5&gt;2),IF(-LN(INDEX(consMat,$S67,AB$62))*LN(INDEX(consMat,$S67,3)*INDEX(consMat,3,AB$62))&gt;0,1,0),0)
+IF(AND($S67&lt;&gt;4,AB$62&lt;&gt;4,$B$5&gt;3),IF(-LN(INDEX(consMat,$S67,AB$62))*LN(INDEX(consMat,$S67,4)*INDEX(consMat,4,AB$62))&gt;0,1,0),0)
+IF(AND($S67&lt;&gt;5,AB$62&lt;&gt;5,$B$5&gt;4),IF(-LN(INDEX(consMat,$S67,AB$62))*LN(INDEX(consMat,$S67,5)*INDEX(consMat,5,AB$62))&gt;0,1,0),0)
+IF(AND($S67&lt;&gt;6,AB$62&lt;&gt;6,$B$5&gt;5),IF(-LN(INDEX(consMat,$S67,AB$62))*LN(INDEX(consMat,$S67,6)*INDEX(consMat,6,AB$62))&gt;0,1,0),0)
+IF(AND($S67&lt;&gt;7,AB$62&lt;&gt;7,$B$5&gt;6),IF(-LN(INDEX(consMat,$S67,AB$62))*LN(INDEX(consMat,$S67,7)*INDEX(consMat,7,AB$62))&gt;0,1,0),0)
+IF(AND($S67&lt;&gt;8,AB$62&lt;&gt;8,$B$5&gt;7),IF(-LN(INDEX(consMat,$S67,AB$62))*LN(INDEX(consMat,$S67,8)*INDEX(consMat,8,AB$62))&gt;0,1,0),0)
+IF(AND($S67&lt;&gt;9,AB$62&lt;&gt;9,$B$5&gt;8),IF(-LN(INDEX(consMat,$S67,AB$62))*LN(INDEX(consMat,$S67,9)*INDEX(consMat,9,AB$62))&gt;0,1,0),0)
+IF(AND($S67&lt;&gt;10,AB$62&lt;&gt;10,$B$5&gt;9),IF(-LN(INDEX(consMat,$S67,AB$62))*LN(INDEX(consMat,$S67,10)*INDEX(consMat,10,AB$62))&gt;0,1,0)))
)</f>
        <v>0</v>
      </c>
      <c r="AC67" s="32">
        <f ca="1">IF(OR($S67&gt;$B$5,AC$62&gt;$B$5),0,
1/($B$5-2)*(
  IF(AND($S67&lt;&gt;1,AC$62&lt;&gt;1, $B$5&gt;0),IF(-LN(INDEX(consMat,$S67,AC$62))*LN(INDEX(consMat,$S67,1)*INDEX(consMat,1,AC$62))&gt;0,1,0),0)
+IF(AND($S67&lt;&gt;2,AC$62&lt;&gt;2,$B$5&gt;1),IF(-LN(INDEX(consMat,$S67,AC$62))*LN(INDEX(consMat,$S67,2)*INDEX(consMat,2,AC$62))&gt;0,1,0),0)
+IF(AND($S67&lt;&gt;3,AC$62&lt;&gt;3,$B$5&gt;2),IF(-LN(INDEX(consMat,$S67,AC$62))*LN(INDEX(consMat,$S67,3)*INDEX(consMat,3,AC$62))&gt;0,1,0),0)
+IF(AND($S67&lt;&gt;4,AC$62&lt;&gt;4,$B$5&gt;3),IF(-LN(INDEX(consMat,$S67,AC$62))*LN(INDEX(consMat,$S67,4)*INDEX(consMat,4,AC$62))&gt;0,1,0),0)
+IF(AND($S67&lt;&gt;5,AC$62&lt;&gt;5,$B$5&gt;4),IF(-LN(INDEX(consMat,$S67,AC$62))*LN(INDEX(consMat,$S67,5)*INDEX(consMat,5,AC$62))&gt;0,1,0),0)
+IF(AND($S67&lt;&gt;6,AC$62&lt;&gt;6,$B$5&gt;5),IF(-LN(INDEX(consMat,$S67,AC$62))*LN(INDEX(consMat,$S67,6)*INDEX(consMat,6,AC$62))&gt;0,1,0),0)
+IF(AND($S67&lt;&gt;7,AC$62&lt;&gt;7,$B$5&gt;6),IF(-LN(INDEX(consMat,$S67,AC$62))*LN(INDEX(consMat,$S67,7)*INDEX(consMat,7,AC$62))&gt;0,1,0),0)
+IF(AND($S67&lt;&gt;8,AC$62&lt;&gt;8,$B$5&gt;7),IF(-LN(INDEX(consMat,$S67,AC$62))*LN(INDEX(consMat,$S67,8)*INDEX(consMat,8,AC$62))&gt;0,1,0),0)
+IF(AND($S67&lt;&gt;9,AC$62&lt;&gt;9,$B$5&gt;8),IF(-LN(INDEX(consMat,$S67,AC$62))*LN(INDEX(consMat,$S67,9)*INDEX(consMat,9,AC$62))&gt;0,1,0),0)
+IF(AND($S67&lt;&gt;10,AC$62&lt;&gt;10,$B$5&gt;9),IF(-LN(INDEX(consMat,$S67,AC$62))*LN(INDEX(consMat,$S67,10)*INDEX(consMat,10,AC$62))&gt;0,1,0)))
)</f>
        <v>0</v>
      </c>
      <c r="AF67" s="353"/>
      <c r="AL67" s="387"/>
    </row>
    <row r="68" spans="1:38" hidden="1" outlineLevel="1" x14ac:dyDescent="0.25">
      <c r="A68" s="141"/>
      <c r="B68" s="256">
        <v>5</v>
      </c>
      <c r="C68" s="260">
        <f t="array" ref="C68:L68">IF(B68&lt;=$B$7,TRANSPOSE(RGGM5),)</f>
        <v>0</v>
      </c>
      <c r="D68" s="260">
        <v>0</v>
      </c>
      <c r="E68" s="260">
        <v>0</v>
      </c>
      <c r="F68" s="260">
        <v>0</v>
      </c>
      <c r="G68" s="260">
        <v>0</v>
      </c>
      <c r="H68" s="260">
        <v>0</v>
      </c>
      <c r="I68" s="260">
        <v>0</v>
      </c>
      <c r="J68" s="260">
        <v>0</v>
      </c>
      <c r="K68" s="260">
        <v>0</v>
      </c>
      <c r="L68" s="260">
        <v>0</v>
      </c>
      <c r="M68" s="256"/>
      <c r="N68" s="145"/>
      <c r="O68" s="148"/>
      <c r="P68" s="145"/>
      <c r="S68" s="348">
        <v>6</v>
      </c>
      <c r="T68" s="31"/>
      <c r="U68" s="31"/>
      <c r="V68" s="31"/>
      <c r="W68" s="31"/>
      <c r="X68" s="31"/>
      <c r="Y68" s="30"/>
      <c r="Z68" s="32" t="e">
        <f ca="1">IF(OR($S58&gt;$B$5,Z$62&gt;$B$5),0,
1/($B$5-2)*(IF(AND($S68&lt;&gt;1,Z$62&lt;&gt;1),IF(-LN(INDEX(consMat,$S68,Z$62))*LN(INDEX(consMat,$S68,1)*INDEX(consMat,1,Z$62))&gt;0,1,0),0)
+IF(AND($S68&lt;&gt;2,Z$62&lt;&gt;2),IF(-LN(INDEX(consMat,$S68,Z$62))*LN(INDEX(consMat,$S68,2)*INDEX(consMat,2,Z$62))&gt;0,1,0),0)
+IF(AND($S68&lt;&gt;3,Z$62&lt;&gt;3,$B$5&gt;2),IF(-LN(INDEX(consMat,$S68,Z$62))*LN(INDEX(consMat,$S68,3)*INDEX(consMat,3,Z$62))&gt;0,1,0),0)
+IF(AND($S68&lt;&gt;4,Z$62&lt;&gt;4,$B$5&gt;3),IF(-LN(INDEX(consMat,$S68,Z$62))*LN(INDEX(consMat,$S68,4)*INDEX(consMat,4,Z$62))&gt;0,1,0),0)
+IF(AND($S68&lt;&gt;5,Z$62&lt;&gt;5,$B$5&gt;4),IF(-LN(INDEX(consMat,$S68,Z$62))*LN(INDEX(consMat,$S68,5)*INDEX(consMat,5,Z$62))&gt;0,1,0),0)
+IF(AND($S68&lt;&gt;6,Z$62&lt;&gt;6,$B$5&gt;5),IF(-LN(INDEX(consMat,$S68,Z$62))*LN(INDEX(consMat,$S68,6)*INDEX(consMat,6,Z$62))&gt;0,1,0),0)
+IF(AND($S68&lt;&gt;7,Z$62&lt;&gt;7,$B$5&gt;6),IF(-LN(INDEX(consMat,$S68,Z$62))*LN(INDEX(consMat,$S68,7)*INDEX(consMat,7,Z$62))&gt;0,1,0),0)
+IF(AND($S68&lt;&gt;8,Z$62&lt;&gt;8,$B$5&gt;7),IF(-LN(INDEX(consMat,$S68,Z$62))*LN(INDEX(consMat,$S68,8)*INDEX(consMat,8,Z$62))&gt;0,1,0),0)
+IF(AND($S68&lt;&gt;9,Z$62&lt;&gt;9,$B$5&gt;8),IF(-LN(INDEX(consMat,$S68,Z$62))*LN(INDEX(consMat,$S68,,9)*INDEX(consMat,9,Z$62))&gt;0,1,0),0)
+IF(AND($S68&lt;&gt;10,Z$62&lt;&gt;10,$B$5&gt;9),IF(-LN(INDEX(consMat,$S68,Z$62))*LN(INDEX(consMat,$S68,10)*INDEX(consMat,10,Z$62))&gt;0,1,0))))</f>
        <v>#REF!</v>
      </c>
      <c r="AA68" s="32" t="e">
        <f ca="1">IF(OR($S58&gt;$B$5,AA$62&gt;$B$5),0,
1/($B$5-2)*(IF(AND($S68&lt;&gt;1,AA$62&lt;&gt;1),IF(-LN(INDEX(consMat,$S68,AA$62))*LN(INDEX(consMat,$S68,1)*INDEX(consMat,1,AA$62))&gt;0,1,0),0)
+IF(AND($S68&lt;&gt;2,AA$62&lt;&gt;2),IF(-LN(INDEX(consMat,$S68,AA$62))*LN(INDEX(consMat,$S68,2)*INDEX(consMat,2,AA$62))&gt;0,1,0),0)
+IF(AND($S68&lt;&gt;3,AA$62&lt;&gt;3,$B$5&gt;2),IF(-LN(INDEX(consMat,$S68,AA$62))*LN(INDEX(consMat,$S68,3)*INDEX(consMat,3,AA$62))&gt;0,1,0),0)
+IF(AND($S68&lt;&gt;4,AA$62&lt;&gt;4,$B$5&gt;3),IF(-LN(INDEX(consMat,$S68,AA$62))*LN(INDEX(consMat,$S68,4)*INDEX(consMat,4,AA$62))&gt;0,1,0),0)
+IF(AND($S68&lt;&gt;5,AA$62&lt;&gt;5,$B$5&gt;4),IF(-LN(INDEX(consMat,$S68,AA$62))*LN(INDEX(consMat,$S68,5)*INDEX(consMat,5,AA$62))&gt;0,1,0),0)
+IF(AND($S68&lt;&gt;6,AA$62&lt;&gt;6,$B$5&gt;5),IF(-LN(INDEX(consMat,$S68,AA$62))*LN(INDEX(consMat,$S68,6)*INDEX(consMat,6,AA$62))&gt;0,1,0),0)
+IF(AND($S68&lt;&gt;7,AA$62&lt;&gt;7,$B$5&gt;6),IF(-LN(INDEX(consMat,$S68,AA$62))*LN(INDEX(consMat,$S68,7)*INDEX(consMat,7,AA$62))&gt;0,1,0),0)
+IF(AND($S68&lt;&gt;8,AA$62&lt;&gt;8,$B$5&gt;7),IF(-LN(INDEX(consMat,$S68,AA$62))*LN(INDEX(consMat,$S68,8)*INDEX(consMat,8,AA$62))&gt;0,1,0),0)
+IF(AND($S68&lt;&gt;9,AA$62&lt;&gt;9,$B$5&gt;8),IF(-LN(INDEX(consMat,$S68,AA$62))*LN(INDEX(consMat,$S68,,9)*INDEX(consMat,9,AA$62))&gt;0,1,0),0)
+IF(AND($S68&lt;&gt;10,AA$62&lt;&gt;10,$B$5&gt;9),IF(-LN(INDEX(consMat,$S68,AA$62))*LN(INDEX(consMat,$S68,10)*INDEX(consMat,10,AA$62))&gt;0,1,0))))</f>
        <v>#REF!</v>
      </c>
      <c r="AB68" s="32">
        <f ca="1">IF(OR($S58&gt;$B$5,AB$62&gt;$B$5),0,
1/($B$5-2)*(IF(AND($S68&lt;&gt;1,AB$62&lt;&gt;1),IF(-LN(INDEX(consMat,$S68,AB$62))*LN(INDEX(consMat,$S68,1)*INDEX(consMat,1,AB$62))&gt;0,1,0),0)
+IF(AND($S68&lt;&gt;2,AB$62&lt;&gt;2),IF(-LN(INDEX(consMat,$S68,AB$62))*LN(INDEX(consMat,$S68,2)*INDEX(consMat,2,AB$62))&gt;0,1,0),0)
+IF(AND($S68&lt;&gt;3,AB$62&lt;&gt;3,$B$5&gt;2),IF(-LN(INDEX(consMat,$S68,AB$62))*LN(INDEX(consMat,$S68,3)*INDEX(consMat,3,AB$62))&gt;0,1,0),0)
+IF(AND($S68&lt;&gt;4,AB$62&lt;&gt;4,$B$5&gt;3),IF(-LN(INDEX(consMat,$S68,AB$62))*LN(INDEX(consMat,$S68,4)*INDEX(consMat,4,AB$62))&gt;0,1,0),0)
+IF(AND($S68&lt;&gt;5,AB$62&lt;&gt;5,$B$5&gt;4),IF(-LN(INDEX(consMat,$S68,AB$62))*LN(INDEX(consMat,$S68,5)*INDEX(consMat,5,AB$62))&gt;0,1,0),0)
+IF(AND($S68&lt;&gt;6,AB$62&lt;&gt;6,$B$5&gt;5),IF(-LN(INDEX(consMat,$S68,AB$62))*LN(INDEX(consMat,$S68,6)*INDEX(consMat,6,AB$62))&gt;0,1,0),0)
+IF(AND($S68&lt;&gt;7,AB$62&lt;&gt;7,$B$5&gt;6),IF(-LN(INDEX(consMat,$S68,AB$62))*LN(INDEX(consMat,$S68,7)*INDEX(consMat,7,AB$62))&gt;0,1,0),0)
+IF(AND($S68&lt;&gt;8,AB$62&lt;&gt;8,$B$5&gt;7),IF(-LN(INDEX(consMat,$S68,AB$62))*LN(INDEX(consMat,$S68,8)*INDEX(consMat,8,AB$62))&gt;0,1,0),0)
+IF(AND($S68&lt;&gt;9,AB$62&lt;&gt;9,$B$5&gt;8),IF(-LN(INDEX(consMat,$S68,AB$62))*LN(INDEX(consMat,$S68,,9)*INDEX(consMat,9,AB$62))&gt;0,1,0),0)
+IF(AND($S68&lt;&gt;10,AB$62&lt;&gt;10,$B$5&gt;9),IF(-LN(INDEX(consMat,$S68,AB$62))*LN(INDEX(consMat,$S68,10)*INDEX(consMat,10,AB$62))&gt;0,1,0))))</f>
        <v>0</v>
      </c>
      <c r="AC68" s="32" t="e">
        <f ca="1">IF(OR($S58&gt;$B$5,AC$62&gt;$B$5),0,
1/($B$5-2)*(IF(AND($S68&lt;&gt;1,AC$62&lt;&gt;1),IF(-LN(INDEX(consMat,$S68,AC$62))*LN(INDEX(consMat,$S68,1)*INDEX(consMat,1,AC$62))&gt;0,1,0),0)
+IF(AND($S68&lt;&gt;2,AC$62&lt;&gt;2),IF(-LN(INDEX(consMat,$S68,AC$62))*LN(INDEX(consMat,$S68,2)*INDEX(consMat,2,AC$62))&gt;0,1,0),0)
+IF(AND($S68&lt;&gt;3,AC$62&lt;&gt;3,$B$5&gt;2),IF(-LN(INDEX(consMat,$S68,AC$62))*LN(INDEX(consMat,$S68,3)*INDEX(consMat,3,AC$62))&gt;0,1,0),0)
+IF(AND($S68&lt;&gt;4,AC$62&lt;&gt;4,$B$5&gt;3),IF(-LN(INDEX(consMat,$S68,AC$62))*LN(INDEX(consMat,$S68,4)*INDEX(consMat,4,AC$62))&gt;0,1,0),0)
+IF(AND($S68&lt;&gt;5,AC$62&lt;&gt;5,$B$5&gt;4),IF(-LN(INDEX(consMat,$S68,AC$62))*LN(INDEX(consMat,$S68,5)*INDEX(consMat,5,AC$62))&gt;0,1,0),0)
+IF(AND($S68&lt;&gt;6,AC$62&lt;&gt;6,$B$5&gt;5),IF(-LN(INDEX(consMat,$S68,AC$62))*LN(INDEX(consMat,$S68,6)*INDEX(consMat,6,AC$62))&gt;0,1,0),0)
+IF(AND($S68&lt;&gt;7,AC$62&lt;&gt;7,$B$5&gt;6),IF(-LN(INDEX(consMat,$S68,AC$62))*LN(INDEX(consMat,$S68,7)*INDEX(consMat,7,AC$62))&gt;0,1,0),0)
+IF(AND($S68&lt;&gt;8,AC$62&lt;&gt;8,$B$5&gt;7),IF(-LN(INDEX(consMat,$S68,AC$62))*LN(INDEX(consMat,$S68,8)*INDEX(consMat,8,AC$62))&gt;0,1,0),0)
+IF(AND($S68&lt;&gt;9,AC$62&lt;&gt;9,$B$5&gt;8),IF(-LN(INDEX(consMat,$S68,AC$62))*LN(INDEX(consMat,$S68,,9)*INDEX(consMat,9,AC$62))&gt;0,1,0),0)
+IF(AND($S68&lt;&gt;10,AC$62&lt;&gt;10,$B$5&gt;9),IF(-LN(INDEX(consMat,$S68,AC$62))*LN(INDEX(consMat,$S68,10)*INDEX(consMat,10,AC$62))&gt;0,1,0))))</f>
        <v>#REF!</v>
      </c>
      <c r="AF68" s="353"/>
      <c r="AL68" s="387"/>
    </row>
    <row r="69" spans="1:38" hidden="1" outlineLevel="1" x14ac:dyDescent="0.25">
      <c r="A69" s="141"/>
      <c r="B69" s="256">
        <v>6</v>
      </c>
      <c r="C69" s="260">
        <f t="array" ref="C69:L69">IF(B69&lt;=$B$7,TRANSPOSE(RGGM6),)</f>
        <v>0</v>
      </c>
      <c r="D69" s="260">
        <v>0</v>
      </c>
      <c r="E69" s="260">
        <v>0</v>
      </c>
      <c r="F69" s="260">
        <v>0</v>
      </c>
      <c r="G69" s="260">
        <v>0</v>
      </c>
      <c r="H69" s="260">
        <v>0</v>
      </c>
      <c r="I69" s="260">
        <v>0</v>
      </c>
      <c r="J69" s="260">
        <v>0</v>
      </c>
      <c r="K69" s="260">
        <v>0</v>
      </c>
      <c r="L69" s="260">
        <v>0</v>
      </c>
      <c r="M69" s="256"/>
      <c r="N69" s="145"/>
      <c r="O69" s="148"/>
      <c r="P69" s="145"/>
      <c r="S69" s="348">
        <v>7</v>
      </c>
      <c r="T69" s="31"/>
      <c r="U69" s="31"/>
      <c r="V69" s="31"/>
      <c r="W69" s="31"/>
      <c r="X69" s="31"/>
      <c r="Y69" s="31"/>
      <c r="Z69" s="30"/>
      <c r="AA69" s="32" t="e">
        <f ca="1">IF(OR($S59&gt;$B$5,AA$62&gt;$B$5),0,
1/($B$5-2)*(IF(AND($S69&lt;&gt;1,AA$62&lt;&gt;1),IF(-LN(INDEX(consMat,$S69,AA$62))*LN(INDEX(consMat,$S69,1)*INDEX(consMat,1,AA$62))&gt;0,1,0),0)
+IF(AND($S69&lt;&gt;2,AA$62&lt;&gt;2),IF(-LN(INDEX(consMat,$S69,AA$62))*LN(INDEX(consMat,$S69,2)*INDEX(consMat,2,AA$62))&gt;0,1,0),0)
+IF(AND($S69&lt;&gt;3,AA$62&lt;&gt;3,$B$5&gt;2),IF(-LN(INDEX(consMat,$S69,AA$62))*LN(INDEX(consMat,$S69,3)*INDEX(consMat,3,AA$62))&gt;0,1,0),0)
+IF(AND($S69&lt;&gt;4,AA$62&lt;&gt;4,$B$5&gt;3),IF(-LN(INDEX(consMat,$S69,AA$62))*LN(INDEX(consMat,$S69,4)*INDEX(consMat,4,AA$62))&gt;0,1,0),0)
+IF(AND($S69&lt;&gt;5,AA$62&lt;&gt;5,$B$5&gt;4),IF(-LN(INDEX(consMat,$S69,AA$62))*LN(INDEX(consMat,$S69,5)*INDEX(consMat,5,AA$62))&gt;0,1,0),0)
+IF(AND($S69&lt;&gt;6,AA$62&lt;&gt;6,$B$5&gt;5),IF(-LN(INDEX(consMat,$S69,AA$62))*LN(INDEX(consMat,$S69,6)*INDEX(consMat,6,AA$62))&gt;0,1,0),0)
+IF(AND($S69&lt;&gt;7,AA$62&lt;&gt;7,$B$5&gt;6),IF(-LN(INDEX(consMat,$S69,AA$62))*LN(INDEX(consMat,$S69,7)*INDEX(consMat,7,AA$62))&gt;0,1,0),0)
+IF(AND($S69&lt;&gt;8,AA$62&lt;&gt;8,$B$5&gt;7),IF(-LN(INDEX(consMat,$S69,AA$62))*LN(INDEX(consMat,$S69,8)*INDEX(consMat,8,AA$62))&gt;0,1,0),0)
+IF(AND($S69&lt;&gt;9,AA$62&lt;&gt;9,$B$5&gt;8),IF(-LN(INDEX(consMat,$S69,AA$62))*LN(INDEX(consMat,$S69,,9)*INDEX(consMat,9,AA$62))&gt;0,1,0),0)
+IF(AND($S69&lt;&gt;10,AA$62&lt;&gt;10,$B$5&gt;9),IF(-LN(INDEX(consMat,$S69,AA$62))*LN(INDEX(consMat,$S69,10)*INDEX(consMat,10,AA$62))&gt;0,1,0))))</f>
        <v>#REF!</v>
      </c>
      <c r="AB69" s="32">
        <f ca="1">IF(OR($S59&gt;$B$5,AB$62&gt;$B$5),0,
1/($B$5-2)*(IF(AND($S69&lt;&gt;1,AB$62&lt;&gt;1),IF(-LN(INDEX(consMat,$S69,AB$62))*LN(INDEX(consMat,$S69,1)*INDEX(consMat,1,AB$62))&gt;0,1,0),0)
+IF(AND($S69&lt;&gt;2,AB$62&lt;&gt;2),IF(-LN(INDEX(consMat,$S69,AB$62))*LN(INDEX(consMat,$S69,2)*INDEX(consMat,2,AB$62))&gt;0,1,0),0)
+IF(AND($S69&lt;&gt;3,AB$62&lt;&gt;3,$B$5&gt;2),IF(-LN(INDEX(consMat,$S69,AB$62))*LN(INDEX(consMat,$S69,3)*INDEX(consMat,3,AB$62))&gt;0,1,0),0)
+IF(AND($S69&lt;&gt;4,AB$62&lt;&gt;4,$B$5&gt;3),IF(-LN(INDEX(consMat,$S69,AB$62))*LN(INDEX(consMat,$S69,4)*INDEX(consMat,4,AB$62))&gt;0,1,0),0)
+IF(AND($S69&lt;&gt;5,AB$62&lt;&gt;5,$B$5&gt;4),IF(-LN(INDEX(consMat,$S69,AB$62))*LN(INDEX(consMat,$S69,5)*INDEX(consMat,5,AB$62))&gt;0,1,0),0)
+IF(AND($S69&lt;&gt;6,AB$62&lt;&gt;6,$B$5&gt;5),IF(-LN(INDEX(consMat,$S69,AB$62))*LN(INDEX(consMat,$S69,6)*INDEX(consMat,6,AB$62))&gt;0,1,0),0)
+IF(AND($S69&lt;&gt;7,AB$62&lt;&gt;7,$B$5&gt;6),IF(-LN(INDEX(consMat,$S69,AB$62))*LN(INDEX(consMat,$S69,7)*INDEX(consMat,7,AB$62))&gt;0,1,0),0)
+IF(AND($S69&lt;&gt;8,AB$62&lt;&gt;8,$B$5&gt;7),IF(-LN(INDEX(consMat,$S69,AB$62))*LN(INDEX(consMat,$S69,8)*INDEX(consMat,8,AB$62))&gt;0,1,0),0)
+IF(AND($S69&lt;&gt;9,AB$62&lt;&gt;9,$B$5&gt;8),IF(-LN(INDEX(consMat,$S69,AB$62))*LN(INDEX(consMat,$S69,,9)*INDEX(consMat,9,AB$62))&gt;0,1,0),0)
+IF(AND($S69&lt;&gt;10,AB$62&lt;&gt;10,$B$5&gt;9),IF(-LN(INDEX(consMat,$S69,AB$62))*LN(INDEX(consMat,$S69,10)*INDEX(consMat,10,AB$62))&gt;0,1,0))))</f>
        <v>0</v>
      </c>
      <c r="AC69" s="32" t="e">
        <f ca="1">IF(OR($S59&gt;$B$5,AC$62&gt;$B$5),0,
1/($B$5-2)*(IF(AND($S69&lt;&gt;1,AC$62&lt;&gt;1),IF(-LN(INDEX(consMat,$S69,AC$62))*LN(INDEX(consMat,$S69,1)*INDEX(consMat,1,AC$62))&gt;0,1,0),0)
+IF(AND($S69&lt;&gt;2,AC$62&lt;&gt;2),IF(-LN(INDEX(consMat,$S69,AC$62))*LN(INDEX(consMat,$S69,2)*INDEX(consMat,2,AC$62))&gt;0,1,0),0)
+IF(AND($S69&lt;&gt;3,AC$62&lt;&gt;3,$B$5&gt;2),IF(-LN(INDEX(consMat,$S69,AC$62))*LN(INDEX(consMat,$S69,3)*INDEX(consMat,3,AC$62))&gt;0,1,0),0)
+IF(AND($S69&lt;&gt;4,AC$62&lt;&gt;4,$B$5&gt;3),IF(-LN(INDEX(consMat,$S69,AC$62))*LN(INDEX(consMat,$S69,4)*INDEX(consMat,4,AC$62))&gt;0,1,0),0)
+IF(AND($S69&lt;&gt;5,AC$62&lt;&gt;5,$B$5&gt;4),IF(-LN(INDEX(consMat,$S69,AC$62))*LN(INDEX(consMat,$S69,5)*INDEX(consMat,5,AC$62))&gt;0,1,0),0)
+IF(AND($S69&lt;&gt;6,AC$62&lt;&gt;6,$B$5&gt;5),IF(-LN(INDEX(consMat,$S69,AC$62))*LN(INDEX(consMat,$S69,6)*INDEX(consMat,6,AC$62))&gt;0,1,0),0)
+IF(AND($S69&lt;&gt;7,AC$62&lt;&gt;7,$B$5&gt;6),IF(-LN(INDEX(consMat,$S69,AC$62))*LN(INDEX(consMat,$S69,7)*INDEX(consMat,7,AC$62))&gt;0,1,0),0)
+IF(AND($S69&lt;&gt;8,AC$62&lt;&gt;8,$B$5&gt;7),IF(-LN(INDEX(consMat,$S69,AC$62))*LN(INDEX(consMat,$S69,8)*INDEX(consMat,8,AC$62))&gt;0,1,0),0)
+IF(AND($S69&lt;&gt;9,AC$62&lt;&gt;9,$B$5&gt;8),IF(-LN(INDEX(consMat,$S69,AC$62))*LN(INDEX(consMat,$S69,,9)*INDEX(consMat,9,AC$62))&gt;0,1,0),0)
+IF(AND($S69&lt;&gt;10,AC$62&lt;&gt;10,$B$5&gt;9),IF(-LN(INDEX(consMat,$S69,AC$62))*LN(INDEX(consMat,$S69,10)*INDEX(consMat,10,AC$62))&gt;0,1,0))))</f>
        <v>#REF!</v>
      </c>
      <c r="AF69" s="353"/>
      <c r="AL69" s="387"/>
    </row>
    <row r="70" spans="1:38" hidden="1" outlineLevel="1" x14ac:dyDescent="0.25">
      <c r="A70" s="141"/>
      <c r="B70" s="256">
        <v>7</v>
      </c>
      <c r="C70" s="260">
        <f t="array" ref="C70:L70">IF(B70&lt;=$B$7,TRANSPOSE(RGGM7),)</f>
        <v>0</v>
      </c>
      <c r="D70" s="260">
        <v>0</v>
      </c>
      <c r="E70" s="260">
        <v>0</v>
      </c>
      <c r="F70" s="260">
        <v>0</v>
      </c>
      <c r="G70" s="260">
        <v>0</v>
      </c>
      <c r="H70" s="260">
        <v>0</v>
      </c>
      <c r="I70" s="260">
        <v>0</v>
      </c>
      <c r="J70" s="260">
        <v>0</v>
      </c>
      <c r="K70" s="260">
        <v>0</v>
      </c>
      <c r="L70" s="260">
        <v>0</v>
      </c>
      <c r="M70" s="256"/>
      <c r="N70" s="145"/>
      <c r="O70" s="148"/>
      <c r="P70" s="145"/>
      <c r="S70" s="348">
        <v>8</v>
      </c>
      <c r="T70" s="31"/>
      <c r="U70" s="31"/>
      <c r="V70" s="31"/>
      <c r="W70" s="31"/>
      <c r="X70" s="31"/>
      <c r="Y70" s="31"/>
      <c r="Z70" s="31"/>
      <c r="AA70" s="30"/>
      <c r="AB70" s="32">
        <f ca="1">IF(OR($S60&gt;$B$5,AB$62&gt;$B$5),0,
1/($B$5-2)*(IF(AND($S70&lt;&gt;1,AB$62&lt;&gt;1),IF(-LN(INDEX(consMat,$S70,AB$62))*LN(INDEX(consMat,$S70,1)*INDEX(consMat,1,AB$62))&gt;0,1,0),0)
+IF(AND($S70&lt;&gt;2,AB$62&lt;&gt;2),IF(-LN(INDEX(consMat,$S70,AB$62))*LN(INDEX(consMat,$S70,2)*INDEX(consMat,2,AB$62))&gt;0,1,0),0)
+IF(AND($S70&lt;&gt;3,AB$62&lt;&gt;3,$B$5&gt;2),IF(-LN(INDEX(consMat,$S70,AB$62))*LN(INDEX(consMat,$S70,3)*INDEX(consMat,3,AB$62))&gt;0,1,0),0)
+IF(AND($S70&lt;&gt;4,AB$62&lt;&gt;4,$B$5&gt;3),IF(-LN(INDEX(consMat,$S70,AB$62))*LN(INDEX(consMat,$S70,4)*INDEX(consMat,4,AB$62))&gt;0,1,0),0)
+IF(AND($S70&lt;&gt;5,AB$62&lt;&gt;5,$B$5&gt;4),IF(-LN(INDEX(consMat,$S70,AB$62))*LN(INDEX(consMat,$S70,5)*INDEX(consMat,5,AB$62))&gt;0,1,0),0)
+IF(AND($S70&lt;&gt;6,AB$62&lt;&gt;6,$B$5&gt;5),IF(-LN(INDEX(consMat,$S70,AB$62))*LN(INDEX(consMat,$S70,6)*INDEX(consMat,6,AB$62))&gt;0,1,0),0)
+IF(AND($S70&lt;&gt;7,AB$62&lt;&gt;7,$B$5&gt;6),IF(-LN(INDEX(consMat,$S70,AB$62))*LN(INDEX(consMat,$S70,7)*INDEX(consMat,7,AB$62))&gt;0,1,0),0)
+IF(AND($S70&lt;&gt;8,AB$62&lt;&gt;8,$B$5&gt;7),IF(-LN(INDEX(consMat,$S70,AB$62))*LN(INDEX(consMat,$S70,8)*INDEX(consMat,8,AB$62))&gt;0,1,0),0)
+IF(AND($S70&lt;&gt;9,AB$62&lt;&gt;9,$B$5&gt;8),IF(-LN(INDEX(consMat,$S70,AB$62))*LN(INDEX(consMat,$S70,,9)*INDEX(consMat,9,AB$62))&gt;0,1,0),0)
+IF(AND($S70&lt;&gt;10,AB$62&lt;&gt;10,$B$5&gt;9),IF(-LN(INDEX(consMat,$S70,AB$62))*LN(INDEX(consMat,$S70,10)*INDEX(consMat,10,AB$62))&gt;0,1,0))))</f>
        <v>0</v>
      </c>
      <c r="AC70" s="32" t="e">
        <f ca="1">IF(OR($S60&gt;$B$5,AC$62&gt;$B$5),0,
1/($B$5-2)*(IF(AND($S70&lt;&gt;1,AC$62&lt;&gt;1),IF(-LN(INDEX(consMat,$S70,AC$62))*LN(INDEX(consMat,$S70,1)*INDEX(consMat,1,AC$62))&gt;0,1,0),0)
+IF(AND($S70&lt;&gt;2,AC$62&lt;&gt;2),IF(-LN(INDEX(consMat,$S70,AC$62))*LN(INDEX(consMat,$S70,2)*INDEX(consMat,2,AC$62))&gt;0,1,0),0)
+IF(AND($S70&lt;&gt;3,AC$62&lt;&gt;3,$B$5&gt;2),IF(-LN(INDEX(consMat,$S70,AC$62))*LN(INDEX(consMat,$S70,3)*INDEX(consMat,3,AC$62))&gt;0,1,0),0)
+IF(AND($S70&lt;&gt;4,AC$62&lt;&gt;4,$B$5&gt;3),IF(-LN(INDEX(consMat,$S70,AC$62))*LN(INDEX(consMat,$S70,4)*INDEX(consMat,4,AC$62))&gt;0,1,0),0)
+IF(AND($S70&lt;&gt;5,AC$62&lt;&gt;5,$B$5&gt;4),IF(-LN(INDEX(consMat,$S70,AC$62))*LN(INDEX(consMat,$S70,5)*INDEX(consMat,5,AC$62))&gt;0,1,0),0)
+IF(AND($S70&lt;&gt;6,AC$62&lt;&gt;6,$B$5&gt;5),IF(-LN(INDEX(consMat,$S70,AC$62))*LN(INDEX(consMat,$S70,6)*INDEX(consMat,6,AC$62))&gt;0,1,0),0)
+IF(AND($S70&lt;&gt;7,AC$62&lt;&gt;7,$B$5&gt;6),IF(-LN(INDEX(consMat,$S70,AC$62))*LN(INDEX(consMat,$S70,7)*INDEX(consMat,7,AC$62))&gt;0,1,0),0)
+IF(AND($S70&lt;&gt;8,AC$62&lt;&gt;8,$B$5&gt;7),IF(-LN(INDEX(consMat,$S70,AC$62))*LN(INDEX(consMat,$S70,8)*INDEX(consMat,8,AC$62))&gt;0,1,0),0)
+IF(AND($S70&lt;&gt;9,AC$62&lt;&gt;9,$B$5&gt;8),IF(-LN(INDEX(consMat,$S70,AC$62))*LN(INDEX(consMat,$S70,,9)*INDEX(consMat,9,AC$62))&gt;0,1,0),0)
+IF(AND($S70&lt;&gt;10,AC$62&lt;&gt;10,$B$5&gt;9),IF(-LN(INDEX(consMat,$S70,AC$62))*LN(INDEX(consMat,$S70,10)*INDEX(consMat,10,AC$62))&gt;0,1,0))))</f>
        <v>#REF!</v>
      </c>
      <c r="AF70" s="353"/>
      <c r="AL70" s="387"/>
    </row>
    <row r="71" spans="1:38" hidden="1" outlineLevel="1" x14ac:dyDescent="0.25">
      <c r="A71" s="141"/>
      <c r="B71" s="256">
        <v>8</v>
      </c>
      <c r="C71" s="260">
        <f t="array" ref="C71:L71">IF(B71&lt;=$B$7,TRANSPOSE(RGGM8),)</f>
        <v>0</v>
      </c>
      <c r="D71" s="260">
        <v>0</v>
      </c>
      <c r="E71" s="260">
        <v>0</v>
      </c>
      <c r="F71" s="260">
        <v>0</v>
      </c>
      <c r="G71" s="260">
        <v>0</v>
      </c>
      <c r="H71" s="260">
        <v>0</v>
      </c>
      <c r="I71" s="260">
        <v>0</v>
      </c>
      <c r="J71" s="260">
        <v>0</v>
      </c>
      <c r="K71" s="260">
        <v>0</v>
      </c>
      <c r="L71" s="260">
        <v>0</v>
      </c>
      <c r="M71" s="256"/>
      <c r="N71" s="145"/>
      <c r="O71" s="148"/>
      <c r="P71" s="145"/>
      <c r="S71" s="348">
        <v>9</v>
      </c>
      <c r="T71" s="31"/>
      <c r="U71" s="31"/>
      <c r="V71" s="31"/>
      <c r="W71" s="31"/>
      <c r="X71" s="31"/>
      <c r="Y71" s="31"/>
      <c r="Z71" s="31"/>
      <c r="AA71" s="31"/>
      <c r="AB71" s="30"/>
      <c r="AC71" s="32">
        <f ca="1">IF(OR($S61&gt;$B$5,AC$62&gt;$B$5),0,
1/($B$5-2)*(IF(AND($S71&lt;&gt;1,AC$62&lt;&gt;1),IF(-LN(INDEX(consMat,$S71,AC$62))*LN(INDEX(consMat,$S71,1)*INDEX(consMat,1,AC$62))&gt;0,1,0),0)
+IF(AND($S71&lt;&gt;2,AC$62&lt;&gt;2),IF(-LN(INDEX(consMat,$S71,AC$62))*LN(INDEX(consMat,$S71,2)*INDEX(consMat,2,AC$62))&gt;0,1,0),0)
+IF(AND($S71&lt;&gt;3,AC$62&lt;&gt;3,$B$5&gt;2),IF(-LN(INDEX(consMat,$S71,AC$62))*LN(INDEX(consMat,$S71,3)*INDEX(consMat,3,AC$62))&gt;0,1,0),0)
+IF(AND($S71&lt;&gt;4,AC$62&lt;&gt;4,$B$5&gt;3),IF(-LN(INDEX(consMat,$S71,AC$62))*LN(INDEX(consMat,$S71,4)*INDEX(consMat,4,AC$62))&gt;0,1,0),0)
+IF(AND($S71&lt;&gt;5,AC$62&lt;&gt;5,$B$5&gt;4),IF(-LN(INDEX(consMat,$S71,AC$62))*LN(INDEX(consMat,$S71,5)*INDEX(consMat,5,AC$62))&gt;0,1,0),0)
+IF(AND($S71&lt;&gt;6,AC$62&lt;&gt;6,$B$5&gt;5),IF(-LN(INDEX(consMat,$S71,AC$62))*LN(INDEX(consMat,$S71,6)*INDEX(consMat,6,AC$62))&gt;0,1,0),0)
+IF(AND($S71&lt;&gt;7,AC$62&lt;&gt;7,$B$5&gt;6),IF(-LN(INDEX(consMat,$S71,AC$62))*LN(INDEX(consMat,$S71,7)*INDEX(consMat,7,AC$62))&gt;0,1,0),0)
+IF(AND($S71&lt;&gt;8,AC$62&lt;&gt;8,$B$5&gt;7),IF(-LN(INDEX(consMat,$S71,AC$62))*LN(INDEX(consMat,$S71,8)*INDEX(consMat,8,AC$62))&gt;0,1,0),0)
+IF(AND($S71&lt;&gt;9,AC$62&lt;&gt;9,$B$5&gt;8),IF(-LN(INDEX(consMat,$S71,AC$62))*LN(INDEX(consMat,$S71,,9)*INDEX(consMat,9,AC$62))&gt;0,1,0),0)
+IF(AND($S71&lt;&gt;10,AC$62&lt;&gt;10,$B$5&gt;9),IF(-LN(INDEX(consMat,$S71,AC$62))*LN(INDEX(consMat,$S71,10)*INDEX(consMat,10,AC$62))&gt;0,1,0))))</f>
        <v>0</v>
      </c>
      <c r="AF71" s="353"/>
      <c r="AL71" s="387"/>
    </row>
    <row r="72" spans="1:38" hidden="1" outlineLevel="1" x14ac:dyDescent="0.25">
      <c r="A72" s="141"/>
      <c r="B72" s="256">
        <v>9</v>
      </c>
      <c r="C72" s="260">
        <f t="array" ref="C72:L72">IF(B72&lt;=$B$7,TRANSPOSE(RGGM9),)</f>
        <v>0</v>
      </c>
      <c r="D72" s="260">
        <v>0</v>
      </c>
      <c r="E72" s="260">
        <v>0</v>
      </c>
      <c r="F72" s="260">
        <v>0</v>
      </c>
      <c r="G72" s="260">
        <v>0</v>
      </c>
      <c r="H72" s="260">
        <v>0</v>
      </c>
      <c r="I72" s="260">
        <v>0</v>
      </c>
      <c r="J72" s="260">
        <v>0</v>
      </c>
      <c r="K72" s="260">
        <v>0</v>
      </c>
      <c r="L72" s="260">
        <v>0</v>
      </c>
      <c r="M72" s="256"/>
      <c r="N72" s="145"/>
      <c r="O72" s="148"/>
      <c r="P72" s="145"/>
      <c r="S72" s="348">
        <v>10</v>
      </c>
      <c r="T72" s="31"/>
      <c r="U72" s="31"/>
      <c r="V72" s="31"/>
      <c r="W72" s="31"/>
      <c r="X72" s="31"/>
      <c r="Y72" s="31"/>
      <c r="Z72" s="31"/>
      <c r="AA72" s="31"/>
      <c r="AB72" s="31"/>
      <c r="AC72" s="30"/>
      <c r="AF72" s="353"/>
      <c r="AL72" s="387"/>
    </row>
    <row r="73" spans="1:38" hidden="1" outlineLevel="1" x14ac:dyDescent="0.25">
      <c r="A73" s="141"/>
      <c r="B73" s="256">
        <v>10</v>
      </c>
      <c r="C73" s="260">
        <f t="array" ref="C73:L73">IF(B73&lt;=$B$7,TRANSPOSE(RGGM10),)</f>
        <v>0</v>
      </c>
      <c r="D73" s="260">
        <v>0</v>
      </c>
      <c r="E73" s="260">
        <v>0</v>
      </c>
      <c r="F73" s="260">
        <v>0</v>
      </c>
      <c r="G73" s="260">
        <v>0</v>
      </c>
      <c r="H73" s="260">
        <v>0</v>
      </c>
      <c r="I73" s="260">
        <v>0</v>
      </c>
      <c r="J73" s="260">
        <v>0</v>
      </c>
      <c r="K73" s="260">
        <v>0</v>
      </c>
      <c r="L73" s="260">
        <v>0</v>
      </c>
      <c r="M73" s="256"/>
      <c r="N73" s="145"/>
      <c r="O73" s="148"/>
      <c r="P73" s="145"/>
      <c r="S73" s="3"/>
      <c r="T73" s="343"/>
      <c r="U73" s="343"/>
      <c r="V73" s="343"/>
      <c r="W73" s="343"/>
      <c r="X73" s="343"/>
      <c r="Y73" s="343"/>
      <c r="Z73" s="343"/>
      <c r="AA73" s="343"/>
      <c r="AB73" s="343"/>
      <c r="AC73" s="343"/>
      <c r="AD73" s="3"/>
      <c r="AF73" s="353"/>
      <c r="AL73" s="387"/>
    </row>
    <row r="74" spans="1:38" hidden="1" outlineLevel="1" x14ac:dyDescent="0.25">
      <c r="A74" s="141"/>
      <c r="B74" s="256">
        <v>11</v>
      </c>
      <c r="C74" s="260">
        <f t="array" ref="C74:L74">IF(B74&lt;=$B$7,TRANSPOSE(RGGM11),)</f>
        <v>0</v>
      </c>
      <c r="D74" s="260">
        <v>0</v>
      </c>
      <c r="E74" s="260">
        <v>0</v>
      </c>
      <c r="F74" s="260">
        <v>0</v>
      </c>
      <c r="G74" s="260">
        <v>0</v>
      </c>
      <c r="H74" s="260">
        <v>0</v>
      </c>
      <c r="I74" s="260">
        <v>0</v>
      </c>
      <c r="J74" s="260">
        <v>0</v>
      </c>
      <c r="K74" s="260">
        <v>0</v>
      </c>
      <c r="L74" s="260">
        <v>0</v>
      </c>
      <c r="M74" s="256"/>
      <c r="N74" s="145"/>
      <c r="O74" s="148"/>
      <c r="P74" s="145"/>
      <c r="S74" s="347"/>
      <c r="T74" s="348"/>
      <c r="U74" s="348"/>
      <c r="V74" s="348"/>
      <c r="W74" s="348"/>
      <c r="X74" s="348"/>
      <c r="Y74" s="348"/>
      <c r="Z74" s="348"/>
      <c r="AA74" s="348"/>
      <c r="AB74" s="348"/>
      <c r="AC74" s="348"/>
      <c r="AD74" s="343"/>
      <c r="AL74" s="387"/>
    </row>
    <row r="75" spans="1:38" hidden="1" outlineLevel="1" x14ac:dyDescent="0.25">
      <c r="A75" s="141"/>
      <c r="B75" s="256">
        <v>12</v>
      </c>
      <c r="C75" s="260">
        <f t="array" ref="C75:L75">IF(B75&lt;=$B$7,TRANSPOSE(RGGM12),)</f>
        <v>0</v>
      </c>
      <c r="D75" s="260">
        <v>0</v>
      </c>
      <c r="E75" s="260">
        <v>0</v>
      </c>
      <c r="F75" s="260">
        <v>0</v>
      </c>
      <c r="G75" s="260">
        <v>0</v>
      </c>
      <c r="H75" s="260">
        <v>0</v>
      </c>
      <c r="I75" s="260">
        <v>0</v>
      </c>
      <c r="J75" s="260">
        <v>0</v>
      </c>
      <c r="K75" s="260">
        <v>0</v>
      </c>
      <c r="L75" s="260">
        <v>0</v>
      </c>
      <c r="M75" s="256"/>
      <c r="N75" s="145"/>
      <c r="O75" s="148"/>
      <c r="P75" s="145"/>
      <c r="S75" s="348"/>
      <c r="T75" s="349"/>
      <c r="U75" s="349"/>
      <c r="V75" s="349"/>
      <c r="W75" s="349"/>
      <c r="X75" s="349"/>
      <c r="Y75" s="349"/>
      <c r="Z75" s="349"/>
      <c r="AA75" s="349"/>
      <c r="AB75" s="349"/>
      <c r="AC75" s="349"/>
      <c r="AD75" s="343"/>
      <c r="AL75" s="387"/>
    </row>
    <row r="76" spans="1:38" hidden="1" outlineLevel="1" x14ac:dyDescent="0.25">
      <c r="A76" s="141"/>
      <c r="B76" s="256">
        <v>13</v>
      </c>
      <c r="C76" s="260">
        <f t="array" ref="C76:L76">IF(B76&lt;=$B$7,TRANSPOSE(RGGM13),)</f>
        <v>0</v>
      </c>
      <c r="D76" s="260">
        <v>0</v>
      </c>
      <c r="E76" s="260">
        <v>0</v>
      </c>
      <c r="F76" s="260">
        <v>0</v>
      </c>
      <c r="G76" s="260">
        <v>0</v>
      </c>
      <c r="H76" s="260">
        <v>0</v>
      </c>
      <c r="I76" s="260">
        <v>0</v>
      </c>
      <c r="J76" s="260">
        <v>0</v>
      </c>
      <c r="K76" s="260">
        <v>0</v>
      </c>
      <c r="L76" s="260">
        <v>0</v>
      </c>
      <c r="M76" s="256"/>
      <c r="N76" s="145"/>
      <c r="O76" s="148"/>
      <c r="P76" s="145"/>
      <c r="S76" s="348"/>
      <c r="T76" s="349"/>
      <c r="U76" s="349"/>
      <c r="V76" s="349"/>
      <c r="W76" s="349"/>
      <c r="X76" s="349"/>
      <c r="Y76" s="349"/>
      <c r="Z76" s="349"/>
      <c r="AA76" s="349"/>
      <c r="AB76" s="349"/>
      <c r="AC76" s="349"/>
      <c r="AD76" s="343"/>
      <c r="AL76" s="387"/>
    </row>
    <row r="77" spans="1:38" hidden="1" outlineLevel="1" x14ac:dyDescent="0.25">
      <c r="A77" s="141"/>
      <c r="B77" s="256">
        <v>14</v>
      </c>
      <c r="C77" s="260">
        <f t="array" ref="C77:L77">IF(B77&lt;=$B$7,TRANSPOSE(RGGM14),)</f>
        <v>0</v>
      </c>
      <c r="D77" s="260">
        <v>0</v>
      </c>
      <c r="E77" s="260">
        <v>0</v>
      </c>
      <c r="F77" s="260">
        <v>0</v>
      </c>
      <c r="G77" s="260">
        <v>0</v>
      </c>
      <c r="H77" s="260">
        <v>0</v>
      </c>
      <c r="I77" s="260">
        <v>0</v>
      </c>
      <c r="J77" s="260">
        <v>0</v>
      </c>
      <c r="K77" s="260">
        <v>0</v>
      </c>
      <c r="L77" s="260">
        <v>0</v>
      </c>
      <c r="M77" s="256"/>
      <c r="N77" s="145"/>
      <c r="O77" s="148"/>
      <c r="P77" s="145"/>
      <c r="S77" s="348"/>
      <c r="T77" s="349"/>
      <c r="U77" s="349"/>
      <c r="V77" s="349"/>
      <c r="W77" s="349"/>
      <c r="X77" s="349"/>
      <c r="Y77" s="349"/>
      <c r="Z77" s="349"/>
      <c r="AA77" s="349"/>
      <c r="AB77" s="349"/>
      <c r="AC77" s="349"/>
      <c r="AD77" s="343"/>
      <c r="AL77" s="387"/>
    </row>
    <row r="78" spans="1:38" hidden="1" outlineLevel="1" x14ac:dyDescent="0.25">
      <c r="A78" s="141"/>
      <c r="B78" s="256">
        <v>15</v>
      </c>
      <c r="C78" s="260">
        <f t="array" ref="C78:L78">IF(B78&lt;=$B$7,TRANSPOSE(RGGM15),)</f>
        <v>0</v>
      </c>
      <c r="D78" s="260">
        <v>0</v>
      </c>
      <c r="E78" s="260">
        <v>0</v>
      </c>
      <c r="F78" s="260">
        <v>0</v>
      </c>
      <c r="G78" s="260">
        <v>0</v>
      </c>
      <c r="H78" s="260">
        <v>0</v>
      </c>
      <c r="I78" s="260">
        <v>0</v>
      </c>
      <c r="J78" s="260">
        <v>0</v>
      </c>
      <c r="K78" s="260">
        <v>0</v>
      </c>
      <c r="L78" s="260">
        <v>0</v>
      </c>
      <c r="M78" s="256"/>
      <c r="N78" s="145"/>
      <c r="O78" s="148"/>
      <c r="P78" s="145"/>
      <c r="S78" s="348"/>
      <c r="T78" s="349"/>
      <c r="U78" s="349"/>
      <c r="V78" s="349"/>
      <c r="W78" s="349"/>
      <c r="X78" s="349"/>
      <c r="Y78" s="349"/>
      <c r="Z78" s="349"/>
      <c r="AA78" s="349"/>
      <c r="AB78" s="349"/>
      <c r="AC78" s="349"/>
      <c r="AD78" s="3"/>
      <c r="AL78" s="387"/>
    </row>
    <row r="79" spans="1:38" hidden="1" outlineLevel="1" x14ac:dyDescent="0.25">
      <c r="A79" s="141"/>
      <c r="B79" s="256">
        <v>16</v>
      </c>
      <c r="C79" s="260">
        <f t="array" ref="C79:L79">IF(B79&lt;=$B$7,TRANSPOSE(RGGM16),)</f>
        <v>0</v>
      </c>
      <c r="D79" s="260">
        <v>0</v>
      </c>
      <c r="E79" s="260">
        <v>0</v>
      </c>
      <c r="F79" s="260">
        <v>0</v>
      </c>
      <c r="G79" s="260">
        <v>0</v>
      </c>
      <c r="H79" s="260">
        <v>0</v>
      </c>
      <c r="I79" s="260">
        <v>0</v>
      </c>
      <c r="J79" s="260">
        <v>0</v>
      </c>
      <c r="K79" s="260">
        <v>0</v>
      </c>
      <c r="L79" s="260">
        <v>0</v>
      </c>
      <c r="M79" s="256"/>
      <c r="N79" s="145"/>
      <c r="O79" s="148"/>
      <c r="P79" s="145"/>
      <c r="S79" s="348"/>
      <c r="T79" s="349"/>
      <c r="U79" s="349"/>
      <c r="V79" s="349"/>
      <c r="W79" s="349"/>
      <c r="X79" s="349"/>
      <c r="Y79" s="349"/>
      <c r="Z79" s="349"/>
      <c r="AA79" s="349"/>
      <c r="AB79" s="349"/>
      <c r="AC79" s="349"/>
      <c r="AD79" s="3"/>
      <c r="AL79" s="387"/>
    </row>
    <row r="80" spans="1:38" hidden="1" outlineLevel="1" x14ac:dyDescent="0.25">
      <c r="A80" s="141"/>
      <c r="B80" s="256">
        <v>17</v>
      </c>
      <c r="C80" s="260">
        <f t="array" ref="C80:L80">IF(B80&lt;=$B$7,TRANSPOSE(RGGM17),)</f>
        <v>0</v>
      </c>
      <c r="D80" s="260">
        <v>0</v>
      </c>
      <c r="E80" s="260">
        <v>0</v>
      </c>
      <c r="F80" s="260">
        <v>0</v>
      </c>
      <c r="G80" s="260">
        <v>0</v>
      </c>
      <c r="H80" s="260">
        <v>0</v>
      </c>
      <c r="I80" s="260">
        <v>0</v>
      </c>
      <c r="J80" s="260">
        <v>0</v>
      </c>
      <c r="K80" s="260">
        <v>0</v>
      </c>
      <c r="L80" s="260">
        <v>0</v>
      </c>
      <c r="M80" s="256"/>
      <c r="N80" s="145"/>
      <c r="O80" s="148"/>
      <c r="P80" s="145"/>
      <c r="S80" s="348"/>
      <c r="T80" s="349"/>
      <c r="U80" s="349"/>
      <c r="V80" s="349"/>
      <c r="W80" s="349"/>
      <c r="X80" s="349"/>
      <c r="Y80" s="349"/>
      <c r="Z80" s="349"/>
      <c r="AA80" s="349"/>
      <c r="AB80" s="349"/>
      <c r="AC80" s="349"/>
      <c r="AD80" s="3"/>
      <c r="AL80" s="387"/>
    </row>
    <row r="81" spans="1:38" hidden="1" outlineLevel="1" x14ac:dyDescent="0.25">
      <c r="A81" s="141"/>
      <c r="B81" s="256">
        <v>18</v>
      </c>
      <c r="C81" s="260">
        <f t="array" ref="C81:L81">IF(B81&lt;=$B$7,TRANSPOSE(RGGM18),)</f>
        <v>0</v>
      </c>
      <c r="D81" s="260">
        <v>0</v>
      </c>
      <c r="E81" s="260">
        <v>0</v>
      </c>
      <c r="F81" s="260">
        <v>0</v>
      </c>
      <c r="G81" s="260">
        <v>0</v>
      </c>
      <c r="H81" s="260">
        <v>0</v>
      </c>
      <c r="I81" s="260">
        <v>0</v>
      </c>
      <c r="J81" s="260">
        <v>0</v>
      </c>
      <c r="K81" s="260">
        <v>0</v>
      </c>
      <c r="L81" s="260">
        <v>0</v>
      </c>
      <c r="M81" s="256"/>
      <c r="N81" s="145"/>
      <c r="O81" s="148"/>
      <c r="P81" s="145"/>
      <c r="S81" s="348"/>
      <c r="T81" s="349"/>
      <c r="U81" s="349"/>
      <c r="V81" s="349"/>
      <c r="W81" s="349"/>
      <c r="X81" s="349"/>
      <c r="Y81" s="349"/>
      <c r="Z81" s="349"/>
      <c r="AA81" s="349"/>
      <c r="AB81" s="349"/>
      <c r="AC81" s="349"/>
      <c r="AL81" s="387"/>
    </row>
    <row r="82" spans="1:38" hidden="1" outlineLevel="1" x14ac:dyDescent="0.25">
      <c r="A82" s="141"/>
      <c r="B82" s="256">
        <v>19</v>
      </c>
      <c r="C82" s="260">
        <f t="array" ref="C82:L82">IF(B82&lt;=$B$7,TRANSPOSE(RGGM19),)</f>
        <v>0</v>
      </c>
      <c r="D82" s="260">
        <v>0</v>
      </c>
      <c r="E82" s="260">
        <v>0</v>
      </c>
      <c r="F82" s="260">
        <v>0</v>
      </c>
      <c r="G82" s="260">
        <v>0</v>
      </c>
      <c r="H82" s="260">
        <v>0</v>
      </c>
      <c r="I82" s="260">
        <v>0</v>
      </c>
      <c r="J82" s="260">
        <v>0</v>
      </c>
      <c r="K82" s="260">
        <v>0</v>
      </c>
      <c r="L82" s="260">
        <v>0</v>
      </c>
      <c r="M82" s="256"/>
      <c r="N82" s="145"/>
      <c r="O82" s="148"/>
      <c r="P82" s="145"/>
      <c r="S82" s="348"/>
      <c r="T82" s="349"/>
      <c r="U82" s="349"/>
      <c r="V82" s="349"/>
      <c r="W82" s="349"/>
      <c r="X82" s="349"/>
      <c r="Y82" s="349"/>
      <c r="Z82" s="349"/>
      <c r="AA82" s="349"/>
      <c r="AB82" s="349"/>
      <c r="AC82" s="349"/>
      <c r="AL82" s="387"/>
    </row>
    <row r="83" spans="1:38" hidden="1" outlineLevel="1" x14ac:dyDescent="0.25">
      <c r="A83" s="141"/>
      <c r="B83" s="256">
        <v>20</v>
      </c>
      <c r="C83" s="260">
        <f t="array" ref="C83:L83">IF(B83&lt;=$B$7,TRANSPOSE(RGGM20),)</f>
        <v>0</v>
      </c>
      <c r="D83" s="260">
        <v>0</v>
      </c>
      <c r="E83" s="260">
        <v>0</v>
      </c>
      <c r="F83" s="260">
        <v>0</v>
      </c>
      <c r="G83" s="260">
        <v>0</v>
      </c>
      <c r="H83" s="260">
        <v>0</v>
      </c>
      <c r="I83" s="260">
        <v>0</v>
      </c>
      <c r="J83" s="260">
        <v>0</v>
      </c>
      <c r="K83" s="260">
        <v>0</v>
      </c>
      <c r="L83" s="260">
        <v>0</v>
      </c>
      <c r="M83" s="256"/>
      <c r="N83" s="145"/>
      <c r="O83" s="148"/>
      <c r="P83" s="145"/>
      <c r="S83" s="348"/>
      <c r="T83" s="349"/>
      <c r="U83" s="349"/>
      <c r="V83" s="349"/>
      <c r="W83" s="349"/>
      <c r="X83" s="349"/>
      <c r="Y83" s="349"/>
      <c r="Z83" s="349"/>
      <c r="AA83" s="349"/>
      <c r="AB83" s="349"/>
      <c r="AC83" s="349"/>
      <c r="AL83" s="387"/>
    </row>
    <row r="84" spans="1:38" hidden="1" outlineLevel="1" x14ac:dyDescent="0.25">
      <c r="A84" s="141"/>
      <c r="B84" s="151" t="s">
        <v>110</v>
      </c>
      <c r="C84" s="252">
        <f>SUM(C64:C83)/$B$7</f>
        <v>0.13819580702769707</v>
      </c>
      <c r="D84" s="252">
        <f>SUM(D64:D83)/$B$7</f>
        <v>0.12609587090149069</v>
      </c>
      <c r="E84" s="252">
        <f t="shared" ref="E84:L84" si="13">SUM(E64:E83)/$B$7</f>
        <v>9.8351896991678719E-2</v>
      </c>
      <c r="F84" s="252">
        <f t="shared" si="13"/>
        <v>0.13514620816762007</v>
      </c>
      <c r="G84" s="252">
        <f t="shared" si="13"/>
        <v>6.3377373783097185E-2</v>
      </c>
      <c r="H84" s="252">
        <f t="shared" si="13"/>
        <v>5.7222191852835572E-2</v>
      </c>
      <c r="I84" s="252">
        <f t="shared" si="13"/>
        <v>0.13819580702769707</v>
      </c>
      <c r="J84" s="252">
        <f t="shared" si="13"/>
        <v>5.4527173714519525E-2</v>
      </c>
      <c r="K84" s="252">
        <f>SUM(K64:K83)/$B$7</f>
        <v>9.4443835266682014E-2</v>
      </c>
      <c r="L84" s="252">
        <f t="shared" si="13"/>
        <v>9.4443835266682014E-2</v>
      </c>
      <c r="M84" s="293">
        <f>EXP(SUM(M85:M104)/$B$7)</f>
        <v>9.4837335768866211</v>
      </c>
      <c r="N84" s="257" t="s">
        <v>80</v>
      </c>
      <c r="O84" s="294" t="s">
        <v>117</v>
      </c>
      <c r="P84" s="252"/>
      <c r="S84" s="348"/>
      <c r="T84" s="349"/>
      <c r="U84" s="349"/>
      <c r="V84" s="349"/>
      <c r="W84" s="349"/>
      <c r="X84" s="349"/>
      <c r="Y84" s="349"/>
      <c r="Z84" s="349"/>
      <c r="AA84" s="349"/>
      <c r="AB84" s="349"/>
      <c r="AC84" s="349"/>
      <c r="AL84" s="387"/>
    </row>
    <row r="85" spans="1:38" hidden="1" outlineLevel="1" x14ac:dyDescent="0.25">
      <c r="A85" s="255" t="s">
        <v>107</v>
      </c>
      <c r="B85" s="256">
        <v>1</v>
      </c>
      <c r="C85" s="262">
        <f t="shared" ref="C85:C94" si="14">IF(AND(C64&gt;0,$B85&lt;=$B$7),-C64*LN(C64),0)</f>
        <v>0.27350107020177061</v>
      </c>
      <c r="D85" s="262">
        <f t="shared" ref="D85:L85" si="15">IF(AND(D64&gt;0,$B85&lt;=$B$7),-D64*LN(D64),0)</f>
        <v>0.26110833153007601</v>
      </c>
      <c r="E85" s="262">
        <f t="shared" si="15"/>
        <v>0.22809805843961867</v>
      </c>
      <c r="F85" s="262">
        <f t="shared" si="15"/>
        <v>0.27048135926558858</v>
      </c>
      <c r="G85" s="262">
        <f t="shared" si="15"/>
        <v>0.17483588835107131</v>
      </c>
      <c r="H85" s="262">
        <f t="shared" si="15"/>
        <v>0.16370201817292487</v>
      </c>
      <c r="I85" s="262">
        <f t="shared" si="15"/>
        <v>0.27350107020177061</v>
      </c>
      <c r="J85" s="262">
        <f t="shared" si="15"/>
        <v>0.15862260738121348</v>
      </c>
      <c r="K85" s="262">
        <f t="shared" si="15"/>
        <v>0.22286383620685007</v>
      </c>
      <c r="L85" s="262">
        <f t="shared" si="15"/>
        <v>0.22286383620685007</v>
      </c>
      <c r="M85" s="252">
        <f t="shared" ref="M85:M94" si="16">SUM(C85:L85)</f>
        <v>2.2495780759577344</v>
      </c>
      <c r="N85" s="145"/>
      <c r="O85" s="295">
        <f>EXP(M85)</f>
        <v>9.4837335768866211</v>
      </c>
      <c r="P85" s="336"/>
      <c r="T85" s="392"/>
      <c r="U85" s="392"/>
      <c r="V85" s="392"/>
      <c r="W85" s="392"/>
      <c r="X85" s="392"/>
      <c r="Y85" s="392"/>
      <c r="Z85" s="392"/>
      <c r="AA85" s="392"/>
      <c r="AB85" s="392"/>
      <c r="AC85" s="392"/>
      <c r="AL85" s="387"/>
    </row>
    <row r="86" spans="1:38" hidden="1" outlineLevel="1" x14ac:dyDescent="0.25">
      <c r="A86" s="255" t="s">
        <v>108</v>
      </c>
      <c r="B86" s="256">
        <v>2</v>
      </c>
      <c r="C86" s="262">
        <f t="shared" si="14"/>
        <v>0</v>
      </c>
      <c r="D86" s="262">
        <f t="shared" ref="D86:L86" si="17">IF(AND(D65&gt;0,$B86&lt;=$B$7),-D65*LN(D65),0)</f>
        <v>0</v>
      </c>
      <c r="E86" s="262">
        <f t="shared" si="17"/>
        <v>0</v>
      </c>
      <c r="F86" s="262">
        <f t="shared" si="17"/>
        <v>0</v>
      </c>
      <c r="G86" s="262">
        <f t="shared" si="17"/>
        <v>0</v>
      </c>
      <c r="H86" s="262">
        <f t="shared" si="17"/>
        <v>0</v>
      </c>
      <c r="I86" s="262">
        <f t="shared" si="17"/>
        <v>0</v>
      </c>
      <c r="J86" s="262">
        <f t="shared" si="17"/>
        <v>0</v>
      </c>
      <c r="K86" s="262">
        <f t="shared" si="17"/>
        <v>0</v>
      </c>
      <c r="L86" s="262">
        <f t="shared" si="17"/>
        <v>0</v>
      </c>
      <c r="M86" s="252">
        <f t="shared" si="16"/>
        <v>0</v>
      </c>
      <c r="N86" s="145"/>
      <c r="O86" s="295">
        <f t="shared" ref="O86:O104" si="18">EXP(M86)</f>
        <v>1</v>
      </c>
      <c r="P86" s="336"/>
      <c r="T86" s="296"/>
      <c r="U86" s="296"/>
      <c r="V86" s="296"/>
      <c r="W86" s="296"/>
      <c r="X86" s="296"/>
      <c r="AL86" s="387"/>
    </row>
    <row r="87" spans="1:38" hidden="1" outlineLevel="1" x14ac:dyDescent="0.25">
      <c r="A87" s="141"/>
      <c r="B87" s="256">
        <v>3</v>
      </c>
      <c r="C87" s="262">
        <f t="shared" si="14"/>
        <v>0</v>
      </c>
      <c r="D87" s="262">
        <f t="shared" ref="D87:L87" si="19">IF(AND(D66&gt;0,$B87&lt;=$B$7),-D66*LN(D66),0)</f>
        <v>0</v>
      </c>
      <c r="E87" s="262">
        <f t="shared" si="19"/>
        <v>0</v>
      </c>
      <c r="F87" s="262">
        <f t="shared" si="19"/>
        <v>0</v>
      </c>
      <c r="G87" s="262">
        <f t="shared" si="19"/>
        <v>0</v>
      </c>
      <c r="H87" s="262">
        <f t="shared" si="19"/>
        <v>0</v>
      </c>
      <c r="I87" s="262">
        <f t="shared" si="19"/>
        <v>0</v>
      </c>
      <c r="J87" s="262">
        <f t="shared" si="19"/>
        <v>0</v>
      </c>
      <c r="K87" s="262">
        <f t="shared" si="19"/>
        <v>0</v>
      </c>
      <c r="L87" s="262">
        <f t="shared" si="19"/>
        <v>0</v>
      </c>
      <c r="M87" s="252">
        <f t="shared" si="16"/>
        <v>0</v>
      </c>
      <c r="N87" s="145"/>
      <c r="O87" s="295">
        <f t="shared" si="18"/>
        <v>1</v>
      </c>
      <c r="P87" s="336"/>
      <c r="T87" s="296"/>
      <c r="U87" s="296"/>
      <c r="V87" s="296"/>
      <c r="W87" s="296"/>
      <c r="X87" s="296"/>
      <c r="AL87" s="387"/>
    </row>
    <row r="88" spans="1:38" hidden="1" outlineLevel="1" x14ac:dyDescent="0.25">
      <c r="A88" s="255" t="s">
        <v>109</v>
      </c>
      <c r="B88" s="256">
        <v>4</v>
      </c>
      <c r="C88" s="262">
        <f t="shared" si="14"/>
        <v>0</v>
      </c>
      <c r="D88" s="262">
        <f t="shared" ref="D88:L88" si="20">IF(AND(D67&gt;0,$B88&lt;=$B$7),-D67*LN(D67),0)</f>
        <v>0</v>
      </c>
      <c r="E88" s="262">
        <f t="shared" si="20"/>
        <v>0</v>
      </c>
      <c r="F88" s="262">
        <f t="shared" si="20"/>
        <v>0</v>
      </c>
      <c r="G88" s="262">
        <f t="shared" si="20"/>
        <v>0</v>
      </c>
      <c r="H88" s="262">
        <f t="shared" si="20"/>
        <v>0</v>
      </c>
      <c r="I88" s="262">
        <f t="shared" si="20"/>
        <v>0</v>
      </c>
      <c r="J88" s="262">
        <f t="shared" si="20"/>
        <v>0</v>
      </c>
      <c r="K88" s="262">
        <f t="shared" si="20"/>
        <v>0</v>
      </c>
      <c r="L88" s="262">
        <f t="shared" si="20"/>
        <v>0</v>
      </c>
      <c r="M88" s="252">
        <f t="shared" si="16"/>
        <v>0</v>
      </c>
      <c r="N88" s="145"/>
      <c r="O88" s="295">
        <f t="shared" si="18"/>
        <v>1</v>
      </c>
      <c r="P88" s="336"/>
      <c r="T88" s="296"/>
      <c r="U88" s="296"/>
      <c r="V88" s="296"/>
      <c r="W88" s="296"/>
      <c r="X88" s="296"/>
      <c r="AL88" s="387"/>
    </row>
    <row r="89" spans="1:38" ht="13.8" hidden="1" outlineLevel="1" x14ac:dyDescent="0.25">
      <c r="A89" s="261">
        <f>EXP((-9/(B5+8)*LN(9/(B5+8))-(B5-1)*(1/(B5+8)*LN(1/(B5+8)))))</f>
        <v>6</v>
      </c>
      <c r="B89" s="256">
        <v>5</v>
      </c>
      <c r="C89" s="262">
        <f t="shared" si="14"/>
        <v>0</v>
      </c>
      <c r="D89" s="262">
        <f t="shared" ref="D89:L89" si="21">IF(AND(D68&gt;0,$B89&lt;=$B$7),-D68*LN(D68),0)</f>
        <v>0</v>
      </c>
      <c r="E89" s="262">
        <f t="shared" si="21"/>
        <v>0</v>
      </c>
      <c r="F89" s="262">
        <f t="shared" si="21"/>
        <v>0</v>
      </c>
      <c r="G89" s="262">
        <f t="shared" si="21"/>
        <v>0</v>
      </c>
      <c r="H89" s="262">
        <f t="shared" si="21"/>
        <v>0</v>
      </c>
      <c r="I89" s="262">
        <f t="shared" si="21"/>
        <v>0</v>
      </c>
      <c r="J89" s="262">
        <f t="shared" si="21"/>
        <v>0</v>
      </c>
      <c r="K89" s="262">
        <f t="shared" si="21"/>
        <v>0</v>
      </c>
      <c r="L89" s="262">
        <f t="shared" si="21"/>
        <v>0</v>
      </c>
      <c r="M89" s="252">
        <f t="shared" si="16"/>
        <v>0</v>
      </c>
      <c r="N89" s="145"/>
      <c r="O89" s="295">
        <f t="shared" si="18"/>
        <v>1</v>
      </c>
      <c r="P89" s="336"/>
      <c r="T89" s="296"/>
      <c r="U89" s="296"/>
      <c r="V89" s="296"/>
      <c r="W89" s="296"/>
      <c r="X89" s="296"/>
      <c r="AL89" s="387"/>
    </row>
    <row r="90" spans="1:38" ht="13.8" hidden="1" outlineLevel="1" x14ac:dyDescent="0.25">
      <c r="A90" s="261">
        <f>EXP((B5-B7)*(-1/(B5+8)*LN(1/(B5+8)))+B7*(-(B7+8)/(B5+8)/B7*LN((B7+8)/(B5+8)/B7)))</f>
        <v>6</v>
      </c>
      <c r="B90" s="256">
        <v>6</v>
      </c>
      <c r="C90" s="262">
        <f t="shared" si="14"/>
        <v>0</v>
      </c>
      <c r="D90" s="262">
        <f t="shared" ref="D90:L90" si="22">IF(AND(D69&gt;0,$B90&lt;=$B$7),-D69*LN(D69),0)</f>
        <v>0</v>
      </c>
      <c r="E90" s="262">
        <f t="shared" si="22"/>
        <v>0</v>
      </c>
      <c r="F90" s="262">
        <f t="shared" si="22"/>
        <v>0</v>
      </c>
      <c r="G90" s="262">
        <f t="shared" si="22"/>
        <v>0</v>
      </c>
      <c r="H90" s="262">
        <f t="shared" si="22"/>
        <v>0</v>
      </c>
      <c r="I90" s="262">
        <f t="shared" si="22"/>
        <v>0</v>
      </c>
      <c r="J90" s="262">
        <f t="shared" si="22"/>
        <v>0</v>
      </c>
      <c r="K90" s="262">
        <f t="shared" si="22"/>
        <v>0</v>
      </c>
      <c r="L90" s="262">
        <f t="shared" si="22"/>
        <v>0</v>
      </c>
      <c r="M90" s="252">
        <f t="shared" si="16"/>
        <v>0</v>
      </c>
      <c r="N90" s="145"/>
      <c r="O90" s="295">
        <f t="shared" si="18"/>
        <v>1</v>
      </c>
      <c r="P90" s="336"/>
      <c r="T90" s="296"/>
      <c r="U90" s="296"/>
      <c r="V90" s="296"/>
      <c r="W90" s="296"/>
      <c r="X90" s="296"/>
      <c r="AL90" s="387"/>
    </row>
    <row r="91" spans="1:38" ht="13.8" hidden="1" outlineLevel="1" x14ac:dyDescent="0.25">
      <c r="A91" s="258">
        <f>A92/A89</f>
        <v>1.6666666666666667</v>
      </c>
      <c r="B91" s="256">
        <v>7</v>
      </c>
      <c r="C91" s="262">
        <f t="shared" si="14"/>
        <v>0</v>
      </c>
      <c r="D91" s="262">
        <f t="shared" ref="D91:L91" si="23">IF(AND(D70&gt;0,$B91&lt;=$B$7),-D70*LN(D70),0)</f>
        <v>0</v>
      </c>
      <c r="E91" s="262">
        <f t="shared" si="23"/>
        <v>0</v>
      </c>
      <c r="F91" s="262">
        <f t="shared" si="23"/>
        <v>0</v>
      </c>
      <c r="G91" s="262">
        <f t="shared" si="23"/>
        <v>0</v>
      </c>
      <c r="H91" s="262">
        <f t="shared" si="23"/>
        <v>0</v>
      </c>
      <c r="I91" s="262">
        <f t="shared" si="23"/>
        <v>0</v>
      </c>
      <c r="J91" s="262">
        <f t="shared" si="23"/>
        <v>0</v>
      </c>
      <c r="K91" s="262">
        <f t="shared" si="23"/>
        <v>0</v>
      </c>
      <c r="L91" s="262">
        <f t="shared" si="23"/>
        <v>0</v>
      </c>
      <c r="M91" s="252">
        <f t="shared" si="16"/>
        <v>0</v>
      </c>
      <c r="N91" s="145"/>
      <c r="O91" s="295">
        <f t="shared" si="18"/>
        <v>1</v>
      </c>
      <c r="P91" s="336"/>
      <c r="T91" s="296"/>
      <c r="U91" s="296"/>
      <c r="V91" s="296"/>
      <c r="W91" s="296"/>
      <c r="X91" s="296"/>
      <c r="AL91" s="387"/>
    </row>
    <row r="92" spans="1:38" ht="13.8" hidden="1" outlineLevel="1" x14ac:dyDescent="0.25">
      <c r="A92" s="258">
        <f>B5</f>
        <v>10</v>
      </c>
      <c r="B92" s="256">
        <v>8</v>
      </c>
      <c r="C92" s="262">
        <f t="shared" si="14"/>
        <v>0</v>
      </c>
      <c r="D92" s="262">
        <f t="shared" ref="D92:L92" si="24">IF(AND(D71&gt;0,$B92&lt;=$B$7),-D71*LN(D71),0)</f>
        <v>0</v>
      </c>
      <c r="E92" s="262">
        <f t="shared" si="24"/>
        <v>0</v>
      </c>
      <c r="F92" s="262">
        <f t="shared" si="24"/>
        <v>0</v>
      </c>
      <c r="G92" s="262">
        <f t="shared" si="24"/>
        <v>0</v>
      </c>
      <c r="H92" s="262">
        <f t="shared" si="24"/>
        <v>0</v>
      </c>
      <c r="I92" s="262">
        <f t="shared" si="24"/>
        <v>0</v>
      </c>
      <c r="J92" s="262">
        <f t="shared" si="24"/>
        <v>0</v>
      </c>
      <c r="K92" s="262">
        <f t="shared" si="24"/>
        <v>0</v>
      </c>
      <c r="L92" s="262">
        <f t="shared" si="24"/>
        <v>0</v>
      </c>
      <c r="M92" s="252">
        <f t="shared" si="16"/>
        <v>0</v>
      </c>
      <c r="N92" s="145"/>
      <c r="O92" s="295">
        <f t="shared" si="18"/>
        <v>1</v>
      </c>
      <c r="P92" s="336"/>
      <c r="T92" s="296"/>
      <c r="U92" s="296"/>
      <c r="V92" s="296"/>
      <c r="W92" s="296"/>
      <c r="X92" s="296"/>
      <c r="AL92" s="387"/>
    </row>
    <row r="93" spans="1:38" hidden="1" outlineLevel="1" x14ac:dyDescent="0.25">
      <c r="A93" s="141"/>
      <c r="B93" s="256">
        <v>9</v>
      </c>
      <c r="C93" s="262">
        <f t="shared" si="14"/>
        <v>0</v>
      </c>
      <c r="D93" s="262">
        <f t="shared" ref="D93:L93" si="25">IF(AND(D72&gt;0,$B93&lt;=$B$7),-D72*LN(D72),0)</f>
        <v>0</v>
      </c>
      <c r="E93" s="262">
        <f t="shared" si="25"/>
        <v>0</v>
      </c>
      <c r="F93" s="262">
        <f t="shared" si="25"/>
        <v>0</v>
      </c>
      <c r="G93" s="262">
        <f t="shared" si="25"/>
        <v>0</v>
      </c>
      <c r="H93" s="262">
        <f t="shared" si="25"/>
        <v>0</v>
      </c>
      <c r="I93" s="262">
        <f t="shared" si="25"/>
        <v>0</v>
      </c>
      <c r="J93" s="262">
        <f t="shared" si="25"/>
        <v>0</v>
      </c>
      <c r="K93" s="262">
        <f t="shared" si="25"/>
        <v>0</v>
      </c>
      <c r="L93" s="262">
        <f t="shared" si="25"/>
        <v>0</v>
      </c>
      <c r="M93" s="252">
        <f t="shared" si="16"/>
        <v>0</v>
      </c>
      <c r="N93" s="145"/>
      <c r="O93" s="295">
        <f t="shared" si="18"/>
        <v>1</v>
      </c>
      <c r="P93" s="336"/>
      <c r="T93" s="296"/>
      <c r="U93" s="296"/>
      <c r="V93" s="296"/>
      <c r="W93" s="296"/>
      <c r="X93" s="296"/>
      <c r="AL93" s="387"/>
    </row>
    <row r="94" spans="1:38" hidden="1" outlineLevel="1" x14ac:dyDescent="0.25">
      <c r="A94" s="141"/>
      <c r="B94" s="256">
        <v>10</v>
      </c>
      <c r="C94" s="262">
        <f t="shared" si="14"/>
        <v>0</v>
      </c>
      <c r="D94" s="262">
        <f t="shared" ref="D94:L94" si="26">IF(AND(D73&gt;0,$B94&lt;=$B$7),-D73*LN(D73),0)</f>
        <v>0</v>
      </c>
      <c r="E94" s="262">
        <f t="shared" si="26"/>
        <v>0</v>
      </c>
      <c r="F94" s="262">
        <f t="shared" si="26"/>
        <v>0</v>
      </c>
      <c r="G94" s="262">
        <f t="shared" si="26"/>
        <v>0</v>
      </c>
      <c r="H94" s="262">
        <f t="shared" si="26"/>
        <v>0</v>
      </c>
      <c r="I94" s="262">
        <f t="shared" si="26"/>
        <v>0</v>
      </c>
      <c r="J94" s="262">
        <f t="shared" si="26"/>
        <v>0</v>
      </c>
      <c r="K94" s="262">
        <f t="shared" si="26"/>
        <v>0</v>
      </c>
      <c r="L94" s="262">
        <f t="shared" si="26"/>
        <v>0</v>
      </c>
      <c r="M94" s="252">
        <f t="shared" si="16"/>
        <v>0</v>
      </c>
      <c r="N94" s="145"/>
      <c r="O94" s="295">
        <f t="shared" si="18"/>
        <v>1</v>
      </c>
      <c r="P94" s="336"/>
      <c r="T94" s="296"/>
      <c r="U94" s="296"/>
      <c r="V94" s="296"/>
      <c r="W94" s="296"/>
      <c r="X94" s="296"/>
      <c r="AL94" s="387"/>
    </row>
    <row r="95" spans="1:38" hidden="1" outlineLevel="1" x14ac:dyDescent="0.25">
      <c r="A95" s="141"/>
      <c r="B95" s="256">
        <v>11</v>
      </c>
      <c r="C95" s="262">
        <f t="shared" ref="C95:L95" si="27">IF(AND(C74&gt;0,$B95&lt;=$B$7),-C74*LN(C74),0)</f>
        <v>0</v>
      </c>
      <c r="D95" s="262">
        <f t="shared" si="27"/>
        <v>0</v>
      </c>
      <c r="E95" s="262">
        <f t="shared" si="27"/>
        <v>0</v>
      </c>
      <c r="F95" s="262">
        <f t="shared" si="27"/>
        <v>0</v>
      </c>
      <c r="G95" s="262">
        <f t="shared" si="27"/>
        <v>0</v>
      </c>
      <c r="H95" s="262">
        <f t="shared" si="27"/>
        <v>0</v>
      </c>
      <c r="I95" s="262">
        <f t="shared" si="27"/>
        <v>0</v>
      </c>
      <c r="J95" s="262">
        <f t="shared" si="27"/>
        <v>0</v>
      </c>
      <c r="K95" s="262">
        <f t="shared" si="27"/>
        <v>0</v>
      </c>
      <c r="L95" s="262">
        <f t="shared" si="27"/>
        <v>0</v>
      </c>
      <c r="M95" s="252">
        <f t="shared" ref="M95:M104" si="28">SUM(C95:L95)</f>
        <v>0</v>
      </c>
      <c r="N95" s="145"/>
      <c r="O95" s="295">
        <f t="shared" si="18"/>
        <v>1</v>
      </c>
      <c r="P95" s="336"/>
      <c r="T95" s="296"/>
      <c r="U95" s="296"/>
      <c r="V95" s="296"/>
      <c r="W95" s="296"/>
      <c r="X95" s="296"/>
      <c r="AL95" s="387"/>
    </row>
    <row r="96" spans="1:38" hidden="1" outlineLevel="1" x14ac:dyDescent="0.25">
      <c r="A96" s="141"/>
      <c r="B96" s="256">
        <v>12</v>
      </c>
      <c r="C96" s="262">
        <f t="shared" ref="C96:L96" si="29">IF(AND(C75&gt;0,$B96&lt;=$B$7),-C75*LN(C75),0)</f>
        <v>0</v>
      </c>
      <c r="D96" s="262">
        <f t="shared" si="29"/>
        <v>0</v>
      </c>
      <c r="E96" s="262">
        <f t="shared" si="29"/>
        <v>0</v>
      </c>
      <c r="F96" s="262">
        <f t="shared" si="29"/>
        <v>0</v>
      </c>
      <c r="G96" s="262">
        <f t="shared" si="29"/>
        <v>0</v>
      </c>
      <c r="H96" s="262">
        <f t="shared" si="29"/>
        <v>0</v>
      </c>
      <c r="I96" s="262">
        <f t="shared" si="29"/>
        <v>0</v>
      </c>
      <c r="J96" s="262">
        <f t="shared" si="29"/>
        <v>0</v>
      </c>
      <c r="K96" s="262">
        <f t="shared" si="29"/>
        <v>0</v>
      </c>
      <c r="L96" s="262">
        <f t="shared" si="29"/>
        <v>0</v>
      </c>
      <c r="M96" s="252">
        <f t="shared" si="28"/>
        <v>0</v>
      </c>
      <c r="N96" s="145"/>
      <c r="O96" s="295">
        <f t="shared" si="18"/>
        <v>1</v>
      </c>
      <c r="P96" s="336"/>
      <c r="T96" s="296"/>
      <c r="U96" s="296"/>
      <c r="V96" s="296"/>
      <c r="W96" s="296"/>
      <c r="X96" s="296"/>
      <c r="AL96" s="387"/>
    </row>
    <row r="97" spans="1:38" hidden="1" outlineLevel="1" x14ac:dyDescent="0.25">
      <c r="A97" s="141"/>
      <c r="B97" s="256">
        <v>13</v>
      </c>
      <c r="C97" s="262">
        <f t="shared" ref="C97:L97" si="30">IF(AND(C76&gt;0,$B97&lt;=$B$7),-C76*LN(C76),0)</f>
        <v>0</v>
      </c>
      <c r="D97" s="262">
        <f t="shared" si="30"/>
        <v>0</v>
      </c>
      <c r="E97" s="262">
        <f t="shared" si="30"/>
        <v>0</v>
      </c>
      <c r="F97" s="262">
        <f t="shared" si="30"/>
        <v>0</v>
      </c>
      <c r="G97" s="262">
        <f t="shared" si="30"/>
        <v>0</v>
      </c>
      <c r="H97" s="262">
        <f t="shared" si="30"/>
        <v>0</v>
      </c>
      <c r="I97" s="262">
        <f t="shared" si="30"/>
        <v>0</v>
      </c>
      <c r="J97" s="262">
        <f t="shared" si="30"/>
        <v>0</v>
      </c>
      <c r="K97" s="262">
        <f t="shared" si="30"/>
        <v>0</v>
      </c>
      <c r="L97" s="262">
        <f t="shared" si="30"/>
        <v>0</v>
      </c>
      <c r="M97" s="252">
        <f t="shared" si="28"/>
        <v>0</v>
      </c>
      <c r="N97" s="145"/>
      <c r="O97" s="295">
        <f t="shared" si="18"/>
        <v>1</v>
      </c>
      <c r="P97" s="336"/>
      <c r="T97" s="296"/>
      <c r="U97" s="296"/>
      <c r="V97" s="296"/>
      <c r="W97" s="296"/>
      <c r="X97" s="296"/>
      <c r="AL97" s="387"/>
    </row>
    <row r="98" spans="1:38" hidden="1" outlineLevel="1" x14ac:dyDescent="0.25">
      <c r="A98" s="141"/>
      <c r="B98" s="256">
        <v>14</v>
      </c>
      <c r="C98" s="262">
        <f t="shared" ref="C98:L98" si="31">IF(AND(C77&gt;0,$B98&lt;=$B$7),-C77*LN(C77),0)</f>
        <v>0</v>
      </c>
      <c r="D98" s="262">
        <f t="shared" si="31"/>
        <v>0</v>
      </c>
      <c r="E98" s="262">
        <f t="shared" si="31"/>
        <v>0</v>
      </c>
      <c r="F98" s="262">
        <f t="shared" si="31"/>
        <v>0</v>
      </c>
      <c r="G98" s="262">
        <f t="shared" si="31"/>
        <v>0</v>
      </c>
      <c r="H98" s="262">
        <f t="shared" si="31"/>
        <v>0</v>
      </c>
      <c r="I98" s="262">
        <f t="shared" si="31"/>
        <v>0</v>
      </c>
      <c r="J98" s="262">
        <f t="shared" si="31"/>
        <v>0</v>
      </c>
      <c r="K98" s="262">
        <f t="shared" si="31"/>
        <v>0</v>
      </c>
      <c r="L98" s="262">
        <f t="shared" si="31"/>
        <v>0</v>
      </c>
      <c r="M98" s="252">
        <f t="shared" si="28"/>
        <v>0</v>
      </c>
      <c r="N98" s="145"/>
      <c r="O98" s="295">
        <f t="shared" si="18"/>
        <v>1</v>
      </c>
      <c r="P98" s="336"/>
      <c r="T98" s="296"/>
      <c r="U98" s="296"/>
      <c r="V98" s="296"/>
      <c r="W98" s="296"/>
      <c r="X98" s="296"/>
      <c r="AL98" s="387"/>
    </row>
    <row r="99" spans="1:38" hidden="1" outlineLevel="1" x14ac:dyDescent="0.25">
      <c r="A99" s="141"/>
      <c r="B99" s="256">
        <v>15</v>
      </c>
      <c r="C99" s="262">
        <f t="shared" ref="C99:L99" si="32">IF(AND(C78&gt;0,$B99&lt;=$B$7),-C78*LN(C78),0)</f>
        <v>0</v>
      </c>
      <c r="D99" s="262">
        <f t="shared" si="32"/>
        <v>0</v>
      </c>
      <c r="E99" s="262">
        <f t="shared" si="32"/>
        <v>0</v>
      </c>
      <c r="F99" s="262">
        <f t="shared" si="32"/>
        <v>0</v>
      </c>
      <c r="G99" s="262">
        <f t="shared" si="32"/>
        <v>0</v>
      </c>
      <c r="H99" s="262">
        <f t="shared" si="32"/>
        <v>0</v>
      </c>
      <c r="I99" s="262">
        <f t="shared" si="32"/>
        <v>0</v>
      </c>
      <c r="J99" s="262">
        <f t="shared" si="32"/>
        <v>0</v>
      </c>
      <c r="K99" s="262">
        <f t="shared" si="32"/>
        <v>0</v>
      </c>
      <c r="L99" s="262">
        <f t="shared" si="32"/>
        <v>0</v>
      </c>
      <c r="M99" s="252">
        <f t="shared" si="28"/>
        <v>0</v>
      </c>
      <c r="N99" s="145"/>
      <c r="O99" s="295">
        <f t="shared" si="18"/>
        <v>1</v>
      </c>
      <c r="P99" s="336"/>
      <c r="T99" s="296"/>
      <c r="U99" s="296"/>
      <c r="V99" s="296"/>
      <c r="W99" s="296"/>
      <c r="X99" s="296"/>
      <c r="AL99" s="387"/>
    </row>
    <row r="100" spans="1:38" hidden="1" outlineLevel="1" x14ac:dyDescent="0.25">
      <c r="A100" s="141"/>
      <c r="B100" s="256">
        <v>16</v>
      </c>
      <c r="C100" s="262">
        <f t="shared" ref="C100:L100" si="33">IF(AND(C79&gt;0,$B100&lt;=$B$7),-C79*LN(C79),0)</f>
        <v>0</v>
      </c>
      <c r="D100" s="262">
        <f t="shared" si="33"/>
        <v>0</v>
      </c>
      <c r="E100" s="262">
        <f t="shared" si="33"/>
        <v>0</v>
      </c>
      <c r="F100" s="262">
        <f t="shared" si="33"/>
        <v>0</v>
      </c>
      <c r="G100" s="262">
        <f t="shared" si="33"/>
        <v>0</v>
      </c>
      <c r="H100" s="262">
        <f t="shared" si="33"/>
        <v>0</v>
      </c>
      <c r="I100" s="262">
        <f t="shared" si="33"/>
        <v>0</v>
      </c>
      <c r="J100" s="262">
        <f t="shared" si="33"/>
        <v>0</v>
      </c>
      <c r="K100" s="262">
        <f t="shared" si="33"/>
        <v>0</v>
      </c>
      <c r="L100" s="262">
        <f t="shared" si="33"/>
        <v>0</v>
      </c>
      <c r="M100" s="252">
        <f t="shared" si="28"/>
        <v>0</v>
      </c>
      <c r="N100" s="145"/>
      <c r="O100" s="295">
        <f t="shared" si="18"/>
        <v>1</v>
      </c>
      <c r="P100" s="336"/>
      <c r="T100" s="296"/>
      <c r="U100" s="296"/>
      <c r="V100" s="296"/>
      <c r="W100" s="296"/>
      <c r="X100" s="296"/>
      <c r="AL100" s="387"/>
    </row>
    <row r="101" spans="1:38" hidden="1" outlineLevel="1" x14ac:dyDescent="0.25">
      <c r="A101" s="141"/>
      <c r="B101" s="256">
        <v>17</v>
      </c>
      <c r="C101" s="262">
        <f t="shared" ref="C101:L101" si="34">IF(AND(C80&gt;0,$B101&lt;=$B$7),-C80*LN(C80),0)</f>
        <v>0</v>
      </c>
      <c r="D101" s="262">
        <f t="shared" si="34"/>
        <v>0</v>
      </c>
      <c r="E101" s="262">
        <f t="shared" si="34"/>
        <v>0</v>
      </c>
      <c r="F101" s="262">
        <f t="shared" si="34"/>
        <v>0</v>
      </c>
      <c r="G101" s="262">
        <f t="shared" si="34"/>
        <v>0</v>
      </c>
      <c r="H101" s="262">
        <f t="shared" si="34"/>
        <v>0</v>
      </c>
      <c r="I101" s="262">
        <f t="shared" si="34"/>
        <v>0</v>
      </c>
      <c r="J101" s="262">
        <f t="shared" si="34"/>
        <v>0</v>
      </c>
      <c r="K101" s="262">
        <f t="shared" si="34"/>
        <v>0</v>
      </c>
      <c r="L101" s="262">
        <f t="shared" si="34"/>
        <v>0</v>
      </c>
      <c r="M101" s="252">
        <f t="shared" si="28"/>
        <v>0</v>
      </c>
      <c r="N101" s="145"/>
      <c r="O101" s="295">
        <f t="shared" si="18"/>
        <v>1</v>
      </c>
      <c r="P101" s="336"/>
      <c r="T101" s="296"/>
      <c r="U101" s="296"/>
      <c r="V101" s="296"/>
      <c r="W101" s="296"/>
      <c r="X101" s="296"/>
      <c r="AL101" s="387"/>
    </row>
    <row r="102" spans="1:38" hidden="1" outlineLevel="1" x14ac:dyDescent="0.25">
      <c r="A102" s="141"/>
      <c r="B102" s="256">
        <v>18</v>
      </c>
      <c r="C102" s="262">
        <f t="shared" ref="C102:L102" si="35">IF(AND(C81&gt;0,$B102&lt;=$B$7),-C81*LN(C81),0)</f>
        <v>0</v>
      </c>
      <c r="D102" s="262">
        <f t="shared" si="35"/>
        <v>0</v>
      </c>
      <c r="E102" s="262">
        <f t="shared" si="35"/>
        <v>0</v>
      </c>
      <c r="F102" s="262">
        <f t="shared" si="35"/>
        <v>0</v>
      </c>
      <c r="G102" s="262">
        <f t="shared" si="35"/>
        <v>0</v>
      </c>
      <c r="H102" s="262">
        <f t="shared" si="35"/>
        <v>0</v>
      </c>
      <c r="I102" s="262">
        <f t="shared" si="35"/>
        <v>0</v>
      </c>
      <c r="J102" s="262">
        <f t="shared" si="35"/>
        <v>0</v>
      </c>
      <c r="K102" s="262">
        <f t="shared" si="35"/>
        <v>0</v>
      </c>
      <c r="L102" s="262">
        <f t="shared" si="35"/>
        <v>0</v>
      </c>
      <c r="M102" s="252">
        <f t="shared" si="28"/>
        <v>0</v>
      </c>
      <c r="N102" s="145"/>
      <c r="O102" s="295">
        <f t="shared" si="18"/>
        <v>1</v>
      </c>
      <c r="P102" s="336"/>
      <c r="T102" s="296"/>
      <c r="U102" s="296"/>
      <c r="V102" s="296"/>
      <c r="W102" s="296"/>
      <c r="X102" s="296"/>
      <c r="AL102" s="387"/>
    </row>
    <row r="103" spans="1:38" hidden="1" outlineLevel="1" x14ac:dyDescent="0.25">
      <c r="A103" s="141"/>
      <c r="B103" s="256">
        <v>19</v>
      </c>
      <c r="C103" s="262">
        <f t="shared" ref="C103:L103" si="36">IF(AND(C82&gt;0,$B103&lt;=$B$7),-C82*LN(C82),0)</f>
        <v>0</v>
      </c>
      <c r="D103" s="262">
        <f t="shared" si="36"/>
        <v>0</v>
      </c>
      <c r="E103" s="262">
        <f t="shared" si="36"/>
        <v>0</v>
      </c>
      <c r="F103" s="262">
        <f t="shared" si="36"/>
        <v>0</v>
      </c>
      <c r="G103" s="262">
        <f t="shared" si="36"/>
        <v>0</v>
      </c>
      <c r="H103" s="262">
        <f t="shared" si="36"/>
        <v>0</v>
      </c>
      <c r="I103" s="262">
        <f t="shared" si="36"/>
        <v>0</v>
      </c>
      <c r="J103" s="262">
        <f t="shared" si="36"/>
        <v>0</v>
      </c>
      <c r="K103" s="262">
        <f t="shared" si="36"/>
        <v>0</v>
      </c>
      <c r="L103" s="262">
        <f t="shared" si="36"/>
        <v>0</v>
      </c>
      <c r="M103" s="252">
        <f t="shared" si="28"/>
        <v>0</v>
      </c>
      <c r="N103" s="145"/>
      <c r="O103" s="295">
        <f t="shared" si="18"/>
        <v>1</v>
      </c>
      <c r="P103" s="336"/>
      <c r="T103" s="296"/>
      <c r="U103" s="296"/>
      <c r="V103" s="296"/>
      <c r="W103" s="296"/>
      <c r="X103" s="296"/>
      <c r="AL103" s="387"/>
    </row>
    <row r="104" spans="1:38" hidden="1" outlineLevel="1" x14ac:dyDescent="0.25">
      <c r="A104" s="141"/>
      <c r="B104" s="256">
        <v>20</v>
      </c>
      <c r="C104" s="262">
        <f t="shared" ref="C104:L104" si="37">IF(AND(C83&gt;0,$B104&lt;=$B$7),-C83*LN(C83),0)</f>
        <v>0</v>
      </c>
      <c r="D104" s="262">
        <f t="shared" si="37"/>
        <v>0</v>
      </c>
      <c r="E104" s="262">
        <f t="shared" si="37"/>
        <v>0</v>
      </c>
      <c r="F104" s="262">
        <f t="shared" si="37"/>
        <v>0</v>
      </c>
      <c r="G104" s="262">
        <f t="shared" si="37"/>
        <v>0</v>
      </c>
      <c r="H104" s="262">
        <f t="shared" si="37"/>
        <v>0</v>
      </c>
      <c r="I104" s="262">
        <f t="shared" si="37"/>
        <v>0</v>
      </c>
      <c r="J104" s="262">
        <f t="shared" si="37"/>
        <v>0</v>
      </c>
      <c r="K104" s="262">
        <f t="shared" si="37"/>
        <v>0</v>
      </c>
      <c r="L104" s="262">
        <f t="shared" si="37"/>
        <v>0</v>
      </c>
      <c r="M104" s="252">
        <f t="shared" si="28"/>
        <v>0</v>
      </c>
      <c r="N104" s="145"/>
      <c r="O104" s="295">
        <f t="shared" si="18"/>
        <v>1</v>
      </c>
      <c r="P104" s="336"/>
      <c r="T104" s="296"/>
      <c r="U104" s="296"/>
      <c r="V104" s="296"/>
      <c r="W104" s="296"/>
      <c r="X104" s="296"/>
      <c r="AL104" s="387"/>
    </row>
    <row r="105" spans="1:38" hidden="1" outlineLevel="1" x14ac:dyDescent="0.25">
      <c r="A105" s="141"/>
      <c r="B105" s="265" t="s">
        <v>115</v>
      </c>
      <c r="C105" s="256">
        <f>IF(C84&gt;0,-C84*LN(C84),0)</f>
        <v>0.27350107020177061</v>
      </c>
      <c r="D105" s="256">
        <f t="shared" ref="D105:L105" si="38">IF(D84&gt;0,-D84*LN(D84),0)</f>
        <v>0.26110833153007601</v>
      </c>
      <c r="E105" s="256">
        <f t="shared" si="38"/>
        <v>0.22809805843961867</v>
      </c>
      <c r="F105" s="256">
        <f t="shared" si="38"/>
        <v>0.27048135926558858</v>
      </c>
      <c r="G105" s="256">
        <f t="shared" si="38"/>
        <v>0.17483588835107131</v>
      </c>
      <c r="H105" s="256">
        <f t="shared" si="38"/>
        <v>0.16370201817292487</v>
      </c>
      <c r="I105" s="256">
        <f t="shared" si="38"/>
        <v>0.27350107020177061</v>
      </c>
      <c r="J105" s="256">
        <f t="shared" si="38"/>
        <v>0.15862260738121348</v>
      </c>
      <c r="K105" s="256">
        <f t="shared" si="38"/>
        <v>0.22286383620685007</v>
      </c>
      <c r="L105" s="256">
        <f t="shared" si="38"/>
        <v>0.22286383620685007</v>
      </c>
      <c r="M105" s="292">
        <f>EXP(SUM(C105:L105))</f>
        <v>9.4837335768866211</v>
      </c>
      <c r="N105" s="257" t="s">
        <v>103</v>
      </c>
      <c r="O105" s="148"/>
      <c r="P105" s="145"/>
      <c r="T105" s="297"/>
      <c r="U105" s="297"/>
      <c r="V105" s="297"/>
      <c r="W105" s="297"/>
      <c r="X105" s="297"/>
      <c r="AL105" s="387"/>
    </row>
    <row r="106" spans="1:38" hidden="1" outlineLevel="1" x14ac:dyDescent="0.25">
      <c r="A106" s="259"/>
      <c r="B106" s="158"/>
      <c r="C106" s="158"/>
      <c r="D106" s="158"/>
      <c r="E106" s="158"/>
      <c r="F106" s="158"/>
      <c r="G106" s="158"/>
      <c r="H106" s="158"/>
      <c r="I106" s="158"/>
      <c r="J106" s="158"/>
      <c r="K106" s="158"/>
      <c r="L106" s="158"/>
      <c r="M106" s="158"/>
      <c r="N106" s="158"/>
      <c r="O106" s="159"/>
      <c r="P106" s="145"/>
      <c r="T106" s="3"/>
      <c r="U106" s="3"/>
      <c r="V106" s="3"/>
      <c r="W106" s="3"/>
      <c r="X106" s="3"/>
      <c r="AL106" s="387"/>
    </row>
    <row r="107" spans="1:38" collapsed="1" x14ac:dyDescent="0.25">
      <c r="A107" s="186"/>
      <c r="B107" s="186"/>
      <c r="C107" s="186"/>
      <c r="D107" s="186"/>
      <c r="E107" s="186"/>
      <c r="F107" s="186"/>
      <c r="G107" s="186"/>
      <c r="H107" s="186"/>
      <c r="I107" s="186"/>
      <c r="J107" s="186"/>
      <c r="K107" s="186"/>
      <c r="L107" s="186"/>
      <c r="M107" s="186"/>
      <c r="N107" s="186"/>
      <c r="O107" s="186"/>
      <c r="P107" s="186"/>
      <c r="Q107" s="186"/>
      <c r="R107" s="186"/>
      <c r="T107" s="3"/>
      <c r="U107" s="3"/>
      <c r="V107" s="3"/>
      <c r="W107" s="3"/>
      <c r="X107" s="3"/>
      <c r="AG107">
        <v>5</v>
      </c>
      <c r="AL107" s="387"/>
    </row>
  </sheetData>
  <sheetProtection sheet="1" objects="1" scenarios="1"/>
  <mergeCells count="30">
    <mergeCell ref="M9:P9"/>
    <mergeCell ref="C24:E24"/>
    <mergeCell ref="C25:E25"/>
    <mergeCell ref="C26:E26"/>
    <mergeCell ref="F24:N24"/>
    <mergeCell ref="F25:N25"/>
    <mergeCell ref="F26:N26"/>
    <mergeCell ref="F27:N27"/>
    <mergeCell ref="B11:P11"/>
    <mergeCell ref="F19:N19"/>
    <mergeCell ref="F20:N20"/>
    <mergeCell ref="F21:N21"/>
    <mergeCell ref="F22:N22"/>
    <mergeCell ref="F23:N23"/>
    <mergeCell ref="M36:O36"/>
    <mergeCell ref="B5:C5"/>
    <mergeCell ref="B9:C9"/>
    <mergeCell ref="B7:C7"/>
    <mergeCell ref="B15:D15"/>
    <mergeCell ref="B13:D13"/>
    <mergeCell ref="L30:M30"/>
    <mergeCell ref="B17:E17"/>
    <mergeCell ref="C18:E18"/>
    <mergeCell ref="C19:E19"/>
    <mergeCell ref="C20:E20"/>
    <mergeCell ref="C21:E21"/>
    <mergeCell ref="C22:E22"/>
    <mergeCell ref="C23:E23"/>
    <mergeCell ref="C27:E27"/>
    <mergeCell ref="F18:N18"/>
  </mergeCells>
  <phoneticPr fontId="3" type="noConversion"/>
  <conditionalFormatting sqref="O38:P47">
    <cfRule type="cellIs" dxfId="715" priority="103" stopIfTrue="1" operator="equal">
      <formula>0</formula>
    </cfRule>
  </conditionalFormatting>
  <conditionalFormatting sqref="A38:A47 C36:L36">
    <cfRule type="cellIs" dxfId="714" priority="104" stopIfTrue="1" operator="equal">
      <formula>"n/a"</formula>
    </cfRule>
  </conditionalFormatting>
  <conditionalFormatting sqref="L30">
    <cfRule type="cellIs" dxfId="713" priority="90" stopIfTrue="1" operator="equal">
      <formula>0</formula>
    </cfRule>
  </conditionalFormatting>
  <conditionalFormatting sqref="O18:P27">
    <cfRule type="cellIs" dxfId="712" priority="22" operator="lessThan">
      <formula>0.001</formula>
    </cfRule>
  </conditionalFormatting>
  <conditionalFormatting sqref="B11:O11">
    <cfRule type="expression" dxfId="711" priority="57">
      <formula>ISBLANK($B$11)</formula>
    </cfRule>
  </conditionalFormatting>
  <conditionalFormatting sqref="B13:D13">
    <cfRule type="expression" dxfId="710" priority="54">
      <formula>ISBLANK($B$13)</formula>
    </cfRule>
  </conditionalFormatting>
  <conditionalFormatting sqref="B15:D15">
    <cfRule type="expression" dxfId="709" priority="53">
      <formula>ISBLANK($B$15)</formula>
    </cfRule>
  </conditionalFormatting>
  <conditionalFormatting sqref="M32">
    <cfRule type="expression" dxfId="708" priority="50" stopIfTrue="1">
      <formula>$M$32&gt;$K$7</formula>
    </cfRule>
  </conditionalFormatting>
  <conditionalFormatting sqref="I32">
    <cfRule type="cellIs" dxfId="707" priority="49" stopIfTrue="1" operator="greaterThan">
      <formula>$G$32</formula>
    </cfRule>
  </conditionalFormatting>
  <conditionalFormatting sqref="T86:X104 C64:L83 C85:L104 AH64 T73:AC73">
    <cfRule type="cellIs" dxfId="706" priority="48" operator="equal">
      <formula>0</formula>
    </cfRule>
  </conditionalFormatting>
  <conditionalFormatting sqref="O85:P104">
    <cfRule type="dataBar" priority="4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{FA64584A-58BA-4519-9B9A-52E1CC5EAA34}</x14:id>
        </ext>
      </extLst>
    </cfRule>
  </conditionalFormatting>
  <conditionalFormatting sqref="C18:C25">
    <cfRule type="expression" dxfId="705" priority="43">
      <formula>ISBLANK($C18)</formula>
    </cfRule>
  </conditionalFormatting>
  <conditionalFormatting sqref="F24:F25">
    <cfRule type="expression" dxfId="704" priority="42">
      <formula>ISBLANK($C24)</formula>
    </cfRule>
  </conditionalFormatting>
  <conditionalFormatting sqref="F18:F23">
    <cfRule type="expression" dxfId="703" priority="25">
      <formula>ISBLANK($C18)</formula>
    </cfRule>
  </conditionalFormatting>
  <conditionalFormatting sqref="K15">
    <cfRule type="cellIs" dxfId="702" priority="24" operator="greaterThan">
      <formula>11</formula>
    </cfRule>
  </conditionalFormatting>
  <conditionalFormatting sqref="C50:L59">
    <cfRule type="cellIs" dxfId="701" priority="21" operator="equal">
      <formula>0</formula>
    </cfRule>
  </conditionalFormatting>
  <conditionalFormatting sqref="C38 D39 E40 F41 G42 H43 I44 J45 K46 L47">
    <cfRule type="cellIs" dxfId="700" priority="20" operator="equal">
      <formula>0</formula>
    </cfRule>
  </conditionalFormatting>
  <conditionalFormatting sqref="D38:L38 E38:L39 F40:L40 G41:L41 H42:L42 I43:L43 J44:L44 K45:L45 L46">
    <cfRule type="cellIs" dxfId="699" priority="19" operator="equal">
      <formula>0</formula>
    </cfRule>
  </conditionalFormatting>
  <conditionalFormatting sqref="C39:C47 D40:D47 E41:E47 F42:F47 G43:G47 H44:H47 I45:I47 J46:J47 K47">
    <cfRule type="cellIs" dxfId="698" priority="18" operator="equal">
      <formula>0</formula>
    </cfRule>
  </conditionalFormatting>
  <conditionalFormatting sqref="O18:O27">
    <cfRule type="dataBar" priority="1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{C69D6F4F-80C3-8E42-9CBF-5D3BA600031C}</x14:id>
        </ext>
      </extLst>
    </cfRule>
  </conditionalFormatting>
  <conditionalFormatting sqref="AD74:AD77">
    <cfRule type="cellIs" dxfId="697" priority="16" operator="equal">
      <formula>0</formula>
    </cfRule>
  </conditionalFormatting>
  <conditionalFormatting sqref="K32">
    <cfRule type="cellIs" dxfId="696" priority="9" operator="equal">
      <formula>0</formula>
    </cfRule>
    <cfRule type="cellIs" dxfId="695" priority="11" stopIfTrue="1" operator="greaterThan">
      <formula>0</formula>
    </cfRule>
    <cfRule type="cellIs" dxfId="694" priority="1" stopIfTrue="1" operator="equal">
      <formula>"n/a"</formula>
    </cfRule>
  </conditionalFormatting>
  <conditionalFormatting sqref="B10">
    <cfRule type="cellIs" dxfId="693" priority="10" operator="greaterThan">
      <formula>0</formula>
    </cfRule>
  </conditionalFormatting>
  <conditionalFormatting sqref="P30">
    <cfRule type="cellIs" dxfId="692" priority="8" operator="lessThan">
      <formula>0.001</formula>
    </cfRule>
  </conditionalFormatting>
  <conditionalFormatting sqref="P32">
    <cfRule type="cellIs" dxfId="691" priority="7" operator="lessThan">
      <formula>0.001</formula>
    </cfRule>
  </conditionalFormatting>
  <conditionalFormatting sqref="T63:AC72">
    <cfRule type="cellIs" dxfId="690" priority="6" operator="equal">
      <formula>0</formula>
    </cfRule>
  </conditionalFormatting>
  <conditionalFormatting sqref="T50:AC59">
    <cfRule type="cellIs" dxfId="689" priority="5" operator="equal">
      <formula>0</formula>
    </cfRule>
  </conditionalFormatting>
  <conditionalFormatting sqref="T37 U38 V39 W40 X41 Y42 Z43 AA44 AB45 AC46">
    <cfRule type="cellIs" dxfId="688" priority="4" operator="equal">
      <formula>0</formula>
    </cfRule>
  </conditionalFormatting>
  <conditionalFormatting sqref="U37:AC37 V38:AC38 W39:AC39 X40:AC40 Y41:AC41 Z42:AC42 AA43:AC43 AB44:AC44 AC45">
    <cfRule type="cellIs" dxfId="687" priority="3" operator="equal">
      <formula>0</formula>
    </cfRule>
  </conditionalFormatting>
  <conditionalFormatting sqref="T38:T46 U39:U46 V40:V46 W41:W46 X42:X46 Y43:Y46 Z44:Z46 AA45:AA46 AB46">
    <cfRule type="cellIs" dxfId="686" priority="2" operator="equal">
      <formula>0</formula>
    </cfRule>
  </conditionalFormatting>
  <dataValidations count="6">
    <dataValidation type="whole" allowBlank="1" showInputMessage="1" showErrorMessage="1" promptTitle="sel. participant" prompt="0 - 20_x000a_0 = consolidated" sqref="B9:C9" xr:uid="{00000000-0002-0000-0100-000000000000}">
      <formula1>0</formula1>
      <formula2>B7</formula2>
    </dataValidation>
    <dataValidation type="whole" allowBlank="1" showInputMessage="1" showErrorMessage="1" promptTitle="Scale" prompt="1 - Linear (Saaty)_x000a_2 - Log_x000a_3 - Sqrt_x000a_4 - InvLin_x000a_5 - Balanced-n_x000a_6 - Power_x000a_7 - Geom_x000a_8 - Adaptive" sqref="K5" xr:uid="{00000000-0002-0000-0100-000001000000}">
      <formula1>1</formula1>
      <formula2>8</formula2>
    </dataValidation>
    <dataValidation type="decimal" allowBlank="1" showInputMessage="1" showErrorMessage="1" promptTitle="Consistency acceptance" prompt="range 0 - 1 (0.1 Saaty)" sqref="K7" xr:uid="{00000000-0002-0000-0100-000002000000}">
      <formula1>0.001</formula1>
      <formula2>1</formula2>
    </dataValidation>
    <dataValidation type="whole" allowBlank="1" showInputMessage="1" showErrorMessage="1" sqref="C6" xr:uid="{00000000-0002-0000-0100-000003000000}">
      <formula1>3</formula1>
      <formula2>8</formula2>
    </dataValidation>
    <dataValidation type="whole" allowBlank="1" showInputMessage="1" showErrorMessage="1" promptTitle="No of participants" prompt="1 to 20" sqref="B7:C7" xr:uid="{00000000-0002-0000-0100-000004000000}">
      <formula1>1</formula1>
      <formula2>20</formula2>
    </dataValidation>
    <dataValidation type="whole" allowBlank="1" showInputMessage="1" showErrorMessage="1" promptTitle="No of Criteria" prompt="2 to 10" sqref="B5:C5" xr:uid="{00000000-0002-0000-0100-000005000000}">
      <formula1>2</formula1>
      <formula2>10</formula2>
    </dataValidation>
  </dataValidations>
  <hyperlinks>
    <hyperlink ref="M2" r:id="rId1" xr:uid="{00000000-0004-0000-0100-000000000000}"/>
  </hyperlinks>
  <pageMargins left="0.98425196850393704" right="0.74803149606299202" top="0.98425196850393704" bottom="0.78740157480314998" header="0.511811023622047" footer="0.511811023622047"/>
  <pageSetup paperSize="9" scale="97" orientation="portrait" r:id="rId2"/>
  <headerFooter alignWithMargins="0">
    <oddHeader>&amp;Lhttp://bpmsg.com&amp;CAHP&amp;R&amp;D</oddHeader>
    <oddFooter>&amp;Lby K. Goepel&amp;R&amp;F-&amp;A</oddFooter>
  </headerFooter>
  <drawing r:id="rId3"/>
  <legacyDrawing r:id="rId4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A64584A-58BA-4519-9B9A-52E1CC5EAA3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O85:P104</xm:sqref>
        </x14:conditionalFormatting>
        <x14:conditionalFormatting xmlns:xm="http://schemas.microsoft.com/office/excel/2006/main">
          <x14:cfRule type="dataBar" id="{C69D6F4F-80C3-8E42-9CBF-5D3BA600031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O18:O27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indexed="42"/>
    <pageSetUpPr fitToPage="1"/>
  </sheetPr>
  <dimension ref="A1:Z134"/>
  <sheetViews>
    <sheetView topLeftCell="A16" zoomScaleNormal="100" workbookViewId="0">
      <selection activeCell="L34" sqref="L34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26" width="5.6640625" customWidth="1"/>
    <col min="27" max="31" width="6.664062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10</v>
      </c>
      <c r="L1" s="178"/>
      <c r="M1" s="165"/>
      <c r="N1" s="168" t="s">
        <v>66</v>
      </c>
      <c r="O1" s="169">
        <v>1</v>
      </c>
      <c r="P1" s="178"/>
    </row>
    <row r="2" spans="1:17" ht="12.75" customHeight="1" x14ac:dyDescent="0.25">
      <c r="A2" s="176" t="s">
        <v>92</v>
      </c>
      <c r="B2" s="165"/>
      <c r="C2" s="165"/>
      <c r="D2" s="178" t="str">
        <f>Summary!B11</f>
        <v>Application of the GIS based multi-criteria decision analysis and analytical
hierarchy process (AHP) in the flood susceptibility mapping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87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  <c r="P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175</v>
      </c>
    </row>
    <row r="6" spans="1:17" x14ac:dyDescent="0.25">
      <c r="A6" s="360">
        <v>1</v>
      </c>
      <c r="B6" s="458" t="str">
        <f>IF(ISBLANK(Summary!C18),"",Summary!C18)</f>
        <v>TWI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0.13661513657663799</v>
      </c>
      <c r="P6" s="367">
        <f>N91*SINH(P79)/O$101</f>
        <v>4.5404960982716347E-2</v>
      </c>
    </row>
    <row r="7" spans="1:17" x14ac:dyDescent="0.25">
      <c r="A7" s="360">
        <v>2</v>
      </c>
      <c r="B7" s="458" t="str">
        <f>IF(ISBLANK(Summary!C19),"",Summary!C19)</f>
        <v>Elevation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0.12027783211703284</v>
      </c>
      <c r="P7" s="367">
        <f t="shared" ref="P7:P13" si="1">N92*SINH(P80)/O$101</f>
        <v>2.5389717062265258E-2</v>
      </c>
    </row>
    <row r="8" spans="1:17" x14ac:dyDescent="0.25">
      <c r="A8" s="360">
        <v>3</v>
      </c>
      <c r="B8" s="458" t="str">
        <f>IF(ISBLANK(Summary!C20),"",Summary!C20)</f>
        <v>Slope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9.9354708171973782E-2</v>
      </c>
      <c r="P8" s="367">
        <f t="shared" si="1"/>
        <v>3.8242301261561119E-2</v>
      </c>
    </row>
    <row r="9" spans="1:17" x14ac:dyDescent="0.25">
      <c r="A9" s="360">
        <v>4</v>
      </c>
      <c r="B9" s="458" t="str">
        <f>IF(ISBLANK(Summary!C21),"",Summary!C21)</f>
        <v>Precipitation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0.133468186518091</v>
      </c>
      <c r="P9" s="367">
        <f t="shared" si="1"/>
        <v>4.4003536943740824E-2</v>
      </c>
    </row>
    <row r="10" spans="1:17" x14ac:dyDescent="0.25">
      <c r="A10" s="360">
        <v>5</v>
      </c>
      <c r="B10" s="458" t="str">
        <f>IF(ISBLANK(Summary!C22),"",Summary!C22)</f>
        <v>LULC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6.5719157696190314E-2</v>
      </c>
      <c r="P10" s="367">
        <f t="shared" si="1"/>
        <v>2.8762333949056126E-2</v>
      </c>
    </row>
    <row r="11" spans="1:17" x14ac:dyDescent="0.25">
      <c r="A11" s="360">
        <v>6</v>
      </c>
      <c r="B11" s="458" t="str">
        <f>IF(ISBLANK(Summary!C23),"",Summary!C23)</f>
        <v>NDVI</v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5.9360428253086975E-2</v>
      </c>
      <c r="P11" s="367">
        <f t="shared" si="1"/>
        <v>2.6023478819476052E-2</v>
      </c>
    </row>
    <row r="12" spans="1:17" x14ac:dyDescent="0.25">
      <c r="A12" s="360">
        <v>7</v>
      </c>
      <c r="B12" s="458" t="str">
        <f>IF(ISBLANK(Summary!C24),"",Summary!C24)</f>
        <v>Distance from river</v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0.14043256686612415</v>
      </c>
      <c r="P12" s="367">
        <f t="shared" si="1"/>
        <v>5.5849984571143686E-2</v>
      </c>
    </row>
    <row r="13" spans="1:17" x14ac:dyDescent="0.25">
      <c r="A13" s="360">
        <v>8</v>
      </c>
      <c r="B13" s="458" t="str">
        <f>IF(ISBLANK(Summary!C25),"",Summary!C25)</f>
        <v>Distance from road</v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5.6634221528974599E-2</v>
      </c>
      <c r="P13" s="367">
        <f t="shared" si="1"/>
        <v>2.4956003184234948E-2</v>
      </c>
    </row>
    <row r="14" spans="1:17" x14ac:dyDescent="0.25">
      <c r="A14" s="360">
        <v>9</v>
      </c>
      <c r="B14" s="458" t="str">
        <f>IF(ISBLANK(Summary!C26),"",Summary!C26)</f>
        <v>Drainage density</v>
      </c>
      <c r="C14" s="459"/>
      <c r="D14" s="459"/>
      <c r="E14" s="459"/>
      <c r="F14" s="460"/>
      <c r="G14" s="181" t="str">
        <f>IF(ISBLANK(Summary!F26),"",Summary!F26)</f>
        <v/>
      </c>
      <c r="H14" s="181"/>
      <c r="I14" s="181"/>
      <c r="J14" s="181"/>
      <c r="K14" s="181"/>
      <c r="L14" s="181"/>
      <c r="M14" s="181"/>
      <c r="N14" s="182"/>
      <c r="O14" s="369">
        <f t="shared" si="0"/>
        <v>9.406888113594418E-2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>Soil type</v>
      </c>
      <c r="C15" s="465"/>
      <c r="D15" s="465"/>
      <c r="E15" s="465"/>
      <c r="F15" s="466"/>
      <c r="G15" s="183" t="str">
        <f>IF(ISBLANK(Summary!F27),"",Summary!F27)</f>
        <v/>
      </c>
      <c r="H15" s="183"/>
      <c r="I15" s="183"/>
      <c r="J15" s="183"/>
      <c r="K15" s="183"/>
      <c r="L15" s="183"/>
      <c r="M15" s="183"/>
      <c r="N15" s="184"/>
      <c r="O15" s="370">
        <f t="shared" si="0"/>
        <v>9.406888113594418E-2</v>
      </c>
      <c r="P15" s="368">
        <f>N99*SINH(P87)/O$101</f>
        <v>3.3091623386955718E-2</v>
      </c>
      <c r="Q15" s="64"/>
    </row>
    <row r="16" spans="1:17" s="5" customFormat="1" ht="6" customHeight="1" thickBot="1" x14ac:dyDescent="0.3">
      <c r="A16" s="190"/>
      <c r="B16" s="280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92"/>
      <c r="Q16" s="64"/>
    </row>
    <row r="17" spans="1:24" ht="12.75" customHeight="1" thickBot="1" x14ac:dyDescent="0.3">
      <c r="A17" s="186"/>
      <c r="B17" s="461" t="s">
        <v>127</v>
      </c>
      <c r="C17" s="462"/>
      <c r="D17" s="462"/>
      <c r="E17" s="463"/>
      <c r="F17" s="303">
        <v>1</v>
      </c>
      <c r="G17" s="470"/>
      <c r="H17" s="471"/>
      <c r="I17" s="342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5.009028815460715E-2</v>
      </c>
      <c r="N17" s="195"/>
      <c r="O17" s="204">
        <f>Summary!K5</f>
        <v>1</v>
      </c>
      <c r="P17" s="192"/>
    </row>
    <row r="18" spans="1:24" s="13" customFormat="1" ht="12.75" customHeight="1" thickBot="1" x14ac:dyDescent="0.3">
      <c r="A18" s="126"/>
      <c r="B18" s="281" t="s">
        <v>93</v>
      </c>
      <c r="C18" s="192"/>
      <c r="D18" s="196"/>
      <c r="F18" s="197" t="s">
        <v>122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204"/>
      <c r="P18" s="19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73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TWI</v>
      </c>
      <c r="E21" s="171"/>
      <c r="F21" s="171"/>
      <c r="G21" s="86"/>
      <c r="H21" s="477" t="str">
        <f>IF(B21&gt;0,VLOOKUP($C21,$A$6:$D$15,2),"")</f>
        <v>Elevation</v>
      </c>
      <c r="I21" s="478"/>
      <c r="J21" s="478"/>
      <c r="K21" s="111" t="s">
        <v>1</v>
      </c>
      <c r="L21" s="114">
        <v>1</v>
      </c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48" si="4">IF(B22&gt;0,VLOOKUP($C22,$A$6:$D$15,2),"")</f>
        <v>Slope</v>
      </c>
      <c r="I22" s="478"/>
      <c r="J22" s="478"/>
      <c r="K22" s="110" t="s">
        <v>1</v>
      </c>
      <c r="L22" s="76">
        <v>1</v>
      </c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Precipitation</v>
      </c>
      <c r="I23" s="478"/>
      <c r="J23" s="478"/>
      <c r="K23" s="110" t="s">
        <v>1</v>
      </c>
      <c r="L23" s="76">
        <v>1</v>
      </c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LULC</v>
      </c>
      <c r="I24" s="478"/>
      <c r="J24" s="478"/>
      <c r="K24" s="110" t="s">
        <v>1</v>
      </c>
      <c r="L24" s="76">
        <v>3</v>
      </c>
      <c r="M24" s="306" t="str">
        <f t="shared" ca="1" si="5"/>
        <v/>
      </c>
      <c r="N24" s="315" t="str">
        <f t="shared" ca="1" si="2"/>
        <v/>
      </c>
      <c r="O24" s="205">
        <f t="shared" si="6"/>
        <v>3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>NDVI</v>
      </c>
      <c r="I25" s="478"/>
      <c r="J25" s="478"/>
      <c r="K25" s="110" t="s">
        <v>1</v>
      </c>
      <c r="L25" s="76">
        <v>5</v>
      </c>
      <c r="M25" s="306" t="str">
        <f t="shared" ca="1" si="5"/>
        <v/>
      </c>
      <c r="N25" s="315" t="str">
        <f t="shared" ca="1" si="2"/>
        <v/>
      </c>
      <c r="O25" s="205">
        <f t="shared" si="6"/>
        <v>5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>Distance from river</v>
      </c>
      <c r="I26" s="478"/>
      <c r="J26" s="478"/>
      <c r="K26" s="110" t="s">
        <v>1</v>
      </c>
      <c r="L26" s="76">
        <v>1</v>
      </c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>Distance from road</v>
      </c>
      <c r="I27" s="480"/>
      <c r="J27" s="480"/>
      <c r="K27" s="110" t="s">
        <v>1</v>
      </c>
      <c r="L27" s="76">
        <v>3</v>
      </c>
      <c r="M27" s="306" t="str">
        <f t="shared" ca="1" si="5"/>
        <v/>
      </c>
      <c r="N27" s="315" t="str">
        <f t="shared" ca="1" si="2"/>
        <v/>
      </c>
      <c r="O27" s="205">
        <f t="shared" si="6"/>
        <v>3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Elevation</v>
      </c>
      <c r="E28" s="171"/>
      <c r="F28" s="171"/>
      <c r="G28" s="86"/>
      <c r="H28" s="477" t="str">
        <f t="shared" si="4"/>
        <v>Slope</v>
      </c>
      <c r="I28" s="478"/>
      <c r="J28" s="478"/>
      <c r="K28" s="110" t="s">
        <v>1</v>
      </c>
      <c r="L28" s="76">
        <v>1</v>
      </c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Precipitation</v>
      </c>
      <c r="I29" s="478"/>
      <c r="J29" s="478"/>
      <c r="K29" s="110" t="s">
        <v>1</v>
      </c>
      <c r="L29" s="76">
        <v>1</v>
      </c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ca="1">IF(AND($M$17&gt;=$K$17,$A29&gt;0),OFFSET($B$101,$B29,$C29),0)</f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LULC</v>
      </c>
      <c r="I30" s="478"/>
      <c r="J30" s="478"/>
      <c r="K30" s="110" t="s">
        <v>1</v>
      </c>
      <c r="L30" s="76">
        <v>2</v>
      </c>
      <c r="M30" s="306" t="str">
        <f t="shared" ca="1" si="5"/>
        <v/>
      </c>
      <c r="N30" s="315" t="str">
        <f t="shared" ca="1" si="2"/>
        <v/>
      </c>
      <c r="O30" s="205">
        <f t="shared" si="6"/>
        <v>2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>NDVI</v>
      </c>
      <c r="I31" s="478"/>
      <c r="J31" s="478"/>
      <c r="K31" s="110" t="s">
        <v>1</v>
      </c>
      <c r="L31" s="76">
        <v>3</v>
      </c>
      <c r="M31" s="306" t="str">
        <f t="shared" ca="1" si="5"/>
        <v/>
      </c>
      <c r="N31" s="315" t="str">
        <f t="shared" ca="1" si="2"/>
        <v/>
      </c>
      <c r="O31" s="205">
        <f t="shared" si="6"/>
        <v>3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>Distance from river</v>
      </c>
      <c r="I32" s="478"/>
      <c r="J32" s="478"/>
      <c r="K32" s="110" t="s">
        <v>1</v>
      </c>
      <c r="L32" s="76">
        <v>1</v>
      </c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>Distance from road</v>
      </c>
      <c r="I33" s="480"/>
      <c r="J33" s="480"/>
      <c r="K33" s="110" t="s">
        <v>1</v>
      </c>
      <c r="L33" s="76">
        <v>3</v>
      </c>
      <c r="M33" s="306" t="str">
        <f t="shared" ca="1" si="5"/>
        <v/>
      </c>
      <c r="N33" s="315" t="str">
        <f t="shared" ca="1" si="2"/>
        <v/>
      </c>
      <c r="O33" s="205">
        <f t="shared" si="6"/>
        <v>3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Slope</v>
      </c>
      <c r="E34" s="171"/>
      <c r="F34" s="171"/>
      <c r="G34" s="86"/>
      <c r="H34" s="477" t="str">
        <f t="shared" si="4"/>
        <v>Precipitation</v>
      </c>
      <c r="I34" s="478"/>
      <c r="J34" s="478"/>
      <c r="K34" s="110" t="s">
        <v>1</v>
      </c>
      <c r="L34" s="76">
        <v>1</v>
      </c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LULC</v>
      </c>
      <c r="I35" s="478"/>
      <c r="J35" s="478"/>
      <c r="K35" s="110" t="s">
        <v>1</v>
      </c>
      <c r="L35" s="76">
        <v>3</v>
      </c>
      <c r="M35" s="306" t="str">
        <f t="shared" ca="1" si="5"/>
        <v/>
      </c>
      <c r="N35" s="315" t="str">
        <f t="shared" ca="1" si="2"/>
        <v/>
      </c>
      <c r="O35" s="205">
        <f t="shared" si="6"/>
        <v>3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>NDVI</v>
      </c>
      <c r="I36" s="478"/>
      <c r="J36" s="478"/>
      <c r="K36" s="110" t="s">
        <v>1</v>
      </c>
      <c r="L36" s="76">
        <v>1</v>
      </c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>Distance from river</v>
      </c>
      <c r="I37" s="478"/>
      <c r="J37" s="478"/>
      <c r="K37" s="110" t="s">
        <v>2</v>
      </c>
      <c r="L37" s="76">
        <v>2</v>
      </c>
      <c r="M37" s="306" t="str">
        <f t="shared" ca="1" si="5"/>
        <v/>
      </c>
      <c r="N37" s="315" t="str">
        <f t="shared" ca="1" si="2"/>
        <v/>
      </c>
      <c r="O37" s="205">
        <f t="shared" si="6"/>
        <v>0.5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>Distance from road</v>
      </c>
      <c r="I38" s="480"/>
      <c r="J38" s="480"/>
      <c r="K38" s="110" t="s">
        <v>1</v>
      </c>
      <c r="L38" s="76">
        <v>1</v>
      </c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Precipitation</v>
      </c>
      <c r="E39" s="171"/>
      <c r="F39" s="171"/>
      <c r="G39" s="86"/>
      <c r="H39" s="477" t="str">
        <f t="shared" si="4"/>
        <v>LULC</v>
      </c>
      <c r="I39" s="478"/>
      <c r="J39" s="478"/>
      <c r="K39" s="110" t="s">
        <v>1</v>
      </c>
      <c r="L39" s="76">
        <v>3</v>
      </c>
      <c r="M39" s="306" t="str">
        <f t="shared" ca="1" si="5"/>
        <v/>
      </c>
      <c r="N39" s="315" t="str">
        <f t="shared" ca="1" si="2"/>
        <v/>
      </c>
      <c r="O39" s="205">
        <f t="shared" si="6"/>
        <v>3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>NDVI</v>
      </c>
      <c r="I40" s="478"/>
      <c r="J40" s="478"/>
      <c r="K40" s="110" t="s">
        <v>1</v>
      </c>
      <c r="L40" s="77">
        <v>2</v>
      </c>
      <c r="M40" s="306" t="str">
        <f t="shared" ca="1" si="5"/>
        <v/>
      </c>
      <c r="N40" s="315" t="str">
        <f t="shared" ca="1" si="2"/>
        <v/>
      </c>
      <c r="O40" s="205">
        <f t="shared" si="6"/>
        <v>2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>Distance from river</v>
      </c>
      <c r="I41" s="478"/>
      <c r="J41" s="478"/>
      <c r="K41" s="110" t="s">
        <v>1</v>
      </c>
      <c r="L41" s="77">
        <v>2</v>
      </c>
      <c r="M41" s="306" t="str">
        <f t="shared" ca="1" si="5"/>
        <v/>
      </c>
      <c r="N41" s="315" t="str">
        <f t="shared" ca="1" si="2"/>
        <v/>
      </c>
      <c r="O41" s="205">
        <f t="shared" si="6"/>
        <v>2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>Distance from road</v>
      </c>
      <c r="I42" s="480"/>
      <c r="J42" s="480"/>
      <c r="K42" s="110" t="s">
        <v>1</v>
      </c>
      <c r="L42" s="77">
        <v>3</v>
      </c>
      <c r="M42" s="306" t="str">
        <f t="shared" ca="1" si="5"/>
        <v/>
      </c>
      <c r="N42" s="315" t="str">
        <f t="shared" ca="1" si="2"/>
        <v/>
      </c>
      <c r="O42" s="205">
        <f t="shared" si="6"/>
        <v>3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LULC</v>
      </c>
      <c r="E43" s="171"/>
      <c r="F43" s="171"/>
      <c r="G43" s="87"/>
      <c r="H43" s="477" t="str">
        <f t="shared" si="4"/>
        <v>NDVI</v>
      </c>
      <c r="I43" s="478"/>
      <c r="J43" s="478"/>
      <c r="K43" s="110" t="s">
        <v>1</v>
      </c>
      <c r="L43" s="77">
        <v>1</v>
      </c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>Distance from river</v>
      </c>
      <c r="I44" s="478"/>
      <c r="J44" s="478"/>
      <c r="K44" s="110" t="s">
        <v>2</v>
      </c>
      <c r="L44" s="77">
        <v>3</v>
      </c>
      <c r="M44" s="306" t="str">
        <f t="shared" ca="1" si="5"/>
        <v/>
      </c>
      <c r="N44" s="315" t="str">
        <f t="shared" ca="1" si="2"/>
        <v/>
      </c>
      <c r="O44" s="205">
        <f t="shared" si="6"/>
        <v>0.33333333333333331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>Distance from road</v>
      </c>
      <c r="I45" s="480"/>
      <c r="J45" s="480"/>
      <c r="K45" s="110" t="s">
        <v>1</v>
      </c>
      <c r="L45" s="77">
        <v>3</v>
      </c>
      <c r="M45" s="306" t="str">
        <f t="shared" ca="1" si="5"/>
        <v/>
      </c>
      <c r="N45" s="315" t="str">
        <f t="shared" ca="1" si="2"/>
        <v/>
      </c>
      <c r="O45" s="205">
        <f t="shared" si="6"/>
        <v>3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NDVI</v>
      </c>
      <c r="E46" s="171"/>
      <c r="F46" s="171"/>
      <c r="G46" s="87"/>
      <c r="H46" s="477" t="str">
        <f t="shared" si="4"/>
        <v>Distance from river</v>
      </c>
      <c r="I46" s="478"/>
      <c r="J46" s="478"/>
      <c r="K46" s="110" t="s">
        <v>2</v>
      </c>
      <c r="L46" s="77">
        <v>5</v>
      </c>
      <c r="M46" s="306" t="str">
        <f t="shared" ca="1" si="5"/>
        <v/>
      </c>
      <c r="N46" s="315" t="str">
        <f t="shared" ca="1" si="2"/>
        <v/>
      </c>
      <c r="O46" s="205">
        <f t="shared" si="6"/>
        <v>0.2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>Distance from road</v>
      </c>
      <c r="I47" s="480"/>
      <c r="J47" s="482"/>
      <c r="K47" s="110" t="s">
        <v>1</v>
      </c>
      <c r="L47" s="77">
        <v>1</v>
      </c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Distance from river</v>
      </c>
      <c r="E48" s="173"/>
      <c r="F48" s="173"/>
      <c r="G48" s="90"/>
      <c r="H48" s="479" t="str">
        <f t="shared" si="4"/>
        <v>Distance from road</v>
      </c>
      <c r="I48" s="480"/>
      <c r="J48" s="480"/>
      <c r="K48" s="110" t="s">
        <v>1</v>
      </c>
      <c r="L48" s="77">
        <v>3</v>
      </c>
      <c r="M48" s="306" t="str">
        <f t="shared" ca="1" si="5"/>
        <v/>
      </c>
      <c r="N48" s="315" t="str">
        <f t="shared" ca="1" si="2"/>
        <v/>
      </c>
      <c r="O48" s="205">
        <f t="shared" ref="O48" si="9">IF(AND(L48&lt;&gt;"",K48&lt;&gt;""),L48^(IF(K48="a",1,-1)),1)</f>
        <v>3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19</v>
      </c>
      <c r="B49" s="93">
        <v>1</v>
      </c>
      <c r="C49" s="94">
        <v>9</v>
      </c>
      <c r="D49" s="170" t="str">
        <f t="shared" si="8"/>
        <v>TWI</v>
      </c>
      <c r="E49" s="171"/>
      <c r="F49" s="171"/>
      <c r="G49" s="87"/>
      <c r="H49" s="477" t="str">
        <f t="shared" ref="H49:H65" si="10">IF(B49&gt;0,VLOOKUP($C49,$A$6:$D$15,2),"")</f>
        <v>Drainage density</v>
      </c>
      <c r="I49" s="481"/>
      <c r="J49" s="481"/>
      <c r="K49" s="110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20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10"/>
        <v>Soil type</v>
      </c>
      <c r="I50" s="484"/>
      <c r="J50" s="484"/>
      <c r="K50" s="110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29</v>
      </c>
      <c r="B51" s="93">
        <v>2</v>
      </c>
      <c r="C51" s="94">
        <v>9</v>
      </c>
      <c r="D51" s="170" t="str">
        <f t="shared" si="8"/>
        <v>Elevation</v>
      </c>
      <c r="E51" s="171"/>
      <c r="F51" s="171"/>
      <c r="G51" s="87"/>
      <c r="H51" s="477" t="str">
        <f t="shared" si="10"/>
        <v>Drainage density</v>
      </c>
      <c r="I51" s="481"/>
      <c r="J51" s="481"/>
      <c r="K51" s="110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30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10"/>
        <v>Soil type</v>
      </c>
      <c r="I52" s="484"/>
      <c r="J52" s="484"/>
      <c r="K52" s="110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39</v>
      </c>
      <c r="B53" s="93">
        <v>3</v>
      </c>
      <c r="C53" s="94">
        <v>9</v>
      </c>
      <c r="D53" s="170" t="str">
        <f t="shared" si="8"/>
        <v>Slope</v>
      </c>
      <c r="E53" s="171"/>
      <c r="F53" s="171"/>
      <c r="G53" s="87"/>
      <c r="H53" s="477" t="str">
        <f t="shared" si="10"/>
        <v>Drainage density</v>
      </c>
      <c r="I53" s="481"/>
      <c r="J53" s="481"/>
      <c r="K53" s="110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40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10"/>
        <v>Soil type</v>
      </c>
      <c r="I54" s="484"/>
      <c r="J54" s="484"/>
      <c r="K54" s="110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49</v>
      </c>
      <c r="B55" s="93">
        <v>4</v>
      </c>
      <c r="C55" s="94">
        <v>9</v>
      </c>
      <c r="D55" s="170" t="str">
        <f t="shared" si="8"/>
        <v>Precipitation</v>
      </c>
      <c r="E55" s="171"/>
      <c r="F55" s="171"/>
      <c r="G55" s="87"/>
      <c r="H55" s="477" t="str">
        <f t="shared" si="10"/>
        <v>Drainage density</v>
      </c>
      <c r="I55" s="481"/>
      <c r="J55" s="481"/>
      <c r="K55" s="110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50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10"/>
        <v>Soil type</v>
      </c>
      <c r="I56" s="484"/>
      <c r="J56" s="484"/>
      <c r="K56" s="110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59</v>
      </c>
      <c r="B57" s="93">
        <v>5</v>
      </c>
      <c r="C57" s="94">
        <v>9</v>
      </c>
      <c r="D57" s="170" t="str">
        <f t="shared" si="8"/>
        <v>LULC</v>
      </c>
      <c r="E57" s="171"/>
      <c r="F57" s="171"/>
      <c r="G57" s="87"/>
      <c r="H57" s="477" t="str">
        <f t="shared" si="10"/>
        <v>Drainage density</v>
      </c>
      <c r="I57" s="481"/>
      <c r="J57" s="481"/>
      <c r="K57" s="110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60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10"/>
        <v>Soil type</v>
      </c>
      <c r="I58" s="484"/>
      <c r="J58" s="484"/>
      <c r="K58" s="110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69</v>
      </c>
      <c r="B59" s="93">
        <v>6</v>
      </c>
      <c r="C59" s="94">
        <v>9</v>
      </c>
      <c r="D59" s="170" t="str">
        <f t="shared" si="8"/>
        <v>NDVI</v>
      </c>
      <c r="E59" s="171"/>
      <c r="F59" s="171"/>
      <c r="G59" s="87"/>
      <c r="H59" s="477" t="str">
        <f t="shared" si="10"/>
        <v>Drainage density</v>
      </c>
      <c r="I59" s="481"/>
      <c r="J59" s="481"/>
      <c r="K59" s="110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70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10"/>
        <v>Soil type</v>
      </c>
      <c r="I60" s="484"/>
      <c r="J60" s="484"/>
      <c r="K60" s="110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79</v>
      </c>
      <c r="B61" s="93">
        <v>7</v>
      </c>
      <c r="C61" s="94">
        <v>9</v>
      </c>
      <c r="D61" s="170" t="str">
        <f t="shared" si="8"/>
        <v>Distance from river</v>
      </c>
      <c r="E61" s="171"/>
      <c r="F61" s="171"/>
      <c r="G61" s="87"/>
      <c r="H61" s="477" t="str">
        <f t="shared" si="10"/>
        <v>Drainage density</v>
      </c>
      <c r="I61" s="481"/>
      <c r="J61" s="481"/>
      <c r="K61" s="110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S61" s="3"/>
      <c r="T61" s="69"/>
      <c r="U61" s="69"/>
      <c r="V61" s="3"/>
    </row>
    <row r="62" spans="1:22" hidden="1" outlineLevel="1" x14ac:dyDescent="0.25">
      <c r="A62" s="201">
        <f t="shared" si="3"/>
        <v>80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10"/>
        <v>Soil type</v>
      </c>
      <c r="I62" s="484"/>
      <c r="J62" s="484"/>
      <c r="K62" s="110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S62" s="3"/>
      <c r="T62" s="69"/>
      <c r="U62" s="69"/>
      <c r="V62" s="3"/>
    </row>
    <row r="63" spans="1:22" hidden="1" outlineLevel="1" x14ac:dyDescent="0.25">
      <c r="A63" s="201">
        <f t="shared" si="3"/>
        <v>89</v>
      </c>
      <c r="B63" s="93">
        <v>8</v>
      </c>
      <c r="C63" s="94">
        <v>9</v>
      </c>
      <c r="D63" s="170" t="str">
        <f t="shared" si="8"/>
        <v>Distance from road</v>
      </c>
      <c r="E63" s="171"/>
      <c r="F63" s="171"/>
      <c r="G63" s="87"/>
      <c r="H63" s="477" t="str">
        <f t="shared" si="10"/>
        <v>Drainage density</v>
      </c>
      <c r="I63" s="481"/>
      <c r="J63" s="481"/>
      <c r="K63" s="110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90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10"/>
        <v>Soil type</v>
      </c>
      <c r="I64" s="484"/>
      <c r="J64" s="484"/>
      <c r="K64" s="110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100</v>
      </c>
      <c r="B65" s="95">
        <v>9</v>
      </c>
      <c r="C65" s="96">
        <v>10</v>
      </c>
      <c r="D65" s="174" t="str">
        <f t="shared" si="8"/>
        <v>Drainage density</v>
      </c>
      <c r="E65" s="175"/>
      <c r="F65" s="175"/>
      <c r="G65" s="89"/>
      <c r="H65" s="485" t="str">
        <f t="shared" si="10"/>
        <v>Soil type</v>
      </c>
      <c r="I65" s="486"/>
      <c r="J65" s="486"/>
      <c r="K65" s="385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28</v>
      </c>
      <c r="M66" s="211"/>
      <c r="N66" s="187"/>
      <c r="O66" s="187"/>
      <c r="P66" s="187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87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87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87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87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87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87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87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87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4"/>
      <c r="G75" s="134"/>
      <c r="H75" s="134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47.25" hidden="1" customHeight="1" outlineLevel="1" x14ac:dyDescent="0.25">
      <c r="A77" s="141"/>
      <c r="B77" s="126"/>
      <c r="C77" s="142" t="str">
        <f t="array" ref="C77:L77">TRANSPOSE(B6:B15)</f>
        <v>TWI</v>
      </c>
      <c r="D77" s="142" t="str">
        <v>Elevation</v>
      </c>
      <c r="E77" s="142" t="str">
        <v>Slope</v>
      </c>
      <c r="F77" s="142" t="str">
        <v>Precipitation</v>
      </c>
      <c r="G77" s="142" t="str">
        <v>LULC</v>
      </c>
      <c r="H77" s="142" t="str">
        <v>NDVI</v>
      </c>
      <c r="I77" s="143" t="str">
        <v>Distance from river</v>
      </c>
      <c r="J77" s="144" t="str">
        <v>Distance from road</v>
      </c>
      <c r="K77" s="144" t="str">
        <v>Drainage density</v>
      </c>
      <c r="L77" s="144" t="str">
        <v>Soil type</v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177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316">
        <v>1</v>
      </c>
      <c r="D79" s="304">
        <f>IF(ISNA(VLOOKUP(($B79*10+D$78),$A$21:$O$65,15,FALSE)),0,VLOOKUP(($B79*10+D$78),$A$21:$O$65,15,FALSE))</f>
        <v>1</v>
      </c>
      <c r="E79" s="304">
        <f t="shared" ref="E79:J79" si="11">IF(ISNA(VLOOKUP(($B79*10+E$78),$A$21:$O$65,15,FALSE)),0,VLOOKUP(($B79*10+E$78),$A$21:$O$65,15,FALSE))</f>
        <v>1</v>
      </c>
      <c r="F79" s="304">
        <f t="shared" si="11"/>
        <v>1</v>
      </c>
      <c r="G79" s="304">
        <f t="shared" si="11"/>
        <v>3</v>
      </c>
      <c r="H79" s="304">
        <f t="shared" si="11"/>
        <v>5</v>
      </c>
      <c r="I79" s="304">
        <f t="shared" si="11"/>
        <v>1</v>
      </c>
      <c r="J79" s="304">
        <f t="shared" si="11"/>
        <v>3</v>
      </c>
      <c r="K79" s="304">
        <f t="shared" ref="K79:L86" si="12">IF(ISNA(VLOOKUP(($B79*10+K$78),$A$21:$O$65,15,FALSE)),0,VLOOKUP(($B79*10+K$78),$A$21:$O$65,15,FALSE))</f>
        <v>1</v>
      </c>
      <c r="L79" s="304">
        <f t="shared" si="12"/>
        <v>1</v>
      </c>
      <c r="M79" s="145"/>
      <c r="N79" s="148"/>
      <c r="O79" s="11"/>
      <c r="P79" s="364">
        <f>SQRT(SUM(Q79:Z79)/($K$1-1))</f>
        <v>0.34547532088975302</v>
      </c>
      <c r="Q79" s="316">
        <f>IF(OR($B79&gt;$K$1,Q$78&gt;$K$1),0,LN(INDEX($C$79:$L$88,$B79,Q$78)*INDEX($N$91:$N$100,Q$78)/INDEX($N$91:$N$100,$B79))^2)</f>
        <v>0</v>
      </c>
      <c r="R79" s="304">
        <f t="shared" ref="R79:Z89" si="13">IF(OR($B79&gt;$K$1,R$78&gt;$K$1),0,LN(INDEX($C$79:$L$88,$B79,R$78)*INDEX($N$91:$N$100,R$78)/INDEX($N$91:$N$100,$B79))^2)</f>
        <v>8.3958870531847547E-3</v>
      </c>
      <c r="S79" s="304">
        <f t="shared" si="13"/>
        <v>0.11568143629025499</v>
      </c>
      <c r="T79" s="304">
        <f t="shared" si="13"/>
        <v>4.9793044493117724E-4</v>
      </c>
      <c r="U79" s="304">
        <f t="shared" si="13"/>
        <v>0.1017913934212034</v>
      </c>
      <c r="V79" s="304">
        <f t="shared" si="13"/>
        <v>0.52955912835881103</v>
      </c>
      <c r="W79" s="304">
        <f t="shared" si="13"/>
        <v>0</v>
      </c>
      <c r="X79" s="304">
        <f t="shared" si="13"/>
        <v>2.8439414306027557E-2</v>
      </c>
      <c r="Y79" s="304">
        <f t="shared" si="13"/>
        <v>0.14490679311024376</v>
      </c>
      <c r="Z79" s="304">
        <f t="shared" si="13"/>
        <v>0.14490679311024376</v>
      </c>
    </row>
    <row r="80" spans="1:26" ht="12.75" hidden="1" customHeight="1" outlineLevel="1" x14ac:dyDescent="0.25">
      <c r="A80" s="149"/>
      <c r="B80" s="147">
        <v>2</v>
      </c>
      <c r="C80" s="304">
        <f t="shared" ref="C80:C88" si="14">IF(ISNA(VLOOKUP((10*C$78+$B80),$A$21:$O$65,15,FALSE)),0,1/VLOOKUP((10*C$78+$B80),$A$21:$O$65,15,FALSE))</f>
        <v>1</v>
      </c>
      <c r="D80" s="316">
        <v>1</v>
      </c>
      <c r="E80" s="304">
        <f t="shared" ref="E80:J80" si="15">IF(ISNA(VLOOKUP(($B80*10+E$78),$A$21:$O$65,15,FALSE)),0,VLOOKUP(($B80*10+E$78),$A$21:$O$65,15,FALSE))</f>
        <v>1</v>
      </c>
      <c r="F80" s="304">
        <f t="shared" si="15"/>
        <v>1</v>
      </c>
      <c r="G80" s="304">
        <f t="shared" si="15"/>
        <v>2</v>
      </c>
      <c r="H80" s="304">
        <f t="shared" si="15"/>
        <v>3</v>
      </c>
      <c r="I80" s="304">
        <f t="shared" si="15"/>
        <v>1</v>
      </c>
      <c r="J80" s="304">
        <f t="shared" si="15"/>
        <v>3</v>
      </c>
      <c r="K80" s="304">
        <f t="shared" si="12"/>
        <v>1</v>
      </c>
      <c r="L80" s="304">
        <f t="shared" si="12"/>
        <v>1</v>
      </c>
      <c r="M80" s="145"/>
      <c r="N80" s="148"/>
      <c r="O80" s="11"/>
      <c r="P80" s="364">
        <f>SQRT(SUM(Q80:Z80)/($K$1-1))</f>
        <v>0.21431425179483882</v>
      </c>
      <c r="Q80" s="304">
        <f t="shared" ref="Q80:Q89" si="16">IF(OR($B80&gt;$K$1,Q$78&gt;$K$1),0,LN(INDEX($C$79:$L$88,$B80,Q$78)*INDEX($N$91:$N$100,Q$78)/INDEX($N$91:$N$100,$B80))^2)</f>
        <v>8.3958870531847703E-3</v>
      </c>
      <c r="R80" s="316">
        <f t="shared" si="13"/>
        <v>0</v>
      </c>
      <c r="S80" s="304">
        <f t="shared" si="13"/>
        <v>6.1747610581606244E-2</v>
      </c>
      <c r="T80" s="304">
        <f t="shared" si="13"/>
        <v>4.8045301391820101E-3</v>
      </c>
      <c r="U80" s="304">
        <f t="shared" si="13"/>
        <v>2.7160775747216803E-5</v>
      </c>
      <c r="V80" s="304">
        <f t="shared" si="13"/>
        <v>9.5179397134468186E-2</v>
      </c>
      <c r="W80" s="304">
        <f t="shared" si="13"/>
        <v>8.3958870531847703E-3</v>
      </c>
      <c r="X80" s="304">
        <f t="shared" si="13"/>
        <v>6.7739935987185737E-2</v>
      </c>
      <c r="Y80" s="304">
        <f t="shared" si="13"/>
        <v>8.3542488988437621E-2</v>
      </c>
      <c r="Z80" s="304">
        <f t="shared" si="13"/>
        <v>8.3542488988437621E-2</v>
      </c>
    </row>
    <row r="81" spans="1:26" ht="12.75" hidden="1" customHeight="1" outlineLevel="1" x14ac:dyDescent="0.25">
      <c r="A81" s="149"/>
      <c r="B81" s="147">
        <v>3</v>
      </c>
      <c r="C81" s="304">
        <f t="shared" si="14"/>
        <v>1</v>
      </c>
      <c r="D81" s="304">
        <f t="shared" ref="D81:D88" si="17">IF(ISNA(VLOOKUP((10*D$78+$B81),$A$21:$O$65,15,FALSE)),0,1/VLOOKUP((10*D$78+$B81),$A$21:$O$65,15,FALSE))</f>
        <v>1</v>
      </c>
      <c r="E81" s="316">
        <v>1</v>
      </c>
      <c r="F81" s="304">
        <f>IF(ISNA(VLOOKUP(($B81*10+F$78),$A$21:$O$65,15,FALSE)),0,VLOOKUP(($B81*10+F$78),$A$21:$O$65,15,FALSE))</f>
        <v>1</v>
      </c>
      <c r="G81" s="304">
        <f>IF(ISNA(VLOOKUP(($B81*10+G$78),$A$21:$O$65,15,FALSE)),0,VLOOKUP(($B81*10+G$78),$A$21:$O$65,15,FALSE))</f>
        <v>3</v>
      </c>
      <c r="H81" s="304">
        <f>IF(ISNA(VLOOKUP(($B81*10+H$78),$A$21:$O$65,15,FALSE)),0,VLOOKUP(($B81*10+H$78),$A$21:$O$65,15,FALSE))</f>
        <v>1</v>
      </c>
      <c r="I81" s="304">
        <f>IF(ISNA(VLOOKUP(($B81*10+I$78),$A$21:$O$65,15,FALSE)),0,VLOOKUP(($B81*10+I$78),$A$21:$O$65,15,FALSE))</f>
        <v>0.5</v>
      </c>
      <c r="J81" s="304">
        <f>IF(ISNA(VLOOKUP(($B81*10+J$78),$A$21:$O$65,15,FALSE)),0,VLOOKUP(($B81*10+J$78),$A$21:$O$65,15,FALSE))</f>
        <v>1</v>
      </c>
      <c r="K81" s="304">
        <f t="shared" si="12"/>
        <v>1</v>
      </c>
      <c r="L81" s="304">
        <f t="shared" si="12"/>
        <v>1</v>
      </c>
      <c r="M81" s="145"/>
      <c r="N81" s="148"/>
      <c r="O81" s="11"/>
      <c r="P81" s="364">
        <f t="shared" ref="P81:P89" si="18">SQRT(SUM(Q81:Z81)/($K$1-1))</f>
        <v>0.40580714342053992</v>
      </c>
      <c r="Q81" s="304">
        <f t="shared" si="16"/>
        <v>0.11568143629025503</v>
      </c>
      <c r="R81" s="304">
        <f t="shared" si="13"/>
        <v>6.1747610581606216E-2</v>
      </c>
      <c r="S81" s="316">
        <f t="shared" si="13"/>
        <v>0</v>
      </c>
      <c r="T81" s="304">
        <f t="shared" si="13"/>
        <v>0.10100026148589242</v>
      </c>
      <c r="U81" s="304">
        <f t="shared" si="13"/>
        <v>0.43450162589252955</v>
      </c>
      <c r="V81" s="304">
        <f t="shared" si="13"/>
        <v>0.29334143566758869</v>
      </c>
      <c r="W81" s="304">
        <f t="shared" si="13"/>
        <v>0.12462837508305821</v>
      </c>
      <c r="X81" s="304">
        <f t="shared" si="13"/>
        <v>0.34792615478145472</v>
      </c>
      <c r="Y81" s="304">
        <f t="shared" si="13"/>
        <v>1.6440195389316569E-3</v>
      </c>
      <c r="Z81" s="304">
        <f t="shared" si="13"/>
        <v>1.6440195389316569E-3</v>
      </c>
    </row>
    <row r="82" spans="1:26" ht="12.75" hidden="1" customHeight="1" outlineLevel="1" x14ac:dyDescent="0.25">
      <c r="A82" s="150"/>
      <c r="B82" s="147">
        <v>4</v>
      </c>
      <c r="C82" s="304">
        <f t="shared" si="14"/>
        <v>1</v>
      </c>
      <c r="D82" s="304">
        <f t="shared" si="17"/>
        <v>1</v>
      </c>
      <c r="E82" s="304">
        <f t="shared" ref="E82:E88" si="19">IF(ISNA(VLOOKUP((10*E$78+$B82),$A$21:$O$65,15,FALSE)),0,1/VLOOKUP((10*E$78+$B82),$A$21:$O$65,15,FALSE))</f>
        <v>1</v>
      </c>
      <c r="F82" s="316">
        <v>1</v>
      </c>
      <c r="G82" s="304">
        <f>IF(ISNA(VLOOKUP(($B82*10+G$78),$A$21:$O$65,15,FALSE)),0,VLOOKUP(($B82*10+G$78),$A$21:$O$65,15,FALSE))</f>
        <v>3</v>
      </c>
      <c r="H82" s="304">
        <f>IF(ISNA(VLOOKUP(($B82*10+H$78),$A$21:$O$65,15,FALSE)),0,VLOOKUP(($B82*10+H$78),$A$21:$O$65,15,FALSE))</f>
        <v>2</v>
      </c>
      <c r="I82" s="304">
        <f>IF(ISNA(VLOOKUP(($B82*10+I$78),$A$21:$O$65,15,FALSE)),0,VLOOKUP(($B82*10+I$78),$A$21:$O$65,15,FALSE))</f>
        <v>2</v>
      </c>
      <c r="J82" s="304">
        <f>IF(ISNA(VLOOKUP(($B82*10+J$78),$A$21:$O$65,15,FALSE)),0,VLOOKUP(($B82*10+J$78),$A$21:$O$65,15,FALSE))</f>
        <v>3</v>
      </c>
      <c r="K82" s="304">
        <f t="shared" si="12"/>
        <v>1</v>
      </c>
      <c r="L82" s="304">
        <f t="shared" si="12"/>
        <v>1</v>
      </c>
      <c r="M82" s="145"/>
      <c r="N82" s="148"/>
      <c r="O82" s="11"/>
      <c r="P82" s="364">
        <f t="shared" si="18"/>
        <v>0.34248386067538533</v>
      </c>
      <c r="Q82" s="304">
        <f t="shared" si="16"/>
        <v>4.9793044493118093E-4</v>
      </c>
      <c r="R82" s="304">
        <f t="shared" si="13"/>
        <v>4.804530139181998E-3</v>
      </c>
      <c r="S82" s="304">
        <f t="shared" si="13"/>
        <v>0.10100026148589242</v>
      </c>
      <c r="T82" s="316">
        <f t="shared" si="13"/>
        <v>0</v>
      </c>
      <c r="U82" s="304">
        <f t="shared" si="13"/>
        <v>0.11652800833014097</v>
      </c>
      <c r="V82" s="304">
        <f t="shared" si="13"/>
        <v>2.7645128528980226E-2</v>
      </c>
      <c r="W82" s="304">
        <f t="shared" si="13"/>
        <v>0.51188520905384849</v>
      </c>
      <c r="X82" s="304">
        <f t="shared" si="13"/>
        <v>3.646352577960333E-2</v>
      </c>
      <c r="Y82" s="304">
        <f t="shared" si="13"/>
        <v>0.12841607982273598</v>
      </c>
      <c r="Z82" s="304">
        <f t="shared" si="13"/>
        <v>0.12841607982273598</v>
      </c>
    </row>
    <row r="83" spans="1:26" ht="12.75" hidden="1" customHeight="1" outlineLevel="1" x14ac:dyDescent="0.25">
      <c r="A83" s="150"/>
      <c r="B83" s="147">
        <v>5</v>
      </c>
      <c r="C83" s="304">
        <f t="shared" si="14"/>
        <v>0.33333333333333331</v>
      </c>
      <c r="D83" s="304">
        <f t="shared" si="17"/>
        <v>0.5</v>
      </c>
      <c r="E83" s="304">
        <f t="shared" si="19"/>
        <v>0.33333333333333331</v>
      </c>
      <c r="F83" s="304">
        <f t="shared" ref="F83:F88" si="20">IF(ISNA(VLOOKUP((10*F$78+$B83),$A$21:$O$65,15,FALSE)),0,1/VLOOKUP((10*F$78+$B83),$A$21:$O$65,15,FALSE))</f>
        <v>0.33333333333333331</v>
      </c>
      <c r="G83" s="316">
        <v>1</v>
      </c>
      <c r="H83" s="304">
        <f>IF(ISNA(VLOOKUP(($B83*10+H$78),$A$21:$O$65,15,FALSE)),0,VLOOKUP(($B83*10+H$78),$A$21:$O$65,15,FALSE))</f>
        <v>1</v>
      </c>
      <c r="I83" s="304">
        <f>IF(ISNA(VLOOKUP(($B83*10+I$78),$A$21:$O$65,15,FALSE)),0,VLOOKUP(($B83*10+I$78),$A$21:$O$65,15,FALSE))</f>
        <v>0.33333333333333331</v>
      </c>
      <c r="J83" s="304">
        <f>IF(ISNA(VLOOKUP(($B83*10+J$78),$A$21:$O$65,15,FALSE)),0,VLOOKUP(($B83*10+J$78),$A$21:$O$65,15,FALSE))</f>
        <v>3</v>
      </c>
      <c r="K83" s="304">
        <f t="shared" si="12"/>
        <v>1</v>
      </c>
      <c r="L83" s="304">
        <f t="shared" si="12"/>
        <v>1</v>
      </c>
      <c r="M83" s="145"/>
      <c r="N83" s="148"/>
      <c r="O83" s="11"/>
      <c r="P83" s="364">
        <f t="shared" si="18"/>
        <v>0.46932682710426271</v>
      </c>
      <c r="Q83" s="304">
        <f t="shared" si="16"/>
        <v>0.1017913934212034</v>
      </c>
      <c r="R83" s="304">
        <f t="shared" si="13"/>
        <v>2.7160775747217264E-5</v>
      </c>
      <c r="S83" s="304">
        <f t="shared" si="13"/>
        <v>0.43450162589252966</v>
      </c>
      <c r="T83" s="304">
        <f t="shared" si="13"/>
        <v>0.1165280083301411</v>
      </c>
      <c r="U83" s="316">
        <f t="shared" si="13"/>
        <v>0</v>
      </c>
      <c r="V83" s="304">
        <f t="shared" si="13"/>
        <v>1.0437712715836553E-2</v>
      </c>
      <c r="W83" s="304">
        <f t="shared" si="13"/>
        <v>0.1017913934212034</v>
      </c>
      <c r="X83" s="304">
        <f t="shared" si="13"/>
        <v>0.89909186672624342</v>
      </c>
      <c r="Y83" s="304">
        <f t="shared" si="13"/>
        <v>0.15911993723744294</v>
      </c>
      <c r="Z83" s="304">
        <f t="shared" si="13"/>
        <v>0.15911993723744294</v>
      </c>
    </row>
    <row r="84" spans="1:26" ht="12.75" hidden="1" customHeight="1" outlineLevel="1" x14ac:dyDescent="0.25">
      <c r="A84" s="150"/>
      <c r="B84" s="147">
        <v>6</v>
      </c>
      <c r="C84" s="304">
        <f t="shared" si="14"/>
        <v>0.2</v>
      </c>
      <c r="D84" s="304">
        <f t="shared" si="17"/>
        <v>0.33333333333333331</v>
      </c>
      <c r="E84" s="304">
        <f t="shared" si="19"/>
        <v>1</v>
      </c>
      <c r="F84" s="304">
        <f t="shared" si="20"/>
        <v>0.5</v>
      </c>
      <c r="G84" s="304">
        <f>IF(ISNA(VLOOKUP((10*G$78+$B84),$A$21:$O$65,15,FALSE)),0,1/VLOOKUP((10*G$78+$B84),$A$21:$O$65,15,FALSE))</f>
        <v>1</v>
      </c>
      <c r="H84" s="316">
        <v>1</v>
      </c>
      <c r="I84" s="304">
        <f>IF(ISNA(VLOOKUP(($B84*10+I$78),$A$21:$O$65,15,FALSE)),0,VLOOKUP(($B84*10+I$78),$A$21:$O$65,15,FALSE))</f>
        <v>0.2</v>
      </c>
      <c r="J84" s="304">
        <f>IF(ISNA(VLOOKUP(($B84*10+J$78),$A$21:$O$65,15,FALSE)),0,VLOOKUP(($B84*10+J$78),$A$21:$O$65,15,FALSE))</f>
        <v>1</v>
      </c>
      <c r="K84" s="304">
        <f t="shared" si="12"/>
        <v>1</v>
      </c>
      <c r="L84" s="304">
        <f t="shared" si="12"/>
        <v>1</v>
      </c>
      <c r="M84" s="145"/>
      <c r="N84" s="148"/>
      <c r="O84" s="11"/>
      <c r="P84" s="364">
        <f t="shared" si="18"/>
        <v>0.47024563340971115</v>
      </c>
      <c r="Q84" s="304">
        <f t="shared" si="16"/>
        <v>0.52955912835881092</v>
      </c>
      <c r="R84" s="304">
        <f t="shared" si="13"/>
        <v>9.5179397134468186E-2</v>
      </c>
      <c r="S84" s="304">
        <f t="shared" si="13"/>
        <v>0.29334143566758891</v>
      </c>
      <c r="T84" s="304">
        <f t="shared" si="13"/>
        <v>2.7645128528980219E-2</v>
      </c>
      <c r="U84" s="304">
        <f t="shared" si="13"/>
        <v>1.0437712715836558E-2</v>
      </c>
      <c r="V84" s="316">
        <f t="shared" si="13"/>
        <v>0</v>
      </c>
      <c r="W84" s="304">
        <f t="shared" si="13"/>
        <v>0.52955912835881092</v>
      </c>
      <c r="X84" s="304">
        <f t="shared" si="13"/>
        <v>2.3273498947467821E-3</v>
      </c>
      <c r="Y84" s="304">
        <f t="shared" si="13"/>
        <v>0.25106466050443066</v>
      </c>
      <c r="Z84" s="304">
        <f t="shared" si="13"/>
        <v>0.25106466050443066</v>
      </c>
    </row>
    <row r="85" spans="1:26" ht="12.75" hidden="1" customHeight="1" outlineLevel="1" x14ac:dyDescent="0.25">
      <c r="A85" s="150"/>
      <c r="B85" s="147">
        <v>7</v>
      </c>
      <c r="C85" s="304">
        <f t="shared" si="14"/>
        <v>1</v>
      </c>
      <c r="D85" s="304">
        <f t="shared" si="17"/>
        <v>1</v>
      </c>
      <c r="E85" s="304">
        <f t="shared" si="19"/>
        <v>2</v>
      </c>
      <c r="F85" s="304">
        <f t="shared" si="20"/>
        <v>0.5</v>
      </c>
      <c r="G85" s="304">
        <f>IF(ISNA(VLOOKUP((10*G$78+$B85),$A$21:$O$65,15,FALSE)),0,1/VLOOKUP((10*G$78+$B85),$A$21:$O$65,15,FALSE))</f>
        <v>3</v>
      </c>
      <c r="H85" s="304">
        <f>IF(ISNA(VLOOKUP((10*H$78+$B85),$A$21:$O$65,15,FALSE)),0,1/VLOOKUP((10*H$78+$B85),$A$21:$O$65,15,FALSE))</f>
        <v>5</v>
      </c>
      <c r="I85" s="316">
        <v>1</v>
      </c>
      <c r="J85" s="304">
        <f>IF(ISNA(VLOOKUP(($B85*10+J$78),$A$21:$O$65,15,FALSE)),0,VLOOKUP(($B85*10+J$78),$A$21:$O$65,15,FALSE))</f>
        <v>3</v>
      </c>
      <c r="K85" s="304">
        <f t="shared" si="12"/>
        <v>1</v>
      </c>
      <c r="L85" s="304">
        <f t="shared" si="12"/>
        <v>1</v>
      </c>
      <c r="M85" s="145"/>
      <c r="N85" s="148"/>
      <c r="O85" s="25"/>
      <c r="P85" s="364">
        <f t="shared" si="18"/>
        <v>0.42091342386352254</v>
      </c>
      <c r="Q85" s="304">
        <f t="shared" si="16"/>
        <v>0</v>
      </c>
      <c r="R85" s="304">
        <f t="shared" si="13"/>
        <v>8.3958870531847547E-3</v>
      </c>
      <c r="S85" s="304">
        <f t="shared" si="13"/>
        <v>0.12462837508305821</v>
      </c>
      <c r="T85" s="304">
        <f t="shared" si="13"/>
        <v>0.51188520905384838</v>
      </c>
      <c r="U85" s="304">
        <f t="shared" si="13"/>
        <v>0.1017913934212034</v>
      </c>
      <c r="V85" s="304">
        <f t="shared" si="13"/>
        <v>0.52955912835881103</v>
      </c>
      <c r="W85" s="316">
        <f t="shared" si="13"/>
        <v>0</v>
      </c>
      <c r="X85" s="304">
        <f t="shared" si="13"/>
        <v>2.8439414306027557E-2</v>
      </c>
      <c r="Y85" s="304">
        <f t="shared" si="13"/>
        <v>0.14490679311024376</v>
      </c>
      <c r="Z85" s="304">
        <f t="shared" si="13"/>
        <v>0.14490679311024376</v>
      </c>
    </row>
    <row r="86" spans="1:26" ht="12.75" hidden="1" customHeight="1" outlineLevel="1" x14ac:dyDescent="0.25">
      <c r="A86" s="150"/>
      <c r="B86" s="147">
        <v>8</v>
      </c>
      <c r="C86" s="304">
        <f t="shared" si="14"/>
        <v>0.33333333333333331</v>
      </c>
      <c r="D86" s="304">
        <f t="shared" si="17"/>
        <v>0.33333333333333331</v>
      </c>
      <c r="E86" s="304">
        <f t="shared" si="19"/>
        <v>1</v>
      </c>
      <c r="F86" s="304">
        <f t="shared" si="20"/>
        <v>0.33333333333333331</v>
      </c>
      <c r="G86" s="304">
        <f>IF(ISNA(VLOOKUP((10*G$78+$B86),$A$21:$O$65,15,FALSE)),0,1/VLOOKUP((10*G$78+$B86),$A$21:$O$65,15,FALSE))</f>
        <v>0.33333333333333331</v>
      </c>
      <c r="H86" s="304">
        <f>IF(ISNA(VLOOKUP((10*H$78+$B86),$A$21:$O$65,15,FALSE)),0,1/VLOOKUP((10*H$78+$B86),$A$21:$O$65,15,FALSE))</f>
        <v>1</v>
      </c>
      <c r="I86" s="304">
        <f>IF(ISNA(VLOOKUP((10*I$78+$B86),$A$21:$O$65,15,FALSE)),0,1/VLOOKUP((10*I$78+$B86),$A$21:$O$65,15,FALSE))</f>
        <v>0.33333333333333331</v>
      </c>
      <c r="J86" s="316">
        <v>1</v>
      </c>
      <c r="K86" s="304">
        <f t="shared" si="12"/>
        <v>1</v>
      </c>
      <c r="L86" s="304">
        <f t="shared" si="12"/>
        <v>1</v>
      </c>
      <c r="M86" s="145"/>
      <c r="N86" s="148"/>
      <c r="O86" s="11"/>
      <c r="P86" s="364">
        <f t="shared" si="18"/>
        <v>0.47304006668305482</v>
      </c>
      <c r="Q86" s="304">
        <f t="shared" si="16"/>
        <v>2.8439414306027568E-2</v>
      </c>
      <c r="R86" s="304">
        <f t="shared" si="13"/>
        <v>6.7739935987185765E-2</v>
      </c>
      <c r="S86" s="304">
        <f t="shared" si="13"/>
        <v>0.34792615478145472</v>
      </c>
      <c r="T86" s="304">
        <f t="shared" si="13"/>
        <v>3.6463525779603351E-2</v>
      </c>
      <c r="U86" s="304">
        <f t="shared" si="13"/>
        <v>0.89909186672624364</v>
      </c>
      <c r="V86" s="304">
        <f t="shared" si="13"/>
        <v>2.3273498947467912E-3</v>
      </c>
      <c r="W86" s="304">
        <f t="shared" si="13"/>
        <v>2.8439414306027568E-2</v>
      </c>
      <c r="X86" s="316">
        <f t="shared" si="13"/>
        <v>0</v>
      </c>
      <c r="Y86" s="304">
        <f t="shared" si="13"/>
        <v>0.30173724020314552</v>
      </c>
      <c r="Z86" s="304">
        <f t="shared" si="13"/>
        <v>0.30173724020314552</v>
      </c>
    </row>
    <row r="87" spans="1:26" ht="12.75" hidden="1" customHeight="1" outlineLevel="1" x14ac:dyDescent="0.25">
      <c r="A87" s="141"/>
      <c r="B87" s="130">
        <v>9</v>
      </c>
      <c r="C87" s="304">
        <f t="shared" si="14"/>
        <v>1</v>
      </c>
      <c r="D87" s="304">
        <f t="shared" si="17"/>
        <v>1</v>
      </c>
      <c r="E87" s="304">
        <f t="shared" si="19"/>
        <v>1</v>
      </c>
      <c r="F87" s="304">
        <f t="shared" si="20"/>
        <v>1</v>
      </c>
      <c r="G87" s="304">
        <f>IF(ISNA(VLOOKUP((10*G$78+$B87),$A$21:$O$65,15,FALSE)),0,1/VLOOKUP((10*G$78+$B87),$A$21:$O$65,15,FALSE))</f>
        <v>1</v>
      </c>
      <c r="H87" s="304">
        <f>IF(ISNA(VLOOKUP((10*H$78+$B87),$A$21:$O$65,15,FALSE)),0,1/VLOOKUP((10*H$78+$B87),$A$21:$O$65,15,FALSE))</f>
        <v>1</v>
      </c>
      <c r="I87" s="304">
        <f>IF(ISNA(VLOOKUP((10*I$78+$B87),$A$21:$O$65,15,FALSE)),0,1/VLOOKUP((10*I$78+$B87),$A$21:$O$65,15,FALSE))</f>
        <v>1</v>
      </c>
      <c r="J87" s="304">
        <f>IF(ISNA(VLOOKUP((10*J$78+$B87),$A$21:$O$65,15,FALSE)),0,1/VLOOKUP((10*J$78+$B87),$A$21:$O$65,15,FALSE))</f>
        <v>1</v>
      </c>
      <c r="K87" s="316">
        <v>1</v>
      </c>
      <c r="L87" s="354">
        <f>IF(ISNA(VLOOKUP(($B87*10+L$78),$A$21:$O$65,15,FALSE)),0,VLOOKUP(($B87*10+L$78),$A$21:$O$65,15,FALSE))</f>
        <v>1</v>
      </c>
      <c r="M87" s="145"/>
      <c r="N87" s="148"/>
      <c r="P87" s="364">
        <f t="shared" si="18"/>
        <v>0.36747456639362008</v>
      </c>
      <c r="Q87" s="304">
        <f t="shared" si="16"/>
        <v>0.14490679311024371</v>
      </c>
      <c r="R87" s="304">
        <f t="shared" si="13"/>
        <v>8.3542488988437677E-2</v>
      </c>
      <c r="S87" s="304">
        <f t="shared" si="13"/>
        <v>1.6440195389316569E-3</v>
      </c>
      <c r="T87" s="304">
        <f t="shared" si="13"/>
        <v>0.12841607982273598</v>
      </c>
      <c r="U87" s="304">
        <f t="shared" si="13"/>
        <v>0.15911993723744289</v>
      </c>
      <c r="V87" s="304">
        <f t="shared" si="13"/>
        <v>0.25106466050443066</v>
      </c>
      <c r="W87" s="304">
        <f t="shared" si="13"/>
        <v>0.14490679311024371</v>
      </c>
      <c r="X87" s="304">
        <f t="shared" si="13"/>
        <v>0.30173724020314552</v>
      </c>
      <c r="Y87" s="316">
        <f t="shared" si="13"/>
        <v>0</v>
      </c>
      <c r="Z87" s="354">
        <f t="shared" si="13"/>
        <v>0</v>
      </c>
    </row>
    <row r="88" spans="1:26" hidden="1" outlineLevel="1" x14ac:dyDescent="0.25">
      <c r="A88" s="141"/>
      <c r="B88" s="130">
        <v>10</v>
      </c>
      <c r="C88" s="304">
        <f t="shared" si="14"/>
        <v>1</v>
      </c>
      <c r="D88" s="304">
        <f t="shared" si="17"/>
        <v>1</v>
      </c>
      <c r="E88" s="304">
        <f t="shared" si="19"/>
        <v>1</v>
      </c>
      <c r="F88" s="304">
        <f t="shared" si="20"/>
        <v>1</v>
      </c>
      <c r="G88" s="304">
        <f>IF(ISNA(VLOOKUP((10*G$78+$B88),$A$21:$O$65,15,FALSE)),0,1/VLOOKUP((10*G$78+$B88),$A$21:$O$65,15,FALSE))</f>
        <v>1</v>
      </c>
      <c r="H88" s="304">
        <f>IF(ISNA(VLOOKUP((10*H$78+$B88),$A$21:$O$65,15,FALSE)),0,1/VLOOKUP((10*H$78+$B88),$A$21:$O$65,15,FALSE))</f>
        <v>1</v>
      </c>
      <c r="I88" s="304">
        <f>IF(ISNA(VLOOKUP((10*I$78+$B88),$A$21:$O$65,15,FALSE)),0,1/VLOOKUP((10*I$78+$B88),$A$21:$O$65,15,FALSE))</f>
        <v>1</v>
      </c>
      <c r="J88" s="304">
        <f>IF(ISNA(VLOOKUP((10*J$78+$B88),$A$21:$O$65,15,FALSE)),0,1/VLOOKUP((10*J$78+$B88),$A$21:$O$65,15,FALSE))</f>
        <v>1</v>
      </c>
      <c r="K88" s="304">
        <f>IF(ISNA(VLOOKUP((10*K$78+$B88),$A$21:$O$65,15,FALSE)),0,1/VLOOKUP((10*K$78+$B88),$A$21:$O$65,15,FALSE))</f>
        <v>1</v>
      </c>
      <c r="L88" s="316">
        <v>1</v>
      </c>
      <c r="M88" s="145"/>
      <c r="N88" s="148"/>
      <c r="P88" s="364">
        <f t="shared" si="18"/>
        <v>0.36747456639362008</v>
      </c>
      <c r="Q88" s="304">
        <f t="shared" si="16"/>
        <v>0.14490679311024371</v>
      </c>
      <c r="R88" s="304">
        <f t="shared" si="13"/>
        <v>8.3542488988437677E-2</v>
      </c>
      <c r="S88" s="304">
        <f t="shared" si="13"/>
        <v>1.6440195389316569E-3</v>
      </c>
      <c r="T88" s="304">
        <f t="shared" si="13"/>
        <v>0.12841607982273598</v>
      </c>
      <c r="U88" s="304">
        <f t="shared" si="13"/>
        <v>0.15911993723744289</v>
      </c>
      <c r="V88" s="304">
        <f t="shared" si="13"/>
        <v>0.25106466050443066</v>
      </c>
      <c r="W88" s="304">
        <f t="shared" si="13"/>
        <v>0.14490679311024371</v>
      </c>
      <c r="X88" s="304">
        <f t="shared" si="13"/>
        <v>0.30173724020314552</v>
      </c>
      <c r="Y88" s="304">
        <f t="shared" si="13"/>
        <v>0</v>
      </c>
      <c r="Z88" s="316">
        <f t="shared" si="13"/>
        <v>0</v>
      </c>
    </row>
    <row r="89" spans="1:26" hidden="1" outlineLevel="1" x14ac:dyDescent="0.25">
      <c r="A89" s="141"/>
      <c r="B89" s="151" t="s">
        <v>84</v>
      </c>
      <c r="C89" s="131">
        <f>SUM(C79:C88)</f>
        <v>7.8666666666666663</v>
      </c>
      <c r="D89" s="131">
        <f t="shared" ref="D89:L89" si="21">SUM(D79:D88)</f>
        <v>8.1666666666666661</v>
      </c>
      <c r="E89" s="131">
        <f t="shared" si="21"/>
        <v>10.333333333333332</v>
      </c>
      <c r="F89" s="131">
        <f t="shared" si="21"/>
        <v>7.6666666666666661</v>
      </c>
      <c r="G89" s="131">
        <f t="shared" si="21"/>
        <v>18.333333333333332</v>
      </c>
      <c r="H89" s="131">
        <f t="shared" si="21"/>
        <v>21</v>
      </c>
      <c r="I89" s="131">
        <f t="shared" si="21"/>
        <v>8.3666666666666671</v>
      </c>
      <c r="J89" s="131">
        <f t="shared" si="21"/>
        <v>20</v>
      </c>
      <c r="K89" s="131">
        <f t="shared" si="21"/>
        <v>10</v>
      </c>
      <c r="L89" s="131">
        <f t="shared" si="21"/>
        <v>10</v>
      </c>
      <c r="M89" s="145"/>
      <c r="N89" s="148"/>
      <c r="P89" s="364">
        <f t="shared" si="18"/>
        <v>0</v>
      </c>
      <c r="Q89" s="131">
        <f t="shared" si="16"/>
        <v>0</v>
      </c>
      <c r="R89" s="131">
        <f t="shared" si="13"/>
        <v>0</v>
      </c>
      <c r="S89" s="131">
        <f t="shared" si="13"/>
        <v>0</v>
      </c>
      <c r="T89" s="131">
        <f t="shared" si="13"/>
        <v>0</v>
      </c>
      <c r="U89" s="131">
        <f t="shared" si="13"/>
        <v>0</v>
      </c>
      <c r="V89" s="131">
        <f t="shared" si="13"/>
        <v>0</v>
      </c>
      <c r="W89" s="131">
        <f t="shared" si="13"/>
        <v>0</v>
      </c>
      <c r="X89" s="131">
        <f t="shared" si="13"/>
        <v>0</v>
      </c>
      <c r="Y89" s="131">
        <f t="shared" si="13"/>
        <v>0</v>
      </c>
      <c r="Z89" s="131">
        <f t="shared" si="13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22">IF(D79&gt;0,LN(D79),0)</f>
        <v>0</v>
      </c>
      <c r="E91" s="131">
        <f t="shared" si="22"/>
        <v>0</v>
      </c>
      <c r="F91" s="131">
        <f t="shared" si="22"/>
        <v>0</v>
      </c>
      <c r="G91" s="131">
        <f t="shared" si="22"/>
        <v>1.0986122886681098</v>
      </c>
      <c r="H91" s="131">
        <f t="shared" si="22"/>
        <v>1.6094379124341003</v>
      </c>
      <c r="I91" s="131">
        <f t="shared" si="22"/>
        <v>0</v>
      </c>
      <c r="J91" s="131">
        <f t="shared" si="22"/>
        <v>1.0986122886681098</v>
      </c>
      <c r="K91" s="131">
        <f t="shared" si="22"/>
        <v>0</v>
      </c>
      <c r="L91" s="131">
        <f t="shared" si="22"/>
        <v>0</v>
      </c>
      <c r="M91" s="131">
        <f>EXP(SUM(C91:L91)/K$1)</f>
        <v>1.4632591596632238</v>
      </c>
      <c r="N91" s="386">
        <f t="shared" ref="N91:N100" si="23">IF(B91&lt;=K$1,M91/M$101,)</f>
        <v>0.13819580702769707</v>
      </c>
      <c r="O91" s="386">
        <f>N91*COSH(P79)</f>
        <v>0.14652521581295874</v>
      </c>
      <c r="P91" s="375"/>
    </row>
    <row r="92" spans="1:26" hidden="1" outlineLevel="1" x14ac:dyDescent="0.25">
      <c r="A92" s="141"/>
      <c r="B92" s="130">
        <v>2</v>
      </c>
      <c r="C92" s="131">
        <f t="shared" ref="C92:L92" si="24">IF(C80&gt;0,LN(C80),0)</f>
        <v>0</v>
      </c>
      <c r="D92" s="131">
        <f t="shared" si="24"/>
        <v>0</v>
      </c>
      <c r="E92" s="131">
        <f t="shared" si="24"/>
        <v>0</v>
      </c>
      <c r="F92" s="131">
        <f t="shared" si="24"/>
        <v>0</v>
      </c>
      <c r="G92" s="131">
        <f t="shared" si="24"/>
        <v>0.69314718055994529</v>
      </c>
      <c r="H92" s="131">
        <f t="shared" si="24"/>
        <v>1.0986122886681098</v>
      </c>
      <c r="I92" s="131">
        <f t="shared" si="24"/>
        <v>0</v>
      </c>
      <c r="J92" s="131">
        <f t="shared" si="24"/>
        <v>1.0986122886681098</v>
      </c>
      <c r="K92" s="131">
        <f t="shared" si="24"/>
        <v>0</v>
      </c>
      <c r="L92" s="131">
        <f t="shared" si="24"/>
        <v>0</v>
      </c>
      <c r="M92" s="131">
        <f t="shared" ref="M92:M100" si="25">EXP(SUM(C92:L92)/K$1)</f>
        <v>1.335141362540313</v>
      </c>
      <c r="N92" s="386">
        <f t="shared" si="23"/>
        <v>0.12609587090149069</v>
      </c>
      <c r="O92" s="386">
        <f t="shared" ref="O92:O100" si="26">N92*COSH(P80)</f>
        <v>0.12900280122749461</v>
      </c>
      <c r="P92" s="375"/>
    </row>
    <row r="93" spans="1:26" ht="12.75" hidden="1" customHeight="1" outlineLevel="1" x14ac:dyDescent="0.25">
      <c r="A93" s="141"/>
      <c r="B93" s="130">
        <v>3</v>
      </c>
      <c r="C93" s="131">
        <f t="shared" ref="C93:L93" si="27">IF(C81&gt;0,LN(C81),0)</f>
        <v>0</v>
      </c>
      <c r="D93" s="131">
        <f t="shared" si="27"/>
        <v>0</v>
      </c>
      <c r="E93" s="131">
        <f t="shared" si="27"/>
        <v>0</v>
      </c>
      <c r="F93" s="131">
        <f t="shared" si="27"/>
        <v>0</v>
      </c>
      <c r="G93" s="131">
        <f t="shared" si="27"/>
        <v>1.0986122886681098</v>
      </c>
      <c r="H93" s="131">
        <f t="shared" si="27"/>
        <v>0</v>
      </c>
      <c r="I93" s="131">
        <f t="shared" si="27"/>
        <v>-0.69314718055994529</v>
      </c>
      <c r="J93" s="131">
        <f t="shared" si="27"/>
        <v>0</v>
      </c>
      <c r="K93" s="131">
        <f t="shared" si="27"/>
        <v>0</v>
      </c>
      <c r="L93" s="131">
        <f t="shared" si="27"/>
        <v>0</v>
      </c>
      <c r="M93" s="131">
        <f t="shared" si="25"/>
        <v>1.0413797439924106</v>
      </c>
      <c r="N93" s="386">
        <f t="shared" si="23"/>
        <v>9.8351896991678719E-2</v>
      </c>
      <c r="O93" s="386">
        <f t="shared" si="26"/>
        <v>0.10656191123276669</v>
      </c>
      <c r="P93" s="375"/>
    </row>
    <row r="94" spans="1:26" hidden="1" outlineLevel="1" x14ac:dyDescent="0.25">
      <c r="A94" s="141"/>
      <c r="B94" s="130">
        <v>4</v>
      </c>
      <c r="C94" s="131">
        <f t="shared" ref="C94:L94" si="28">IF(C82&gt;0,LN(C82),0)</f>
        <v>0</v>
      </c>
      <c r="D94" s="131">
        <f t="shared" si="28"/>
        <v>0</v>
      </c>
      <c r="E94" s="131">
        <f t="shared" si="28"/>
        <v>0</v>
      </c>
      <c r="F94" s="131">
        <f t="shared" si="28"/>
        <v>0</v>
      </c>
      <c r="G94" s="131">
        <f t="shared" si="28"/>
        <v>1.0986122886681098</v>
      </c>
      <c r="H94" s="131">
        <f t="shared" si="28"/>
        <v>0.69314718055994529</v>
      </c>
      <c r="I94" s="131">
        <f t="shared" si="28"/>
        <v>0.69314718055994529</v>
      </c>
      <c r="J94" s="131">
        <f t="shared" si="28"/>
        <v>1.0986122886681098</v>
      </c>
      <c r="K94" s="131">
        <f t="shared" si="28"/>
        <v>0</v>
      </c>
      <c r="L94" s="131">
        <f t="shared" si="28"/>
        <v>0</v>
      </c>
      <c r="M94" s="131">
        <f t="shared" si="25"/>
        <v>1.4309690811052556</v>
      </c>
      <c r="N94" s="386">
        <f t="shared" si="23"/>
        <v>0.13514620816762007</v>
      </c>
      <c r="O94" s="386">
        <f t="shared" si="26"/>
        <v>0.14314998560029099</v>
      </c>
      <c r="P94" s="375"/>
    </row>
    <row r="95" spans="1:26" hidden="1" outlineLevel="1" x14ac:dyDescent="0.25">
      <c r="A95" s="141"/>
      <c r="B95" s="130">
        <v>5</v>
      </c>
      <c r="C95" s="131">
        <f t="shared" ref="C95:L95" si="29">IF(C83&gt;0,LN(C83),0)</f>
        <v>-1.0986122886681098</v>
      </c>
      <c r="D95" s="131">
        <f t="shared" si="29"/>
        <v>-0.69314718055994529</v>
      </c>
      <c r="E95" s="131">
        <f t="shared" si="29"/>
        <v>-1.0986122886681098</v>
      </c>
      <c r="F95" s="131">
        <f t="shared" si="29"/>
        <v>-1.0986122886681098</v>
      </c>
      <c r="G95" s="131">
        <f t="shared" si="29"/>
        <v>0</v>
      </c>
      <c r="H95" s="131">
        <f t="shared" si="29"/>
        <v>0</v>
      </c>
      <c r="I95" s="131">
        <f t="shared" si="29"/>
        <v>-1.0986122886681098</v>
      </c>
      <c r="J95" s="131">
        <f t="shared" si="29"/>
        <v>1.0986122886681098</v>
      </c>
      <c r="K95" s="131">
        <f t="shared" si="29"/>
        <v>0</v>
      </c>
      <c r="L95" s="131">
        <f t="shared" si="29"/>
        <v>0</v>
      </c>
      <c r="M95" s="131">
        <f t="shared" si="25"/>
        <v>0.67105887434725464</v>
      </c>
      <c r="N95" s="386">
        <f t="shared" si="23"/>
        <v>6.3377373783097185E-2</v>
      </c>
      <c r="O95" s="386">
        <f t="shared" si="26"/>
        <v>7.0486433683563443E-2</v>
      </c>
      <c r="P95" s="375"/>
    </row>
    <row r="96" spans="1:26" hidden="1" outlineLevel="1" x14ac:dyDescent="0.25">
      <c r="A96" s="141"/>
      <c r="B96" s="130">
        <v>6</v>
      </c>
      <c r="C96" s="131">
        <f t="shared" ref="C96:L96" si="30">IF(C84&gt;0,LN(C84),0)</f>
        <v>-1.6094379124341003</v>
      </c>
      <c r="D96" s="131">
        <f t="shared" si="30"/>
        <v>-1.0986122886681098</v>
      </c>
      <c r="E96" s="131">
        <f t="shared" si="30"/>
        <v>0</v>
      </c>
      <c r="F96" s="131">
        <f t="shared" si="30"/>
        <v>-0.69314718055994529</v>
      </c>
      <c r="G96" s="131">
        <f t="shared" si="30"/>
        <v>0</v>
      </c>
      <c r="H96" s="131">
        <f t="shared" si="30"/>
        <v>0</v>
      </c>
      <c r="I96" s="131">
        <f t="shared" si="30"/>
        <v>-1.6094379124341003</v>
      </c>
      <c r="J96" s="131">
        <f t="shared" si="30"/>
        <v>0</v>
      </c>
      <c r="K96" s="131">
        <f t="shared" si="30"/>
        <v>0</v>
      </c>
      <c r="L96" s="131">
        <f t="shared" si="30"/>
        <v>0</v>
      </c>
      <c r="M96" s="131">
        <f t="shared" si="25"/>
        <v>0.60588593941845637</v>
      </c>
      <c r="N96" s="375">
        <f t="shared" si="23"/>
        <v>5.7222191852835572E-2</v>
      </c>
      <c r="O96" s="375">
        <f t="shared" si="26"/>
        <v>6.366644120473397E-2</v>
      </c>
      <c r="P96" s="375"/>
    </row>
    <row r="97" spans="1:26" hidden="1" outlineLevel="1" x14ac:dyDescent="0.25">
      <c r="A97" s="141"/>
      <c r="B97" s="130">
        <v>7</v>
      </c>
      <c r="C97" s="131">
        <f t="shared" ref="C97:L97" si="31">IF(C85&gt;0,LN(C85),0)</f>
        <v>0</v>
      </c>
      <c r="D97" s="131">
        <f t="shared" si="31"/>
        <v>0</v>
      </c>
      <c r="E97" s="131">
        <f t="shared" si="31"/>
        <v>0.69314718055994529</v>
      </c>
      <c r="F97" s="131">
        <f t="shared" si="31"/>
        <v>-0.69314718055994529</v>
      </c>
      <c r="G97" s="131">
        <f t="shared" si="31"/>
        <v>1.0986122886681098</v>
      </c>
      <c r="H97" s="131">
        <f t="shared" si="31"/>
        <v>1.6094379124341003</v>
      </c>
      <c r="I97" s="131">
        <f t="shared" si="31"/>
        <v>0</v>
      </c>
      <c r="J97" s="131">
        <f t="shared" si="31"/>
        <v>1.0986122886681098</v>
      </c>
      <c r="K97" s="131">
        <f t="shared" si="31"/>
        <v>0</v>
      </c>
      <c r="L97" s="131">
        <f t="shared" si="31"/>
        <v>0</v>
      </c>
      <c r="M97" s="131">
        <f t="shared" si="25"/>
        <v>1.4632591596632238</v>
      </c>
      <c r="N97" s="375">
        <f t="shared" si="23"/>
        <v>0.13819580702769707</v>
      </c>
      <c r="O97" s="375">
        <f t="shared" si="26"/>
        <v>0.15061956297707482</v>
      </c>
      <c r="P97" s="375"/>
    </row>
    <row r="98" spans="1:26" hidden="1" outlineLevel="1" x14ac:dyDescent="0.25">
      <c r="A98" s="141"/>
      <c r="B98" s="130">
        <v>8</v>
      </c>
      <c r="C98" s="131">
        <f t="shared" ref="C98:L98" si="32">IF(C86&gt;0,LN(C86),0)</f>
        <v>-1.0986122886681098</v>
      </c>
      <c r="D98" s="131">
        <f t="shared" si="32"/>
        <v>-1.0986122886681098</v>
      </c>
      <c r="E98" s="131">
        <f t="shared" si="32"/>
        <v>0</v>
      </c>
      <c r="F98" s="131">
        <f t="shared" si="32"/>
        <v>-1.0986122886681098</v>
      </c>
      <c r="G98" s="131">
        <f t="shared" si="32"/>
        <v>-1.0986122886681098</v>
      </c>
      <c r="H98" s="131">
        <f t="shared" si="32"/>
        <v>0</v>
      </c>
      <c r="I98" s="131">
        <f t="shared" si="32"/>
        <v>-1.0986122886681098</v>
      </c>
      <c r="J98" s="131">
        <f t="shared" si="32"/>
        <v>0</v>
      </c>
      <c r="K98" s="131">
        <f t="shared" si="32"/>
        <v>0</v>
      </c>
      <c r="L98" s="131">
        <f t="shared" si="32"/>
        <v>0</v>
      </c>
      <c r="M98" s="131">
        <f t="shared" si="25"/>
        <v>0.57735026918962573</v>
      </c>
      <c r="N98" s="375">
        <f t="shared" si="23"/>
        <v>5.4527173714519525E-2</v>
      </c>
      <c r="O98" s="375">
        <f t="shared" si="26"/>
        <v>6.0742475101042241E-2</v>
      </c>
      <c r="P98" s="375"/>
    </row>
    <row r="99" spans="1:26" hidden="1" outlineLevel="1" x14ac:dyDescent="0.25">
      <c r="A99" s="141"/>
      <c r="B99" s="130">
        <v>9</v>
      </c>
      <c r="C99" s="131">
        <f t="shared" ref="C99:L99" si="33">IF(C87&gt;0,LN(C87),0)</f>
        <v>0</v>
      </c>
      <c r="D99" s="131">
        <f t="shared" si="33"/>
        <v>0</v>
      </c>
      <c r="E99" s="131">
        <f t="shared" si="33"/>
        <v>0</v>
      </c>
      <c r="F99" s="131">
        <f t="shared" si="33"/>
        <v>0</v>
      </c>
      <c r="G99" s="131">
        <f t="shared" si="33"/>
        <v>0</v>
      </c>
      <c r="H99" s="131">
        <f t="shared" si="33"/>
        <v>0</v>
      </c>
      <c r="I99" s="131">
        <f t="shared" si="33"/>
        <v>0</v>
      </c>
      <c r="J99" s="131">
        <f t="shared" si="33"/>
        <v>0</v>
      </c>
      <c r="K99" s="131">
        <f t="shared" si="33"/>
        <v>0</v>
      </c>
      <c r="L99" s="131">
        <f t="shared" si="33"/>
        <v>0</v>
      </c>
      <c r="M99" s="131">
        <f t="shared" si="25"/>
        <v>1</v>
      </c>
      <c r="N99" s="375">
        <f t="shared" si="23"/>
        <v>9.4443835266682014E-2</v>
      </c>
      <c r="O99" s="375">
        <f t="shared" si="26"/>
        <v>0.10089264963692787</v>
      </c>
      <c r="P99" s="375"/>
    </row>
    <row r="100" spans="1:26" hidden="1" outlineLevel="1" x14ac:dyDescent="0.25">
      <c r="A100" s="141"/>
      <c r="B100" s="130">
        <v>10</v>
      </c>
      <c r="C100" s="131">
        <f t="shared" ref="C100:L100" si="34">IF(C88&gt;0,LN(C88),0)</f>
        <v>0</v>
      </c>
      <c r="D100" s="131">
        <f t="shared" si="34"/>
        <v>0</v>
      </c>
      <c r="E100" s="131">
        <f t="shared" si="34"/>
        <v>0</v>
      </c>
      <c r="F100" s="131">
        <f t="shared" si="34"/>
        <v>0</v>
      </c>
      <c r="G100" s="131">
        <f t="shared" si="34"/>
        <v>0</v>
      </c>
      <c r="H100" s="131">
        <f t="shared" si="34"/>
        <v>0</v>
      </c>
      <c r="I100" s="131">
        <f t="shared" si="34"/>
        <v>0</v>
      </c>
      <c r="J100" s="131">
        <f t="shared" si="34"/>
        <v>0</v>
      </c>
      <c r="K100" s="131">
        <f t="shared" si="34"/>
        <v>0</v>
      </c>
      <c r="L100" s="131">
        <f t="shared" si="34"/>
        <v>0</v>
      </c>
      <c r="M100" s="131">
        <f t="shared" si="25"/>
        <v>1</v>
      </c>
      <c r="N100" s="375">
        <f t="shared" si="23"/>
        <v>9.4443835266682014E-2</v>
      </c>
      <c r="O100" s="375">
        <f t="shared" si="26"/>
        <v>0.10089264963692787</v>
      </c>
      <c r="P100" s="375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10.588303589919764</v>
      </c>
      <c r="N101" s="156">
        <f>MMULT(C89:L89,N91:N100)</f>
        <v>10.66859013920125</v>
      </c>
      <c r="O101" s="371">
        <f>SUM(O91:O100)</f>
        <v>1.0725401261137812</v>
      </c>
      <c r="P101" s="364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1.0959582263852174</v>
      </c>
      <c r="E102" s="157">
        <f t="shared" ref="E102:L110" ca="1" si="35">IF(AND($B79&lt;=$K$1,E$78&lt;=$K$1,(E113&gt;1/9),(E113&lt;9)),IF(E79*E113&gt;1,E79*E113,1/(E79*E113)),0)</f>
        <v>1.4051158264836461</v>
      </c>
      <c r="F102" s="157">
        <f t="shared" ca="1" si="35"/>
        <v>1.0225651825635731</v>
      </c>
      <c r="G102" s="157">
        <f t="shared" ca="1" si="35"/>
        <v>1.3758168604289525</v>
      </c>
      <c r="H102" s="157">
        <f t="shared" ca="1" si="35"/>
        <v>2.0703302467551405</v>
      </c>
      <c r="I102" s="157">
        <f t="shared" ca="1" si="35"/>
        <v>1</v>
      </c>
      <c r="J102" s="157">
        <f t="shared" ca="1" si="35"/>
        <v>1.183693808530484</v>
      </c>
      <c r="K102" s="157">
        <f t="shared" ca="1" si="35"/>
        <v>1.4632591596632238</v>
      </c>
      <c r="L102" s="157">
        <f t="shared" ca="1" si="35"/>
        <v>1.4632591596632238</v>
      </c>
      <c r="M102" s="145"/>
      <c r="N102" s="148"/>
      <c r="Q102" s="157"/>
      <c r="R102" s="157"/>
      <c r="S102" s="157"/>
      <c r="T102" s="157"/>
      <c r="U102" s="157"/>
      <c r="V102" s="157"/>
      <c r="W102" s="157"/>
      <c r="X102" s="157"/>
      <c r="Y102" s="157"/>
      <c r="Z102" s="157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35"/>
        <v>1.2820888539868154</v>
      </c>
      <c r="F103" s="157">
        <f t="shared" ca="1" si="35"/>
        <v>1.0717734625362931</v>
      </c>
      <c r="G103" s="157">
        <f t="shared" ca="1" si="35"/>
        <v>1.0052252041243952</v>
      </c>
      <c r="H103" s="157">
        <f t="shared" ca="1" si="35"/>
        <v>1.3613972791592599</v>
      </c>
      <c r="I103" s="157">
        <f t="shared" ca="1" si="35"/>
        <v>1.0959582263852174</v>
      </c>
      <c r="J103" s="157">
        <f t="shared" ca="1" si="35"/>
        <v>1.2972789669802323</v>
      </c>
      <c r="K103" s="157">
        <f t="shared" ca="1" si="35"/>
        <v>1.3351413625403128</v>
      </c>
      <c r="L103" s="157">
        <f t="shared" ca="1" si="35"/>
        <v>1.3351413625403128</v>
      </c>
      <c r="M103" s="145"/>
      <c r="N103" s="148"/>
      <c r="Q103" s="310"/>
      <c r="R103" s="157"/>
      <c r="S103" s="157"/>
      <c r="T103" s="157"/>
      <c r="U103" s="157"/>
      <c r="V103" s="157"/>
      <c r="W103" s="157"/>
      <c r="X103" s="157"/>
      <c r="Y103" s="157"/>
      <c r="Z103" s="157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35"/>
        <v>1.374108810316637</v>
      </c>
      <c r="G104" s="157">
        <f t="shared" ca="1" si="35"/>
        <v>1.9331820449317627</v>
      </c>
      <c r="H104" s="157">
        <f t="shared" ca="1" si="35"/>
        <v>1.7187719275874787</v>
      </c>
      <c r="I104" s="157">
        <f t="shared" ca="1" si="35"/>
        <v>1.4233702035831974</v>
      </c>
      <c r="J104" s="157">
        <f t="shared" ca="1" si="35"/>
        <v>1.8037226265679258</v>
      </c>
      <c r="K104" s="157">
        <f t="shared" ca="1" si="35"/>
        <v>1.0413797439924106</v>
      </c>
      <c r="L104" s="157">
        <f t="shared" ca="1" si="35"/>
        <v>1.0413797439924106</v>
      </c>
      <c r="M104" s="145"/>
      <c r="N104" s="148"/>
      <c r="Q104" s="310"/>
      <c r="R104" s="310"/>
      <c r="S104" s="157"/>
      <c r="T104" s="157"/>
      <c r="U104" s="157"/>
      <c r="V104" s="157"/>
      <c r="W104" s="157"/>
      <c r="X104" s="157"/>
      <c r="Y104" s="157"/>
      <c r="Z104" s="157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35"/>
        <v>1.4068624190585739</v>
      </c>
      <c r="H105" s="157">
        <f t="shared" ca="1" si="35"/>
        <v>1.1808898243114316</v>
      </c>
      <c r="I105" s="157">
        <f t="shared" ca="1" si="35"/>
        <v>2.0451303651271462</v>
      </c>
      <c r="J105" s="157">
        <f t="shared" ca="1" si="35"/>
        <v>1.2104040754193455</v>
      </c>
      <c r="K105" s="157">
        <f t="shared" ca="1" si="35"/>
        <v>1.4309690811052553</v>
      </c>
      <c r="L105" s="157">
        <f t="shared" ca="1" si="35"/>
        <v>1.4309690811052553</v>
      </c>
      <c r="M105" s="145"/>
      <c r="N105" s="148"/>
      <c r="Q105" s="310"/>
      <c r="R105" s="310"/>
      <c r="S105" s="310"/>
      <c r="T105" s="157"/>
      <c r="U105" s="157"/>
      <c r="V105" s="157"/>
      <c r="W105" s="157"/>
      <c r="X105" s="157"/>
      <c r="Y105" s="157"/>
      <c r="Z105" s="157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35"/>
        <v>1.1075663432482901</v>
      </c>
      <c r="I106" s="157">
        <f t="shared" ca="1" si="35"/>
        <v>1.3758168604289525</v>
      </c>
      <c r="J106" s="157">
        <f t="shared" ca="1" si="35"/>
        <v>2.5810713095086619</v>
      </c>
      <c r="K106" s="157">
        <f t="shared" ca="1" si="35"/>
        <v>1.490182215342446</v>
      </c>
      <c r="L106" s="157">
        <f t="shared" ca="1" si="35"/>
        <v>1.490182215342446</v>
      </c>
      <c r="M106" s="145"/>
      <c r="N106" s="148"/>
      <c r="Q106" s="310"/>
      <c r="R106" s="310"/>
      <c r="S106" s="310"/>
      <c r="T106" s="310"/>
      <c r="U106" s="157"/>
      <c r="V106" s="157"/>
      <c r="W106" s="157"/>
      <c r="X106" s="157"/>
      <c r="Y106" s="157"/>
      <c r="Z106" s="157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35"/>
        <v>2.0703302467551405</v>
      </c>
      <c r="J107" s="157">
        <f t="shared" ca="1" si="35"/>
        <v>1.0494252306643654</v>
      </c>
      <c r="K107" s="157">
        <f t="shared" ca="1" si="35"/>
        <v>1.6504756670204686</v>
      </c>
      <c r="L107" s="157">
        <f t="shared" ca="1" si="35"/>
        <v>1.6504756670204686</v>
      </c>
      <c r="M107" s="145"/>
      <c r="N107" s="148"/>
      <c r="Q107" s="310"/>
      <c r="R107" s="310"/>
      <c r="S107" s="310"/>
      <c r="T107" s="310"/>
      <c r="U107" s="310"/>
      <c r="V107" s="157"/>
      <c r="W107" s="157"/>
      <c r="X107" s="157"/>
      <c r="Y107" s="157"/>
      <c r="Z107" s="157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35"/>
        <v>1.183693808530484</v>
      </c>
      <c r="K108" s="157">
        <f t="shared" ca="1" si="35"/>
        <v>1.4632591596632238</v>
      </c>
      <c r="L108" s="157">
        <f t="shared" ca="1" si="35"/>
        <v>1.4632591596632238</v>
      </c>
      <c r="M108" s="145"/>
      <c r="N108" s="148"/>
      <c r="Q108" s="310"/>
      <c r="R108" s="310"/>
      <c r="S108" s="310"/>
      <c r="T108" s="310"/>
      <c r="U108" s="310"/>
      <c r="V108" s="310"/>
      <c r="W108" s="157"/>
      <c r="X108" s="157"/>
      <c r="Y108" s="157"/>
      <c r="Z108" s="157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35"/>
        <v>1.7320508075688774</v>
      </c>
      <c r="L109" s="157">
        <f t="shared" ca="1" si="35"/>
        <v>1.7320508075688774</v>
      </c>
      <c r="M109" s="145"/>
      <c r="N109" s="148"/>
      <c r="Q109" s="310"/>
      <c r="R109" s="310"/>
      <c r="S109" s="310"/>
      <c r="T109" s="310"/>
      <c r="U109" s="310"/>
      <c r="V109" s="310"/>
      <c r="W109" s="310"/>
      <c r="X109" s="157"/>
      <c r="Y109" s="157"/>
      <c r="Z109" s="157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35"/>
        <v>1</v>
      </c>
      <c r="M110" s="145"/>
      <c r="N110" s="148"/>
      <c r="Q110" s="310"/>
      <c r="R110" s="310"/>
      <c r="S110" s="310"/>
      <c r="T110" s="310"/>
      <c r="U110" s="310"/>
      <c r="V110" s="310"/>
      <c r="W110" s="310"/>
      <c r="X110" s="310"/>
      <c r="Y110" s="157"/>
      <c r="Z110" s="157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  <c r="Q111" s="310"/>
      <c r="R111" s="310"/>
      <c r="S111" s="310"/>
      <c r="T111" s="310"/>
      <c r="U111" s="310"/>
      <c r="V111" s="310"/>
      <c r="W111" s="310"/>
      <c r="X111" s="310"/>
      <c r="Y111" s="310"/>
      <c r="Z111" s="157"/>
    </row>
    <row r="112" spans="1:26" hidden="1" outlineLevel="1" x14ac:dyDescent="0.25">
      <c r="A112" s="141"/>
      <c r="B112" s="155" t="s">
        <v>153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0.91244353655548083</v>
      </c>
      <c r="E113" s="157">
        <f t="shared" ref="E113:L121" ca="1" si="36">IF(AND($B91&lt;=$K$1,E$78&lt;=$K$1), OFFSET($N$90,E$78,0)/OFFSET($N$90,$B91,0),0)</f>
        <v>0.71168510179159872</v>
      </c>
      <c r="F113" s="157">
        <f t="shared" ca="1" si="36"/>
        <v>0.97793276854292843</v>
      </c>
      <c r="G113" s="157">
        <f t="shared" ca="1" si="36"/>
        <v>0.45860562014298417</v>
      </c>
      <c r="H113" s="157">
        <f t="shared" ca="1" si="36"/>
        <v>0.41406604935102809</v>
      </c>
      <c r="I113" s="157">
        <f t="shared" ca="1" si="36"/>
        <v>1</v>
      </c>
      <c r="J113" s="157">
        <f t="shared" ca="1" si="36"/>
        <v>0.39456460284349465</v>
      </c>
      <c r="K113" s="157">
        <f t="shared" ca="1" si="36"/>
        <v>0.68340593899316837</v>
      </c>
      <c r="L113" s="157">
        <f t="shared" ca="1" si="36"/>
        <v>0.68340593899316837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36"/>
        <v>0.77997714190430334</v>
      </c>
      <c r="F114" s="157">
        <f t="shared" ca="1" si="36"/>
        <v>1.0717734625362931</v>
      </c>
      <c r="G114" s="157">
        <f t="shared" ca="1" si="36"/>
        <v>0.5026126020621976</v>
      </c>
      <c r="H114" s="157">
        <f t="shared" ca="1" si="36"/>
        <v>0.45379909305308663</v>
      </c>
      <c r="I114" s="157">
        <f t="shared" ca="1" si="36"/>
        <v>1.0959582263852174</v>
      </c>
      <c r="J114" s="157">
        <f t="shared" ca="1" si="36"/>
        <v>0.43242632232674411</v>
      </c>
      <c r="K114" s="157">
        <f t="shared" ca="1" si="36"/>
        <v>0.74898436080007691</v>
      </c>
      <c r="L114" s="157">
        <f t="shared" ca="1" si="36"/>
        <v>0.74898436080007691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36"/>
        <v>1.374108810316637</v>
      </c>
      <c r="G115" s="157">
        <f t="shared" ca="1" si="36"/>
        <v>0.64439401497725424</v>
      </c>
      <c r="H115" s="157">
        <f t="shared" ca="1" si="36"/>
        <v>0.5818107591526881</v>
      </c>
      <c r="I115" s="157">
        <f t="shared" ca="1" si="36"/>
        <v>1.4051158264836461</v>
      </c>
      <c r="J115" s="157">
        <f t="shared" ca="1" si="36"/>
        <v>0.55440896802562856</v>
      </c>
      <c r="K115" s="157">
        <f t="shared" ca="1" si="36"/>
        <v>0.96026450079221803</v>
      </c>
      <c r="L115" s="157">
        <f t="shared" ca="1" si="36"/>
        <v>0.96026450079221803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36"/>
        <v>0.46895413968619126</v>
      </c>
      <c r="H116" s="157">
        <f t="shared" ca="1" si="36"/>
        <v>0.42340952534801152</v>
      </c>
      <c r="I116" s="157">
        <f t="shared" ca="1" si="36"/>
        <v>1.0225651825635731</v>
      </c>
      <c r="J116" s="157">
        <f t="shared" ca="1" si="36"/>
        <v>0.40346802513978186</v>
      </c>
      <c r="K116" s="157">
        <f t="shared" ca="1" si="36"/>
        <v>0.69882711877157933</v>
      </c>
      <c r="L116" s="157">
        <f t="shared" ca="1" si="36"/>
        <v>0.69882711877157933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36"/>
        <v>0.90288045144743423</v>
      </c>
      <c r="I117" s="157">
        <f t="shared" ca="1" si="36"/>
        <v>2.1805227761670687</v>
      </c>
      <c r="J117" s="157">
        <f t="shared" ca="1" si="36"/>
        <v>0.86035710316955394</v>
      </c>
      <c r="K117" s="157">
        <f t="shared" ca="1" si="36"/>
        <v>1.490182215342446</v>
      </c>
      <c r="L117" s="157">
        <f t="shared" ca="1" si="36"/>
        <v>1.490182215342446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36"/>
        <v>2.4150736375689696</v>
      </c>
      <c r="J118" s="157">
        <f t="shared" ca="1" si="36"/>
        <v>0.95290257064519457</v>
      </c>
      <c r="K118" s="157">
        <f t="shared" ca="1" si="36"/>
        <v>1.6504756670204686</v>
      </c>
      <c r="L118" s="157">
        <f t="shared" ca="1" si="36"/>
        <v>1.6504756670204686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36"/>
        <v>0.39456460284349465</v>
      </c>
      <c r="K119" s="157">
        <f t="shared" ca="1" si="36"/>
        <v>0.68340593899316837</v>
      </c>
      <c r="L119" s="157">
        <f t="shared" ca="1" si="36"/>
        <v>0.68340593899316837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36"/>
        <v>1.7320508075688774</v>
      </c>
      <c r="L120" s="157">
        <f t="shared" ca="1" si="36"/>
        <v>1.7320508075688774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36"/>
        <v>1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37">IF(AND($B124&lt;=$K$1,E$123&lt;=$K$1),IF(E113&gt;1,"B"&amp;TEXT(MIN(9,ROUND(E113,0)),"@"),"A"&amp;TEXT(MIN(9,ROUND(1/E113,0)),"@")),"")</f>
        <v>A1</v>
      </c>
      <c r="F124" s="157" t="str">
        <f t="shared" ca="1" si="37"/>
        <v>A1</v>
      </c>
      <c r="G124" s="157" t="str">
        <f t="shared" ca="1" si="37"/>
        <v>A2</v>
      </c>
      <c r="H124" s="157" t="str">
        <f t="shared" ca="1" si="37"/>
        <v>A2</v>
      </c>
      <c r="I124" s="157" t="str">
        <f t="shared" ca="1" si="37"/>
        <v>A1</v>
      </c>
      <c r="J124" s="157" t="str">
        <f t="shared" ca="1" si="37"/>
        <v>A3</v>
      </c>
      <c r="K124" s="157" t="str">
        <f t="shared" ca="1" si="37"/>
        <v>A1</v>
      </c>
      <c r="L124" s="157" t="str">
        <f t="shared" ca="1" si="37"/>
        <v>A1</v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37"/>
        <v>A1</v>
      </c>
      <c r="F125" s="157" t="str">
        <f t="shared" ca="1" si="37"/>
        <v>B1</v>
      </c>
      <c r="G125" s="157" t="str">
        <f t="shared" ca="1" si="37"/>
        <v>A2</v>
      </c>
      <c r="H125" s="157" t="str">
        <f t="shared" ca="1" si="37"/>
        <v>A2</v>
      </c>
      <c r="I125" s="157" t="str">
        <f t="shared" ca="1" si="37"/>
        <v>B1</v>
      </c>
      <c r="J125" s="157" t="str">
        <f t="shared" ca="1" si="37"/>
        <v>A2</v>
      </c>
      <c r="K125" s="157" t="str">
        <f t="shared" ca="1" si="37"/>
        <v>A1</v>
      </c>
      <c r="L125" s="157" t="str">
        <f t="shared" ca="1" si="37"/>
        <v>A1</v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37"/>
        <v>B1</v>
      </c>
      <c r="G126" s="157" t="str">
        <f t="shared" ca="1" si="37"/>
        <v>A2</v>
      </c>
      <c r="H126" s="157" t="str">
        <f t="shared" ca="1" si="37"/>
        <v>A2</v>
      </c>
      <c r="I126" s="157" t="str">
        <f t="shared" ca="1" si="37"/>
        <v>B1</v>
      </c>
      <c r="J126" s="157" t="str">
        <f t="shared" ca="1" si="37"/>
        <v>A2</v>
      </c>
      <c r="K126" s="157" t="str">
        <f t="shared" ca="1" si="37"/>
        <v>A1</v>
      </c>
      <c r="L126" s="157" t="str">
        <f t="shared" ca="1" si="37"/>
        <v>A1</v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37"/>
        <v>A2</v>
      </c>
      <c r="H127" s="157" t="str">
        <f t="shared" ca="1" si="37"/>
        <v>A2</v>
      </c>
      <c r="I127" s="157" t="str">
        <f t="shared" ca="1" si="37"/>
        <v>B1</v>
      </c>
      <c r="J127" s="157" t="str">
        <f t="shared" ca="1" si="37"/>
        <v>A2</v>
      </c>
      <c r="K127" s="157" t="str">
        <f t="shared" ca="1" si="37"/>
        <v>A1</v>
      </c>
      <c r="L127" s="157" t="str">
        <f t="shared" ca="1" si="37"/>
        <v>A1</v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37"/>
        <v>A1</v>
      </c>
      <c r="I128" s="157" t="str">
        <f t="shared" ca="1" si="37"/>
        <v>B2</v>
      </c>
      <c r="J128" s="157" t="str">
        <f t="shared" ca="1" si="37"/>
        <v>A1</v>
      </c>
      <c r="K128" s="157" t="str">
        <f t="shared" ca="1" si="37"/>
        <v>B1</v>
      </c>
      <c r="L128" s="157" t="str">
        <f t="shared" ca="1" si="37"/>
        <v>B1</v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37"/>
        <v>B2</v>
      </c>
      <c r="J129" s="157" t="str">
        <f t="shared" ca="1" si="37"/>
        <v>A1</v>
      </c>
      <c r="K129" s="157" t="str">
        <f t="shared" ca="1" si="37"/>
        <v>B2</v>
      </c>
      <c r="L129" s="157" t="str">
        <f t="shared" ca="1" si="37"/>
        <v>B2</v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37"/>
        <v>A3</v>
      </c>
      <c r="K130" s="157" t="str">
        <f t="shared" ca="1" si="37"/>
        <v>A1</v>
      </c>
      <c r="L130" s="157" t="str">
        <f t="shared" ca="1" si="37"/>
        <v>A1</v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ca="1" si="37"/>
        <v>B2</v>
      </c>
      <c r="L131" s="157" t="str">
        <f t="shared" ca="1" si="37"/>
        <v>B2</v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ca="1" si="37"/>
        <v>A1</v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sortState xmlns:xlrd2="http://schemas.microsoft.com/office/spreadsheetml/2017/richdata2" ref="B20:C26">
    <sortCondition ref="C20:C26"/>
  </sortState>
  <mergeCells count="80">
    <mergeCell ref="G68:N68"/>
    <mergeCell ref="G69:N69"/>
    <mergeCell ref="G67:N67"/>
    <mergeCell ref="G70:N70"/>
    <mergeCell ref="G71:N71"/>
    <mergeCell ref="G72:N72"/>
    <mergeCell ref="A73:N73"/>
    <mergeCell ref="A71:C71"/>
    <mergeCell ref="D71:F71"/>
    <mergeCell ref="A72:C72"/>
    <mergeCell ref="D72:F72"/>
    <mergeCell ref="A69:C69"/>
    <mergeCell ref="D69:F69"/>
    <mergeCell ref="A70:C70"/>
    <mergeCell ref="D70:F70"/>
    <mergeCell ref="A67:C67"/>
    <mergeCell ref="D67:F67"/>
    <mergeCell ref="A68:C68"/>
    <mergeCell ref="D68:F68"/>
    <mergeCell ref="D20:F20"/>
    <mergeCell ref="H62:J62"/>
    <mergeCell ref="H63:J63"/>
    <mergeCell ref="H64:J64"/>
    <mergeCell ref="H65:J65"/>
    <mergeCell ref="H56:J56"/>
    <mergeCell ref="H57:J57"/>
    <mergeCell ref="H58:J58"/>
    <mergeCell ref="H59:J59"/>
    <mergeCell ref="H60:J60"/>
    <mergeCell ref="H61:J61"/>
    <mergeCell ref="H50:J50"/>
    <mergeCell ref="H51:J51"/>
    <mergeCell ref="H52:J52"/>
    <mergeCell ref="H53:J53"/>
    <mergeCell ref="H54:J54"/>
    <mergeCell ref="H39:J39"/>
    <mergeCell ref="H55:J55"/>
    <mergeCell ref="H41:J41"/>
    <mergeCell ref="H42:J42"/>
    <mergeCell ref="H43:J43"/>
    <mergeCell ref="H44:J44"/>
    <mergeCell ref="H45:J45"/>
    <mergeCell ref="H46:J46"/>
    <mergeCell ref="H34:J34"/>
    <mergeCell ref="H35:J35"/>
    <mergeCell ref="H36:J36"/>
    <mergeCell ref="H37:J37"/>
    <mergeCell ref="H38:J38"/>
    <mergeCell ref="H29:J29"/>
    <mergeCell ref="H30:J30"/>
    <mergeCell ref="H31:J31"/>
    <mergeCell ref="H32:J32"/>
    <mergeCell ref="H33:J33"/>
    <mergeCell ref="H20:J20"/>
    <mergeCell ref="G17:H17"/>
    <mergeCell ref="A4:N4"/>
    <mergeCell ref="Q77:S77"/>
    <mergeCell ref="H21:J21"/>
    <mergeCell ref="H22:J22"/>
    <mergeCell ref="H23:J23"/>
    <mergeCell ref="H24:J24"/>
    <mergeCell ref="H25:J25"/>
    <mergeCell ref="H26:J26"/>
    <mergeCell ref="H27:J27"/>
    <mergeCell ref="H28:J28"/>
    <mergeCell ref="H48:J48"/>
    <mergeCell ref="H49:J49"/>
    <mergeCell ref="H47:J47"/>
    <mergeCell ref="H40:J40"/>
    <mergeCell ref="B17:E17"/>
    <mergeCell ref="B11:F11"/>
    <mergeCell ref="B12:F12"/>
    <mergeCell ref="B13:F13"/>
    <mergeCell ref="B14:F14"/>
    <mergeCell ref="B15:F15"/>
    <mergeCell ref="B6:F6"/>
    <mergeCell ref="B7:F7"/>
    <mergeCell ref="B8:F8"/>
    <mergeCell ref="B9:F9"/>
    <mergeCell ref="B10:F10"/>
  </mergeCells>
  <conditionalFormatting sqref="A79:A86 N77 C77:I77">
    <cfRule type="cellIs" dxfId="685" priority="78" stopIfTrue="1" operator="equal">
      <formula>"n/a"</formula>
    </cfRule>
  </conditionalFormatting>
  <conditionalFormatting sqref="K27:L27">
    <cfRule type="cellIs" dxfId="684" priority="76" stopIfTrue="1" operator="equal">
      <formula>""" """</formula>
    </cfRule>
  </conditionalFormatting>
  <conditionalFormatting sqref="C86:I86 C85:H85 C84:G84 C83:F83 C82:E82 C81:D81 D79:L79 F81:L81 G82:L82 H83:L83 I84:L84 E79:L80 J80:L85 K86:L86 L87 D81:D88 E82:E88 F83:F88 G84:G88 H85:H88 I86:I88 J87:J88 K88 C80:C88">
    <cfRule type="cellIs" dxfId="683" priority="75" operator="notEqual">
      <formula>0</formula>
    </cfRule>
  </conditionalFormatting>
  <conditionalFormatting sqref="M21:M65">
    <cfRule type="cellIs" dxfId="682" priority="39" operator="greaterThan">
      <formula>3</formula>
    </cfRule>
    <cfRule type="cellIs" dxfId="681" priority="67" operator="equal">
      <formula>3</formula>
    </cfRule>
    <cfRule type="cellIs" dxfId="680" priority="68" operator="equal">
      <formula>2</formula>
    </cfRule>
    <cfRule type="cellIs" dxfId="679" priority="69" operator="equal">
      <formula>1</formula>
    </cfRule>
  </conditionalFormatting>
  <conditionalFormatting sqref="C87:J88 D88:K88">
    <cfRule type="cellIs" dxfId="678" priority="59" operator="notEqual">
      <formula>0</formula>
    </cfRule>
  </conditionalFormatting>
  <conditionalFormatting sqref="J87:J88 K88">
    <cfRule type="cellIs" dxfId="677" priority="58" operator="notEqual">
      <formula>0</formula>
    </cfRule>
  </conditionalFormatting>
  <conditionalFormatting sqref="K88">
    <cfRule type="cellIs" dxfId="676" priority="57" operator="notEqual">
      <formula>0</formula>
    </cfRule>
  </conditionalFormatting>
  <conditionalFormatting sqref="K21:L33 K49:L65 K34:K48">
    <cfRule type="expression" dxfId="675" priority="55">
      <formula>AND($A21&gt;0,OR($K21="",$L21=""))</formula>
    </cfRule>
    <cfRule type="expression" dxfId="674" priority="56">
      <formula>($A21=0)</formula>
    </cfRule>
  </conditionalFormatting>
  <conditionalFormatting sqref="C88:K88">
    <cfRule type="cellIs" dxfId="673" priority="54" operator="notEqual">
      <formula>0</formula>
    </cfRule>
  </conditionalFormatting>
  <conditionalFormatting sqref="D81:D88 E82:E88 F83:F88 G84:G88 H85:H88 I86:I88 J87:J88 K88 C80:C88">
    <cfRule type="cellIs" dxfId="672" priority="53" operator="notEqual">
      <formula>0</formula>
    </cfRule>
  </conditionalFormatting>
  <conditionalFormatting sqref="D81:D88 E82:E88 F83:F88 G84:G88 H85:H88 I86:I88 J87:J88 K88 C80:C88">
    <cfRule type="cellIs" dxfId="671" priority="52" operator="notEqual">
      <formula>0</formula>
    </cfRule>
  </conditionalFormatting>
  <conditionalFormatting sqref="G17">
    <cfRule type="expression" dxfId="670" priority="50">
      <formula>ISBLANK($G$17)</formula>
    </cfRule>
  </conditionalFormatting>
  <conditionalFormatting sqref="C102:L111">
    <cfRule type="cellIs" dxfId="669" priority="48" operator="equal">
      <formula>0</formula>
    </cfRule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1:L100">
    <cfRule type="cellIs" dxfId="668" priority="47" operator="equal">
      <formula>0</formula>
    </cfRule>
  </conditionalFormatting>
  <conditionalFormatting sqref="N91:N100">
    <cfRule type="cellIs" dxfId="667" priority="46" operator="equal">
      <formula>0</formula>
    </cfRule>
  </conditionalFormatting>
  <conditionalFormatting sqref="B6:F15">
    <cfRule type="expression" dxfId="666" priority="40">
      <formula>$B6&lt;&gt;""</formula>
    </cfRule>
  </conditionalFormatting>
  <conditionalFormatting sqref="B17">
    <cfRule type="expression" dxfId="665" priority="37">
      <formula>ISBLANK($B$17)</formula>
    </cfRule>
  </conditionalFormatting>
  <conditionalFormatting sqref="G6:N15">
    <cfRule type="expression" dxfId="664" priority="35">
      <formula>$B6&lt;&gt;""</formula>
    </cfRule>
  </conditionalFormatting>
  <conditionalFormatting sqref="M17">
    <cfRule type="expression" dxfId="663" priority="33" stopIfTrue="1">
      <formula>$M$17&gt;$K$17</formula>
    </cfRule>
  </conditionalFormatting>
  <conditionalFormatting sqref="Q102:Z111">
    <cfRule type="cellIs" dxfId="662" priority="25" operator="equal">
      <formula>0</formula>
    </cfRule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661" priority="16" operator="notEqual">
      <formula>0</formula>
    </cfRule>
  </conditionalFormatting>
  <conditionalFormatting sqref="Q87:X88 Y88">
    <cfRule type="cellIs" dxfId="660" priority="15" operator="notEqual">
      <formula>0</formula>
    </cfRule>
  </conditionalFormatting>
  <conditionalFormatting sqref="X87:X88 Y88">
    <cfRule type="cellIs" dxfId="659" priority="14" operator="notEqual">
      <formula>0</formula>
    </cfRule>
  </conditionalFormatting>
  <conditionalFormatting sqref="Y88">
    <cfRule type="cellIs" dxfId="658" priority="13" operator="notEqual">
      <formula>0</formula>
    </cfRule>
  </conditionalFormatting>
  <conditionalFormatting sqref="Q88:Y88">
    <cfRule type="cellIs" dxfId="657" priority="12" operator="notEqual">
      <formula>0</formula>
    </cfRule>
  </conditionalFormatting>
  <conditionalFormatting sqref="R81:R88 S82:S88 T83:T88 U84:U88 V85:V88 W86:W88 X87:X88 Y88 Q80:Q88">
    <cfRule type="cellIs" dxfId="656" priority="11" operator="notEqual">
      <formula>0</formula>
    </cfRule>
  </conditionalFormatting>
  <conditionalFormatting sqref="R81:R88 S82:S88 T83:T88 U84:U88 V85:V88 W86:W88 X87:X88 Y88 Q80:Q88">
    <cfRule type="cellIs" dxfId="655" priority="10" operator="notEqual">
      <formula>0</formula>
    </cfRule>
  </conditionalFormatting>
  <conditionalFormatting sqref="P6:P13 P15">
    <cfRule type="colorScale" priority="9">
      <colorScale>
        <cfvo type="min"/>
        <cfvo type="max"/>
        <color rgb="FFFCFCFF"/>
        <color rgb="FF63BE7B"/>
      </colorScale>
    </cfRule>
  </conditionalFormatting>
  <conditionalFormatting sqref="P6:P13 P15">
    <cfRule type="cellIs" dxfId="654" priority="8" operator="equal">
      <formula>0</formula>
    </cfRule>
  </conditionalFormatting>
  <conditionalFormatting sqref="O6:O15">
    <cfRule type="colorScale" priority="7">
      <colorScale>
        <cfvo type="min"/>
        <cfvo type="max"/>
        <color rgb="FFFCFCFF"/>
        <color rgb="FF63BE7B"/>
      </colorScale>
    </cfRule>
  </conditionalFormatting>
  <conditionalFormatting sqref="O6:O15">
    <cfRule type="cellIs" dxfId="653" priority="6" operator="lessThan">
      <formula>0.00001</formula>
    </cfRule>
  </conditionalFormatting>
  <conditionalFormatting sqref="O91:P100">
    <cfRule type="cellIs" dxfId="652" priority="5" operator="equal">
      <formula>0</formula>
    </cfRule>
  </conditionalFormatting>
  <conditionalFormatting sqref="L34:L38">
    <cfRule type="expression" dxfId="3" priority="3">
      <formula>AND($A34&gt;0,OR($K34="",$L34=""))</formula>
    </cfRule>
    <cfRule type="expression" dxfId="2" priority="4">
      <formula>($A34=0)</formula>
    </cfRule>
  </conditionalFormatting>
  <conditionalFormatting sqref="L39:L48">
    <cfRule type="expression" dxfId="1" priority="1">
      <formula>AND($A39&gt;0,OR($K39="",$L39=""))</formula>
    </cfRule>
    <cfRule type="expression" dxfId="0" priority="2">
      <formula>($A39=0)</formula>
    </cfRule>
  </conditionalFormatting>
  <dataValidations count="3">
    <dataValidation type="whole" allowBlank="1" showInputMessage="1" showErrorMessage="1" sqref="M74 M66" xr:uid="{00000000-0002-0000-0200-000000000000}">
      <formula1>1</formula1>
      <formula2>9</formula2>
    </dataValidation>
    <dataValidation type="list" allowBlank="1" showInputMessage="1" showErrorMessage="1" sqref="K74 K21:K65" xr:uid="{00000000-0002-0000-0200-000001000000}">
      <formula1>$O$19:$O$20</formula1>
    </dataValidation>
    <dataValidation type="decimal" allowBlank="1" showInputMessage="1" showErrorMessage="1" sqref="L21:L65" xr:uid="{00000000-0002-0000-02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3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indexed="42"/>
    <pageSetUpPr fitToPage="1"/>
  </sheetPr>
  <dimension ref="A1:Z134"/>
  <sheetViews>
    <sheetView topLeftCell="A13" zoomScaleNormal="100" workbookViewId="0">
      <selection activeCell="L39" sqref="L39:L48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26" width="5.66406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10</v>
      </c>
      <c r="L1" s="178"/>
      <c r="M1" s="165"/>
      <c r="N1" s="168" t="s">
        <v>66</v>
      </c>
      <c r="O1" s="169">
        <v>2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Application of the GIS based multi-criteria decision analysis and analytical
hierarchy process (AHP) in the flood susceptibility mapping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175</v>
      </c>
    </row>
    <row r="6" spans="1:17" x14ac:dyDescent="0.25">
      <c r="A6" s="360">
        <v>1</v>
      </c>
      <c r="B6" s="458" t="str">
        <f>IF(ISBLANK(Summary!C18),"",Summary!C18)</f>
        <v>TWI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0.13661513657663799</v>
      </c>
      <c r="P6" s="367">
        <f>N91*SINH(P79)/O$101</f>
        <v>4.5404960982716347E-2</v>
      </c>
    </row>
    <row r="7" spans="1:17" x14ac:dyDescent="0.25">
      <c r="A7" s="360">
        <v>2</v>
      </c>
      <c r="B7" s="458" t="str">
        <f>IF(ISBLANK(Summary!C19),"",Summary!C19)</f>
        <v>Elevation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0.12027783211703284</v>
      </c>
      <c r="P7" s="367">
        <f t="shared" ref="P7:P13" si="1">N92*SINH(P80)/O$101</f>
        <v>2.5389717062265258E-2</v>
      </c>
    </row>
    <row r="8" spans="1:17" x14ac:dyDescent="0.25">
      <c r="A8" s="360">
        <v>3</v>
      </c>
      <c r="B8" s="458" t="str">
        <f>IF(ISBLANK(Summary!C20),"",Summary!C20)</f>
        <v>Slope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9.9354708171973782E-2</v>
      </c>
      <c r="P8" s="367">
        <f t="shared" si="1"/>
        <v>3.8242301261561119E-2</v>
      </c>
    </row>
    <row r="9" spans="1:17" x14ac:dyDescent="0.25">
      <c r="A9" s="360">
        <v>4</v>
      </c>
      <c r="B9" s="458" t="str">
        <f>IF(ISBLANK(Summary!C21),"",Summary!C21)</f>
        <v>Precipitation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0.133468186518091</v>
      </c>
      <c r="P9" s="367">
        <f t="shared" si="1"/>
        <v>4.4003536943740824E-2</v>
      </c>
    </row>
    <row r="10" spans="1:17" x14ac:dyDescent="0.25">
      <c r="A10" s="360">
        <v>5</v>
      </c>
      <c r="B10" s="458" t="str">
        <f>IF(ISBLANK(Summary!C22),"",Summary!C22)</f>
        <v>LULC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6.5719157696190314E-2</v>
      </c>
      <c r="P10" s="367">
        <f t="shared" si="1"/>
        <v>2.8762333949056126E-2</v>
      </c>
    </row>
    <row r="11" spans="1:17" x14ac:dyDescent="0.25">
      <c r="A11" s="360">
        <v>6</v>
      </c>
      <c r="B11" s="458" t="str">
        <f>IF(ISBLANK(Summary!C23),"",Summary!C23)</f>
        <v>NDVI</v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5.9360428253086975E-2</v>
      </c>
      <c r="P11" s="367">
        <f t="shared" si="1"/>
        <v>2.6023478819476052E-2</v>
      </c>
    </row>
    <row r="12" spans="1:17" x14ac:dyDescent="0.25">
      <c r="A12" s="360">
        <v>7</v>
      </c>
      <c r="B12" s="458" t="str">
        <f>IF(ISBLANK(Summary!C24),"",Summary!C24)</f>
        <v>Distance from river</v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0.14043256686612415</v>
      </c>
      <c r="P12" s="367">
        <f t="shared" si="1"/>
        <v>5.5849984571143686E-2</v>
      </c>
    </row>
    <row r="13" spans="1:17" x14ac:dyDescent="0.25">
      <c r="A13" s="360">
        <v>8</v>
      </c>
      <c r="B13" s="458" t="str">
        <f>IF(ISBLANK(Summary!C25),"",Summary!C25)</f>
        <v>Distance from road</v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5.6634221528974599E-2</v>
      </c>
      <c r="P13" s="367">
        <f t="shared" si="1"/>
        <v>2.4956003184234948E-2</v>
      </c>
    </row>
    <row r="14" spans="1:17" x14ac:dyDescent="0.25">
      <c r="A14" s="360">
        <v>9</v>
      </c>
      <c r="B14" s="458" t="str">
        <f>IF(ISBLANK(Summary!C26),"",Summary!C26)</f>
        <v>Drainage density</v>
      </c>
      <c r="C14" s="459"/>
      <c r="D14" s="459"/>
      <c r="E14" s="459"/>
      <c r="F14" s="460"/>
      <c r="G14" s="181" t="str">
        <f>IF(ISBLANK(Summary!F26),"",Summary!F26)</f>
        <v/>
      </c>
      <c r="H14" s="181"/>
      <c r="I14" s="181"/>
      <c r="J14" s="181"/>
      <c r="K14" s="181"/>
      <c r="L14" s="181"/>
      <c r="M14" s="181"/>
      <c r="N14" s="182"/>
      <c r="O14" s="369">
        <f t="shared" si="0"/>
        <v>9.406888113594418E-2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>Soil type</v>
      </c>
      <c r="C15" s="465"/>
      <c r="D15" s="465"/>
      <c r="E15" s="465"/>
      <c r="F15" s="466"/>
      <c r="G15" s="183" t="str">
        <f>IF(ISBLANK(Summary!F27),"",Summary!F27)</f>
        <v/>
      </c>
      <c r="H15" s="183"/>
      <c r="I15" s="183"/>
      <c r="J15" s="183"/>
      <c r="K15" s="183"/>
      <c r="L15" s="183"/>
      <c r="M15" s="183"/>
      <c r="N15" s="184"/>
      <c r="O15" s="370">
        <f t="shared" si="0"/>
        <v>9.406888113594418E-2</v>
      </c>
      <c r="P15" s="368">
        <f>N99*SINH(P87)/O$101</f>
        <v>3.3091623386955718E-2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147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5.009028815460715E-2</v>
      </c>
      <c r="N17" s="195"/>
      <c r="O17" s="204">
        <f>Summary!K5</f>
        <v>1</v>
      </c>
      <c r="P17" s="19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122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TWI</v>
      </c>
      <c r="E21" s="171"/>
      <c r="F21" s="171"/>
      <c r="G21" s="86"/>
      <c r="H21" s="477" t="str">
        <f>IF(B21&gt;0,VLOOKUP($C21,$A$6:$D$15,2),"")</f>
        <v>Elevation</v>
      </c>
      <c r="I21" s="478"/>
      <c r="J21" s="478"/>
      <c r="K21" s="111" t="s">
        <v>1</v>
      </c>
      <c r="L21" s="114">
        <v>1</v>
      </c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Slope</v>
      </c>
      <c r="I22" s="478"/>
      <c r="J22" s="478"/>
      <c r="K22" s="110" t="s">
        <v>1</v>
      </c>
      <c r="L22" s="76">
        <v>1</v>
      </c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Precipitation</v>
      </c>
      <c r="I23" s="478"/>
      <c r="J23" s="478"/>
      <c r="K23" s="110" t="s">
        <v>1</v>
      </c>
      <c r="L23" s="76">
        <v>1</v>
      </c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LULC</v>
      </c>
      <c r="I24" s="478"/>
      <c r="J24" s="478"/>
      <c r="K24" s="110" t="s">
        <v>1</v>
      </c>
      <c r="L24" s="76">
        <v>3</v>
      </c>
      <c r="M24" s="306" t="str">
        <f t="shared" ca="1" si="5"/>
        <v/>
      </c>
      <c r="N24" s="315" t="str">
        <f t="shared" ca="1" si="2"/>
        <v/>
      </c>
      <c r="O24" s="205">
        <f t="shared" si="6"/>
        <v>3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>NDVI</v>
      </c>
      <c r="I25" s="478"/>
      <c r="J25" s="478"/>
      <c r="K25" s="110" t="s">
        <v>1</v>
      </c>
      <c r="L25" s="76">
        <v>5</v>
      </c>
      <c r="M25" s="306" t="str">
        <f t="shared" ca="1" si="5"/>
        <v/>
      </c>
      <c r="N25" s="315" t="str">
        <f t="shared" ca="1" si="2"/>
        <v/>
      </c>
      <c r="O25" s="205">
        <f t="shared" si="6"/>
        <v>5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>Distance from river</v>
      </c>
      <c r="I26" s="478"/>
      <c r="J26" s="478"/>
      <c r="K26" s="110" t="s">
        <v>1</v>
      </c>
      <c r="L26" s="76">
        <v>1</v>
      </c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>Distance from road</v>
      </c>
      <c r="I27" s="480"/>
      <c r="J27" s="480"/>
      <c r="K27" s="110" t="s">
        <v>1</v>
      </c>
      <c r="L27" s="76">
        <v>3</v>
      </c>
      <c r="M27" s="306" t="str">
        <f t="shared" ca="1" si="5"/>
        <v/>
      </c>
      <c r="N27" s="315" t="str">
        <f t="shared" ca="1" si="2"/>
        <v/>
      </c>
      <c r="O27" s="205">
        <f t="shared" si="6"/>
        <v>3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Elevation</v>
      </c>
      <c r="E28" s="171"/>
      <c r="F28" s="171"/>
      <c r="G28" s="86"/>
      <c r="H28" s="477" t="str">
        <f t="shared" si="4"/>
        <v>Slope</v>
      </c>
      <c r="I28" s="478"/>
      <c r="J28" s="478"/>
      <c r="K28" s="110" t="s">
        <v>1</v>
      </c>
      <c r="L28" s="76">
        <v>1</v>
      </c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Precipitation</v>
      </c>
      <c r="I29" s="478"/>
      <c r="J29" s="478"/>
      <c r="K29" s="110" t="s">
        <v>1</v>
      </c>
      <c r="L29" s="76">
        <v>1</v>
      </c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LULC</v>
      </c>
      <c r="I30" s="478"/>
      <c r="J30" s="478"/>
      <c r="K30" s="110" t="s">
        <v>1</v>
      </c>
      <c r="L30" s="76">
        <v>2</v>
      </c>
      <c r="M30" s="306" t="str">
        <f t="shared" ca="1" si="5"/>
        <v/>
      </c>
      <c r="N30" s="315" t="str">
        <f t="shared" ca="1" si="2"/>
        <v/>
      </c>
      <c r="O30" s="205">
        <f t="shared" si="6"/>
        <v>2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>NDVI</v>
      </c>
      <c r="I31" s="478"/>
      <c r="J31" s="478"/>
      <c r="K31" s="110" t="s">
        <v>1</v>
      </c>
      <c r="L31" s="76">
        <v>3</v>
      </c>
      <c r="M31" s="306" t="str">
        <f t="shared" ca="1" si="5"/>
        <v/>
      </c>
      <c r="N31" s="315" t="str">
        <f t="shared" ca="1" si="2"/>
        <v/>
      </c>
      <c r="O31" s="205">
        <f t="shared" si="6"/>
        <v>3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>Distance from river</v>
      </c>
      <c r="I32" s="478"/>
      <c r="J32" s="478"/>
      <c r="K32" s="110" t="s">
        <v>1</v>
      </c>
      <c r="L32" s="76">
        <v>1</v>
      </c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>Distance from road</v>
      </c>
      <c r="I33" s="480"/>
      <c r="J33" s="480"/>
      <c r="K33" s="110" t="s">
        <v>1</v>
      </c>
      <c r="L33" s="76">
        <v>3</v>
      </c>
      <c r="M33" s="306" t="str">
        <f t="shared" ca="1" si="5"/>
        <v/>
      </c>
      <c r="N33" s="315" t="str">
        <f t="shared" ca="1" si="2"/>
        <v/>
      </c>
      <c r="O33" s="205">
        <f t="shared" si="6"/>
        <v>3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Slope</v>
      </c>
      <c r="E34" s="171"/>
      <c r="F34" s="171"/>
      <c r="G34" s="86"/>
      <c r="H34" s="477" t="str">
        <f t="shared" si="4"/>
        <v>Precipitation</v>
      </c>
      <c r="I34" s="478"/>
      <c r="J34" s="478"/>
      <c r="K34" s="110" t="s">
        <v>1</v>
      </c>
      <c r="L34" s="76">
        <v>1</v>
      </c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LULC</v>
      </c>
      <c r="I35" s="478"/>
      <c r="J35" s="478"/>
      <c r="K35" s="110" t="s">
        <v>1</v>
      </c>
      <c r="L35" s="76">
        <v>3</v>
      </c>
      <c r="M35" s="306" t="str">
        <f t="shared" ca="1" si="5"/>
        <v/>
      </c>
      <c r="N35" s="315" t="str">
        <f t="shared" ca="1" si="2"/>
        <v/>
      </c>
      <c r="O35" s="205">
        <f t="shared" si="6"/>
        <v>3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>NDVI</v>
      </c>
      <c r="I36" s="478"/>
      <c r="J36" s="478"/>
      <c r="K36" s="110" t="s">
        <v>1</v>
      </c>
      <c r="L36" s="76">
        <v>1</v>
      </c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>Distance from river</v>
      </c>
      <c r="I37" s="478"/>
      <c r="J37" s="478"/>
      <c r="K37" s="110" t="s">
        <v>2</v>
      </c>
      <c r="L37" s="76">
        <v>2</v>
      </c>
      <c r="M37" s="306" t="str">
        <f t="shared" ca="1" si="5"/>
        <v/>
      </c>
      <c r="N37" s="315" t="str">
        <f t="shared" ca="1" si="2"/>
        <v/>
      </c>
      <c r="O37" s="205">
        <f t="shared" si="6"/>
        <v>0.5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>Distance from road</v>
      </c>
      <c r="I38" s="480"/>
      <c r="J38" s="480"/>
      <c r="K38" s="110" t="s">
        <v>1</v>
      </c>
      <c r="L38" s="76">
        <v>1</v>
      </c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Precipitation</v>
      </c>
      <c r="E39" s="171"/>
      <c r="F39" s="171"/>
      <c r="G39" s="86"/>
      <c r="H39" s="477" t="str">
        <f t="shared" si="4"/>
        <v>LULC</v>
      </c>
      <c r="I39" s="478"/>
      <c r="J39" s="478"/>
      <c r="K39" s="110" t="s">
        <v>1</v>
      </c>
      <c r="L39" s="76">
        <v>3</v>
      </c>
      <c r="M39" s="306" t="str">
        <f t="shared" ca="1" si="5"/>
        <v/>
      </c>
      <c r="N39" s="315" t="str">
        <f t="shared" ca="1" si="2"/>
        <v/>
      </c>
      <c r="O39" s="205">
        <f t="shared" si="6"/>
        <v>3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>NDVI</v>
      </c>
      <c r="I40" s="478"/>
      <c r="J40" s="478"/>
      <c r="K40" s="110" t="s">
        <v>1</v>
      </c>
      <c r="L40" s="77">
        <v>2</v>
      </c>
      <c r="M40" s="306" t="str">
        <f t="shared" ca="1" si="5"/>
        <v/>
      </c>
      <c r="N40" s="315" t="str">
        <f t="shared" ca="1" si="2"/>
        <v/>
      </c>
      <c r="O40" s="205">
        <f t="shared" si="6"/>
        <v>2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>Distance from river</v>
      </c>
      <c r="I41" s="478"/>
      <c r="J41" s="478"/>
      <c r="K41" s="110" t="s">
        <v>1</v>
      </c>
      <c r="L41" s="77">
        <v>2</v>
      </c>
      <c r="M41" s="306" t="str">
        <f t="shared" ca="1" si="5"/>
        <v/>
      </c>
      <c r="N41" s="315" t="str">
        <f t="shared" ca="1" si="2"/>
        <v/>
      </c>
      <c r="O41" s="205">
        <f t="shared" si="6"/>
        <v>2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>Distance from road</v>
      </c>
      <c r="I42" s="480"/>
      <c r="J42" s="480"/>
      <c r="K42" s="110" t="s">
        <v>1</v>
      </c>
      <c r="L42" s="77">
        <v>3</v>
      </c>
      <c r="M42" s="306" t="str">
        <f t="shared" ca="1" si="5"/>
        <v/>
      </c>
      <c r="N42" s="315" t="str">
        <f t="shared" ca="1" si="2"/>
        <v/>
      </c>
      <c r="O42" s="205">
        <f t="shared" si="6"/>
        <v>3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LULC</v>
      </c>
      <c r="E43" s="171"/>
      <c r="F43" s="171"/>
      <c r="G43" s="87"/>
      <c r="H43" s="477" t="str">
        <f t="shared" si="4"/>
        <v>NDVI</v>
      </c>
      <c r="I43" s="478"/>
      <c r="J43" s="478"/>
      <c r="K43" s="110" t="s">
        <v>1</v>
      </c>
      <c r="L43" s="77">
        <v>1</v>
      </c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>Distance from river</v>
      </c>
      <c r="I44" s="478"/>
      <c r="J44" s="478"/>
      <c r="K44" s="110" t="s">
        <v>2</v>
      </c>
      <c r="L44" s="77">
        <v>3</v>
      </c>
      <c r="M44" s="306" t="str">
        <f t="shared" ca="1" si="5"/>
        <v/>
      </c>
      <c r="N44" s="315" t="str">
        <f t="shared" ca="1" si="2"/>
        <v/>
      </c>
      <c r="O44" s="205">
        <f t="shared" si="6"/>
        <v>0.33333333333333331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>Distance from road</v>
      </c>
      <c r="I45" s="480"/>
      <c r="J45" s="480"/>
      <c r="K45" s="110" t="s">
        <v>1</v>
      </c>
      <c r="L45" s="77">
        <v>3</v>
      </c>
      <c r="M45" s="306" t="str">
        <f t="shared" ca="1" si="5"/>
        <v/>
      </c>
      <c r="N45" s="315" t="str">
        <f t="shared" ca="1" si="2"/>
        <v/>
      </c>
      <c r="O45" s="205">
        <f t="shared" si="6"/>
        <v>3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NDVI</v>
      </c>
      <c r="E46" s="171"/>
      <c r="F46" s="171"/>
      <c r="G46" s="87"/>
      <c r="H46" s="477" t="str">
        <f t="shared" si="4"/>
        <v>Distance from river</v>
      </c>
      <c r="I46" s="478"/>
      <c r="J46" s="478"/>
      <c r="K46" s="110" t="s">
        <v>2</v>
      </c>
      <c r="L46" s="77">
        <v>5</v>
      </c>
      <c r="M46" s="306" t="str">
        <f t="shared" ca="1" si="5"/>
        <v/>
      </c>
      <c r="N46" s="315" t="str">
        <f t="shared" ca="1" si="2"/>
        <v/>
      </c>
      <c r="O46" s="205">
        <f t="shared" si="6"/>
        <v>0.2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>Distance from road</v>
      </c>
      <c r="I47" s="480"/>
      <c r="J47" s="482"/>
      <c r="K47" s="110" t="s">
        <v>1</v>
      </c>
      <c r="L47" s="77">
        <v>1</v>
      </c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Distance from river</v>
      </c>
      <c r="E48" s="173"/>
      <c r="F48" s="173"/>
      <c r="G48" s="90"/>
      <c r="H48" s="479" t="str">
        <f t="shared" si="4"/>
        <v>Distance from road</v>
      </c>
      <c r="I48" s="480"/>
      <c r="J48" s="480"/>
      <c r="K48" s="110" t="s">
        <v>1</v>
      </c>
      <c r="L48" s="77">
        <v>3</v>
      </c>
      <c r="M48" s="306" t="str">
        <f t="shared" ca="1" si="5"/>
        <v/>
      </c>
      <c r="N48" s="315" t="str">
        <f t="shared" ca="1" si="2"/>
        <v/>
      </c>
      <c r="O48" s="205">
        <f t="shared" si="6"/>
        <v>3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19</v>
      </c>
      <c r="B49" s="93">
        <v>1</v>
      </c>
      <c r="C49" s="94">
        <v>9</v>
      </c>
      <c r="D49" s="170" t="str">
        <f t="shared" si="8"/>
        <v>TWI</v>
      </c>
      <c r="E49" s="171"/>
      <c r="F49" s="171"/>
      <c r="G49" s="87"/>
      <c r="H49" s="477" t="str">
        <f t="shared" si="4"/>
        <v>Drainage density</v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20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>Soil type</v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29</v>
      </c>
      <c r="B51" s="93">
        <v>2</v>
      </c>
      <c r="C51" s="94">
        <v>9</v>
      </c>
      <c r="D51" s="170" t="str">
        <f t="shared" si="8"/>
        <v>Elevation</v>
      </c>
      <c r="E51" s="171"/>
      <c r="F51" s="171"/>
      <c r="G51" s="87"/>
      <c r="H51" s="477" t="str">
        <f t="shared" si="4"/>
        <v>Drainage density</v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30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>Soil type</v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39</v>
      </c>
      <c r="B53" s="93">
        <v>3</v>
      </c>
      <c r="C53" s="94">
        <v>9</v>
      </c>
      <c r="D53" s="170" t="str">
        <f t="shared" si="8"/>
        <v>Slope</v>
      </c>
      <c r="E53" s="171"/>
      <c r="F53" s="171"/>
      <c r="G53" s="87"/>
      <c r="H53" s="477" t="str">
        <f t="shared" si="4"/>
        <v>Drainage density</v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40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>Soil type</v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49</v>
      </c>
      <c r="B55" s="93">
        <v>4</v>
      </c>
      <c r="C55" s="94">
        <v>9</v>
      </c>
      <c r="D55" s="170" t="str">
        <f t="shared" si="8"/>
        <v>Precipitation</v>
      </c>
      <c r="E55" s="171"/>
      <c r="F55" s="171"/>
      <c r="G55" s="87"/>
      <c r="H55" s="477" t="str">
        <f t="shared" si="4"/>
        <v>Drainage density</v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50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>Soil type</v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59</v>
      </c>
      <c r="B57" s="93">
        <v>5</v>
      </c>
      <c r="C57" s="94">
        <v>9</v>
      </c>
      <c r="D57" s="170" t="str">
        <f t="shared" si="8"/>
        <v>LULC</v>
      </c>
      <c r="E57" s="171"/>
      <c r="F57" s="171"/>
      <c r="G57" s="87"/>
      <c r="H57" s="477" t="str">
        <f t="shared" si="4"/>
        <v>Drainage density</v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60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>Soil type</v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69</v>
      </c>
      <c r="B59" s="93">
        <v>6</v>
      </c>
      <c r="C59" s="94">
        <v>9</v>
      </c>
      <c r="D59" s="170" t="str">
        <f t="shared" si="8"/>
        <v>NDVI</v>
      </c>
      <c r="E59" s="171"/>
      <c r="F59" s="171"/>
      <c r="G59" s="87"/>
      <c r="H59" s="477" t="str">
        <f t="shared" si="4"/>
        <v>Drainage density</v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70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>Soil type</v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79</v>
      </c>
      <c r="B61" s="93">
        <v>7</v>
      </c>
      <c r="C61" s="94">
        <v>9</v>
      </c>
      <c r="D61" s="170" t="str">
        <f t="shared" si="8"/>
        <v>Distance from river</v>
      </c>
      <c r="E61" s="171"/>
      <c r="F61" s="171"/>
      <c r="G61" s="87"/>
      <c r="H61" s="477" t="str">
        <f t="shared" si="4"/>
        <v>Drainage density</v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80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>Soil type</v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89</v>
      </c>
      <c r="B63" s="93">
        <v>8</v>
      </c>
      <c r="C63" s="94">
        <v>9</v>
      </c>
      <c r="D63" s="170" t="str">
        <f t="shared" si="8"/>
        <v>Distance from road</v>
      </c>
      <c r="E63" s="171"/>
      <c r="F63" s="171"/>
      <c r="G63" s="87"/>
      <c r="H63" s="477" t="str">
        <f t="shared" si="4"/>
        <v>Drainage density</v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90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>Soil type</v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100</v>
      </c>
      <c r="B65" s="95">
        <v>9</v>
      </c>
      <c r="C65" s="96">
        <v>10</v>
      </c>
      <c r="D65" s="174" t="str">
        <f t="shared" si="8"/>
        <v>Drainage density</v>
      </c>
      <c r="E65" s="175"/>
      <c r="F65" s="175"/>
      <c r="G65" s="89"/>
      <c r="H65" s="485" t="str">
        <f t="shared" si="4"/>
        <v>Soil type</v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28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2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TWI</v>
      </c>
      <c r="D77" s="142" t="str">
        <v>Elevation</v>
      </c>
      <c r="E77" s="142" t="str">
        <v>Slope</v>
      </c>
      <c r="F77" s="142" t="str">
        <v>Precipitation</v>
      </c>
      <c r="G77" s="142" t="str">
        <v>LULC</v>
      </c>
      <c r="H77" s="142" t="str">
        <v>NDVI</v>
      </c>
      <c r="I77" s="143" t="str">
        <v>Distance from river</v>
      </c>
      <c r="J77" s="144" t="str">
        <v>Distance from road</v>
      </c>
      <c r="K77" s="144" t="str">
        <v>Drainage density</v>
      </c>
      <c r="L77" s="144" t="str">
        <v>Soil type</v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177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3</v>
      </c>
      <c r="H79" s="127">
        <f t="shared" si="9"/>
        <v>5</v>
      </c>
      <c r="I79" s="127">
        <f t="shared" si="9"/>
        <v>1</v>
      </c>
      <c r="J79" s="127">
        <f t="shared" si="9"/>
        <v>3</v>
      </c>
      <c r="K79" s="127">
        <f t="shared" si="9"/>
        <v>1</v>
      </c>
      <c r="L79" s="127">
        <f t="shared" si="9"/>
        <v>1</v>
      </c>
      <c r="M79" s="145"/>
      <c r="N79" s="148"/>
      <c r="O79" s="11"/>
      <c r="P79" s="364">
        <f>SQRT(
SUM(Q79:Z79)/($K$1-1)
)</f>
        <v>0.34547532088975302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8.3958870531847547E-3</v>
      </c>
      <c r="S79" s="304">
        <f t="shared" si="10"/>
        <v>0.11568143629025499</v>
      </c>
      <c r="T79" s="304">
        <f t="shared" si="10"/>
        <v>4.9793044493117724E-4</v>
      </c>
      <c r="U79" s="304">
        <f t="shared" si="10"/>
        <v>0.1017913934212034</v>
      </c>
      <c r="V79" s="304">
        <f t="shared" si="10"/>
        <v>0.52955912835881103</v>
      </c>
      <c r="W79" s="304">
        <f t="shared" si="10"/>
        <v>0</v>
      </c>
      <c r="X79" s="304">
        <f t="shared" si="10"/>
        <v>2.8439414306027557E-2</v>
      </c>
      <c r="Y79" s="304">
        <f t="shared" si="10"/>
        <v>0.14490679311024376</v>
      </c>
      <c r="Z79" s="304">
        <f t="shared" si="10"/>
        <v>0.14490679311024376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2</v>
      </c>
      <c r="H80" s="127">
        <f t="shared" si="9"/>
        <v>3</v>
      </c>
      <c r="I80" s="127">
        <f t="shared" si="9"/>
        <v>1</v>
      </c>
      <c r="J80" s="127">
        <f t="shared" si="9"/>
        <v>3</v>
      </c>
      <c r="K80" s="127">
        <f t="shared" si="9"/>
        <v>1</v>
      </c>
      <c r="L80" s="127">
        <f t="shared" si="9"/>
        <v>1</v>
      </c>
      <c r="M80" s="145"/>
      <c r="N80" s="148"/>
      <c r="O80" s="11"/>
      <c r="P80" s="364">
        <f t="shared" ref="P80:P89" si="12">SQRT(
SUM(Q80:Z80)/($K$1-1)
)</f>
        <v>0.21431425179483882</v>
      </c>
      <c r="Q80" s="304">
        <f t="shared" ref="Q80:Q89" si="13">IF(OR($B80&gt;$K$1,Q$78&gt;$K$1),0,LN(INDEX($C$79:$L$88,$B80,Q$78)*INDEX($N$91:$N$100,Q$78)/INDEX($N$91:$N$100,$B80))^2)</f>
        <v>8.3958870531847703E-3</v>
      </c>
      <c r="R80" s="316">
        <f t="shared" si="10"/>
        <v>0</v>
      </c>
      <c r="S80" s="304">
        <f t="shared" si="10"/>
        <v>6.1747610581606244E-2</v>
      </c>
      <c r="T80" s="304">
        <f t="shared" si="10"/>
        <v>4.8045301391820101E-3</v>
      </c>
      <c r="U80" s="304">
        <f t="shared" si="10"/>
        <v>2.7160775747216803E-5</v>
      </c>
      <c r="V80" s="304">
        <f t="shared" si="10"/>
        <v>9.5179397134468186E-2</v>
      </c>
      <c r="W80" s="304">
        <f t="shared" si="10"/>
        <v>8.3958870531847703E-3</v>
      </c>
      <c r="X80" s="304">
        <f t="shared" si="10"/>
        <v>6.7739935987185737E-2</v>
      </c>
      <c r="Y80" s="304">
        <f t="shared" si="10"/>
        <v>8.3542488988437621E-2</v>
      </c>
      <c r="Z80" s="304">
        <f t="shared" si="10"/>
        <v>8.3542488988437621E-2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3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0.5</v>
      </c>
      <c r="J81" s="127">
        <f>IF(ISNA(VLOOKUP(($B81*10+J$78),$A$21:$O$65,15,FALSE)),0,VLOOKUP(($B81*10+J$78),$A$21:$O$65,15,FALSE))</f>
        <v>1</v>
      </c>
      <c r="K81" s="127">
        <f t="shared" si="9"/>
        <v>1</v>
      </c>
      <c r="L81" s="127">
        <f t="shared" si="9"/>
        <v>1</v>
      </c>
      <c r="M81" s="145"/>
      <c r="N81" s="148"/>
      <c r="O81" s="11"/>
      <c r="P81" s="364">
        <f t="shared" si="12"/>
        <v>0.40580714342053992</v>
      </c>
      <c r="Q81" s="304">
        <f t="shared" si="13"/>
        <v>0.11568143629025503</v>
      </c>
      <c r="R81" s="304">
        <f t="shared" si="10"/>
        <v>6.1747610581606216E-2</v>
      </c>
      <c r="S81" s="316">
        <f t="shared" si="10"/>
        <v>0</v>
      </c>
      <c r="T81" s="304">
        <f t="shared" si="10"/>
        <v>0.10100026148589242</v>
      </c>
      <c r="U81" s="304">
        <f t="shared" si="10"/>
        <v>0.43450162589252955</v>
      </c>
      <c r="V81" s="304">
        <f t="shared" si="10"/>
        <v>0.29334143566758869</v>
      </c>
      <c r="W81" s="304">
        <f t="shared" si="10"/>
        <v>0.12462837508305821</v>
      </c>
      <c r="X81" s="304">
        <f t="shared" si="10"/>
        <v>0.34792615478145472</v>
      </c>
      <c r="Y81" s="304">
        <f t="shared" si="10"/>
        <v>1.6440195389316569E-3</v>
      </c>
      <c r="Z81" s="304">
        <f t="shared" si="10"/>
        <v>1.6440195389316569E-3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3</v>
      </c>
      <c r="H82" s="127">
        <f>IF(ISNA(VLOOKUP(($B82*10+H$78),$A$21:$O$65,15,FALSE)),0,VLOOKUP(($B82*10+H$78),$A$21:$O$65,15,FALSE))</f>
        <v>2</v>
      </c>
      <c r="I82" s="127">
        <f>IF(ISNA(VLOOKUP(($B82*10+I$78),$A$21:$O$65,15,FALSE)),0,VLOOKUP(($B82*10+I$78),$A$21:$O$65,15,FALSE))</f>
        <v>2</v>
      </c>
      <c r="J82" s="127">
        <f>IF(ISNA(VLOOKUP(($B82*10+J$78),$A$21:$O$65,15,FALSE)),0,VLOOKUP(($B82*10+J$78),$A$21:$O$65,15,FALSE))</f>
        <v>3</v>
      </c>
      <c r="K82" s="127">
        <f t="shared" si="9"/>
        <v>1</v>
      </c>
      <c r="L82" s="127">
        <f t="shared" si="9"/>
        <v>1</v>
      </c>
      <c r="M82" s="145"/>
      <c r="N82" s="148"/>
      <c r="O82" s="11"/>
      <c r="P82" s="364">
        <f t="shared" si="12"/>
        <v>0.34248386067538533</v>
      </c>
      <c r="Q82" s="304">
        <f t="shared" si="13"/>
        <v>4.9793044493118093E-4</v>
      </c>
      <c r="R82" s="304">
        <f t="shared" si="10"/>
        <v>4.804530139181998E-3</v>
      </c>
      <c r="S82" s="304">
        <f t="shared" si="10"/>
        <v>0.10100026148589242</v>
      </c>
      <c r="T82" s="316">
        <f t="shared" si="10"/>
        <v>0</v>
      </c>
      <c r="U82" s="304">
        <f t="shared" si="10"/>
        <v>0.11652800833014097</v>
      </c>
      <c r="V82" s="304">
        <f t="shared" si="10"/>
        <v>2.7645128528980226E-2</v>
      </c>
      <c r="W82" s="304">
        <f t="shared" si="10"/>
        <v>0.51188520905384849</v>
      </c>
      <c r="X82" s="304">
        <f t="shared" si="10"/>
        <v>3.646352577960333E-2</v>
      </c>
      <c r="Y82" s="304">
        <f t="shared" si="10"/>
        <v>0.12841607982273598</v>
      </c>
      <c r="Z82" s="304">
        <f t="shared" si="10"/>
        <v>0.12841607982273598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0.33333333333333331</v>
      </c>
      <c r="D83" s="127">
        <f t="shared" si="11"/>
        <v>0.5</v>
      </c>
      <c r="E83" s="127">
        <f t="shared" si="11"/>
        <v>0.33333333333333331</v>
      </c>
      <c r="F83" s="127">
        <f t="shared" si="11"/>
        <v>0.33333333333333331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0.33333333333333331</v>
      </c>
      <c r="J83" s="127">
        <f>IF(ISNA(VLOOKUP(($B83*10+J$78),$A$21:$O$65,15,FALSE)),0,VLOOKUP(($B83*10+J$78),$A$21:$O$65,15,FALSE))</f>
        <v>3</v>
      </c>
      <c r="K83" s="127">
        <f t="shared" si="9"/>
        <v>1</v>
      </c>
      <c r="L83" s="127">
        <f t="shared" si="9"/>
        <v>1</v>
      </c>
      <c r="M83" s="145"/>
      <c r="N83" s="148"/>
      <c r="O83" s="11"/>
      <c r="P83" s="364">
        <f t="shared" si="12"/>
        <v>0.46932682710426271</v>
      </c>
      <c r="Q83" s="304">
        <f t="shared" si="13"/>
        <v>0.1017913934212034</v>
      </c>
      <c r="R83" s="304">
        <f t="shared" si="10"/>
        <v>2.7160775747217264E-5</v>
      </c>
      <c r="S83" s="304">
        <f t="shared" si="10"/>
        <v>0.43450162589252966</v>
      </c>
      <c r="T83" s="304">
        <f t="shared" si="10"/>
        <v>0.1165280083301411</v>
      </c>
      <c r="U83" s="316">
        <f t="shared" si="10"/>
        <v>0</v>
      </c>
      <c r="V83" s="304">
        <f t="shared" si="10"/>
        <v>1.0437712715836553E-2</v>
      </c>
      <c r="W83" s="304">
        <f t="shared" si="10"/>
        <v>0.1017913934212034</v>
      </c>
      <c r="X83" s="304">
        <f t="shared" si="10"/>
        <v>0.89909186672624342</v>
      </c>
      <c r="Y83" s="304">
        <f t="shared" si="10"/>
        <v>0.15911993723744294</v>
      </c>
      <c r="Z83" s="304">
        <f t="shared" si="10"/>
        <v>0.15911993723744294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0.2</v>
      </c>
      <c r="D84" s="127">
        <f t="shared" si="11"/>
        <v>0.33333333333333331</v>
      </c>
      <c r="E84" s="127">
        <f t="shared" si="11"/>
        <v>1</v>
      </c>
      <c r="F84" s="127">
        <f t="shared" si="11"/>
        <v>0.5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0.2</v>
      </c>
      <c r="J84" s="127">
        <f>IF(ISNA(VLOOKUP(($B84*10+J$78),$A$21:$O$65,15,FALSE)),0,VLOOKUP(($B84*10+J$78),$A$21:$O$65,15,FALSE))</f>
        <v>1</v>
      </c>
      <c r="K84" s="127">
        <f t="shared" si="9"/>
        <v>1</v>
      </c>
      <c r="L84" s="127">
        <f t="shared" si="9"/>
        <v>1</v>
      </c>
      <c r="M84" s="145"/>
      <c r="N84" s="148"/>
      <c r="O84" s="11"/>
      <c r="P84" s="364">
        <f t="shared" si="12"/>
        <v>0.47024563340971115</v>
      </c>
      <c r="Q84" s="304">
        <f t="shared" si="13"/>
        <v>0.52955912835881092</v>
      </c>
      <c r="R84" s="304">
        <f t="shared" si="10"/>
        <v>9.5179397134468186E-2</v>
      </c>
      <c r="S84" s="304">
        <f t="shared" si="10"/>
        <v>0.29334143566758891</v>
      </c>
      <c r="T84" s="304">
        <f t="shared" si="10"/>
        <v>2.7645128528980219E-2</v>
      </c>
      <c r="U84" s="304">
        <f t="shared" si="10"/>
        <v>1.0437712715836558E-2</v>
      </c>
      <c r="V84" s="316">
        <f t="shared" si="10"/>
        <v>0</v>
      </c>
      <c r="W84" s="304">
        <f t="shared" si="10"/>
        <v>0.52955912835881092</v>
      </c>
      <c r="X84" s="304">
        <f t="shared" si="10"/>
        <v>2.3273498947467821E-3</v>
      </c>
      <c r="Y84" s="304">
        <f t="shared" si="10"/>
        <v>0.25106466050443066</v>
      </c>
      <c r="Z84" s="304">
        <f t="shared" si="10"/>
        <v>0.25106466050443066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2</v>
      </c>
      <c r="F85" s="127">
        <f t="shared" si="11"/>
        <v>0.5</v>
      </c>
      <c r="G85" s="127">
        <f>IF(ISNA(VLOOKUP((10*G$78+$B85),$A$21:$O$65,15,FALSE)),0,1/VLOOKUP((10*G$78+$B85),$A$21:$O$65,15,FALSE))</f>
        <v>3</v>
      </c>
      <c r="H85" s="127">
        <f>IF(ISNA(VLOOKUP((10*H$78+$B85),$A$21:$O$65,15,FALSE)),0,1/VLOOKUP((10*H$78+$B85),$A$21:$O$65,15,FALSE))</f>
        <v>5</v>
      </c>
      <c r="I85" s="79">
        <v>1</v>
      </c>
      <c r="J85" s="127">
        <f>IF(ISNA(VLOOKUP(($B85*10+J$78),$A$21:$O$65,15,FALSE)),0,VLOOKUP(($B85*10+J$78),$A$21:$O$65,15,FALSE))</f>
        <v>3</v>
      </c>
      <c r="K85" s="127">
        <f t="shared" si="9"/>
        <v>1</v>
      </c>
      <c r="L85" s="127">
        <f t="shared" si="9"/>
        <v>1</v>
      </c>
      <c r="M85" s="145"/>
      <c r="N85" s="148"/>
      <c r="O85" s="25"/>
      <c r="P85" s="364">
        <f t="shared" si="12"/>
        <v>0.42091342386352254</v>
      </c>
      <c r="Q85" s="304">
        <f t="shared" si="13"/>
        <v>0</v>
      </c>
      <c r="R85" s="304">
        <f t="shared" si="10"/>
        <v>8.3958870531847547E-3</v>
      </c>
      <c r="S85" s="304">
        <f t="shared" si="10"/>
        <v>0.12462837508305821</v>
      </c>
      <c r="T85" s="304">
        <f t="shared" si="10"/>
        <v>0.51188520905384838</v>
      </c>
      <c r="U85" s="304">
        <f t="shared" si="10"/>
        <v>0.1017913934212034</v>
      </c>
      <c r="V85" s="304">
        <f t="shared" si="10"/>
        <v>0.52955912835881103</v>
      </c>
      <c r="W85" s="316">
        <f t="shared" si="10"/>
        <v>0</v>
      </c>
      <c r="X85" s="304">
        <f t="shared" si="10"/>
        <v>2.8439414306027557E-2</v>
      </c>
      <c r="Y85" s="304">
        <f t="shared" si="10"/>
        <v>0.14490679311024376</v>
      </c>
      <c r="Z85" s="304">
        <f t="shared" si="10"/>
        <v>0.14490679311024376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0.33333333333333331</v>
      </c>
      <c r="D86" s="127">
        <f t="shared" si="11"/>
        <v>0.33333333333333331</v>
      </c>
      <c r="E86" s="127">
        <f t="shared" si="11"/>
        <v>1</v>
      </c>
      <c r="F86" s="127">
        <f t="shared" si="11"/>
        <v>0.33333333333333331</v>
      </c>
      <c r="G86" s="127">
        <f>IF(ISNA(VLOOKUP((10*G$78+$B86),$A$21:$O$65,15,FALSE)),0,1/VLOOKUP((10*G$78+$B86),$A$21:$O$65,15,FALSE))</f>
        <v>0.33333333333333331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0.33333333333333331</v>
      </c>
      <c r="J86" s="79">
        <v>1</v>
      </c>
      <c r="K86" s="127">
        <f t="shared" si="9"/>
        <v>1</v>
      </c>
      <c r="L86" s="127">
        <f t="shared" si="9"/>
        <v>1</v>
      </c>
      <c r="M86" s="145"/>
      <c r="N86" s="148"/>
      <c r="O86" s="11"/>
      <c r="P86" s="364">
        <f t="shared" si="12"/>
        <v>0.47304006668305482</v>
      </c>
      <c r="Q86" s="304">
        <f t="shared" si="13"/>
        <v>2.8439414306027568E-2</v>
      </c>
      <c r="R86" s="304">
        <f t="shared" si="10"/>
        <v>6.7739935987185765E-2</v>
      </c>
      <c r="S86" s="304">
        <f t="shared" si="10"/>
        <v>0.34792615478145472</v>
      </c>
      <c r="T86" s="304">
        <f t="shared" si="10"/>
        <v>3.6463525779603351E-2</v>
      </c>
      <c r="U86" s="304">
        <f t="shared" si="10"/>
        <v>0.89909186672624364</v>
      </c>
      <c r="V86" s="304">
        <f t="shared" si="10"/>
        <v>2.3273498947467912E-3</v>
      </c>
      <c r="W86" s="304">
        <f t="shared" si="10"/>
        <v>2.8439414306027568E-2</v>
      </c>
      <c r="X86" s="316">
        <f t="shared" si="10"/>
        <v>0</v>
      </c>
      <c r="Y86" s="304">
        <f t="shared" si="10"/>
        <v>0.30173724020314552</v>
      </c>
      <c r="Z86" s="304">
        <f t="shared" si="10"/>
        <v>0.30173724020314552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1</v>
      </c>
      <c r="D87" s="127">
        <f t="shared" si="11"/>
        <v>1</v>
      </c>
      <c r="E87" s="127">
        <f t="shared" si="11"/>
        <v>1</v>
      </c>
      <c r="F87" s="127">
        <f t="shared" si="11"/>
        <v>1</v>
      </c>
      <c r="G87" s="127">
        <f>IF(ISNA(VLOOKUP((10*G$78+$B87),$A$21:$O$65,15,FALSE)),0,1/VLOOKUP((10*G$78+$B87),$A$21:$O$65,15,FALSE))</f>
        <v>1</v>
      </c>
      <c r="H87" s="127">
        <f>IF(ISNA(VLOOKUP((10*H$78+$B87),$A$21:$O$65,15,FALSE)),0,1/VLOOKUP((10*H$78+$B87),$A$21:$O$65,15,FALSE))</f>
        <v>1</v>
      </c>
      <c r="I87" s="127">
        <f>IF(ISNA(VLOOKUP((10*I$78+$B87),$A$21:$O$65,15,FALSE)),0,1/VLOOKUP((10*I$78+$B87),$A$21:$O$65,15,FALSE))</f>
        <v>1</v>
      </c>
      <c r="J87" s="127">
        <f>IF(ISNA(VLOOKUP((10*J$78+$B87),$A$21:$O$65,15,FALSE)),0,1/VLOOKUP((10*J$78+$B87),$A$21:$O$65,15,FALSE))</f>
        <v>1</v>
      </c>
      <c r="K87" s="79">
        <v>1</v>
      </c>
      <c r="L87" s="127">
        <f>IF(ISNA(VLOOKUP(($B87*10+L$78),$A$21:$O$65,15,FALSE)),0,VLOOKUP(($B87*10+L$78),$A$21:$O$65,15,FALSE))</f>
        <v>1</v>
      </c>
      <c r="M87" s="145"/>
      <c r="N87" s="148"/>
      <c r="P87" s="364">
        <f t="shared" si="12"/>
        <v>0.36747456639362008</v>
      </c>
      <c r="Q87" s="304">
        <f t="shared" si="13"/>
        <v>0.14490679311024371</v>
      </c>
      <c r="R87" s="304">
        <f t="shared" si="10"/>
        <v>8.3542488988437677E-2</v>
      </c>
      <c r="S87" s="304">
        <f t="shared" si="10"/>
        <v>1.6440195389316569E-3</v>
      </c>
      <c r="T87" s="304">
        <f t="shared" si="10"/>
        <v>0.12841607982273598</v>
      </c>
      <c r="U87" s="304">
        <f t="shared" si="10"/>
        <v>0.15911993723744289</v>
      </c>
      <c r="V87" s="304">
        <f t="shared" si="10"/>
        <v>0.25106466050443066</v>
      </c>
      <c r="W87" s="304">
        <f t="shared" si="10"/>
        <v>0.14490679311024371</v>
      </c>
      <c r="X87" s="304">
        <f t="shared" si="10"/>
        <v>0.30173724020314552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1</v>
      </c>
      <c r="D88" s="128">
        <f t="shared" si="11"/>
        <v>1</v>
      </c>
      <c r="E88" s="128">
        <f t="shared" si="11"/>
        <v>1</v>
      </c>
      <c r="F88" s="128">
        <f t="shared" si="11"/>
        <v>1</v>
      </c>
      <c r="G88" s="128">
        <f>IF(ISNA(VLOOKUP((10*G$78+$B88),$A$21:$O$65,15,FALSE)),0,1/VLOOKUP((10*G$78+$B88),$A$21:$O$65,15,FALSE))</f>
        <v>1</v>
      </c>
      <c r="H88" s="128">
        <f>IF(ISNA(VLOOKUP((10*H$78+$B88),$A$21:$O$65,15,FALSE)),0,1/VLOOKUP((10*H$78+$B88),$A$21:$O$65,15,FALSE))</f>
        <v>1</v>
      </c>
      <c r="I88" s="128">
        <f>IF(ISNA(VLOOKUP((10*I$78+$B88),$A$21:$O$65,15,FALSE)),0,1/VLOOKUP((10*I$78+$B88),$A$21:$O$65,15,FALSE))</f>
        <v>1</v>
      </c>
      <c r="J88" s="128">
        <f>IF(ISNA(VLOOKUP((10*J$78+$B88),$A$21:$O$65,15,FALSE)),0,1/VLOOKUP((10*J$78+$B88),$A$21:$O$65,15,FALSE))</f>
        <v>1</v>
      </c>
      <c r="K88" s="128">
        <f>IF(ISNA(VLOOKUP((10*K$78+$B88),$A$21:$O$65,15,FALSE)),0,1/VLOOKUP((10*K$78+$B88),$A$21:$O$65,15,FALSE))</f>
        <v>1</v>
      </c>
      <c r="L88" s="124">
        <v>1</v>
      </c>
      <c r="M88" s="145"/>
      <c r="N88" s="148"/>
      <c r="P88" s="364">
        <f t="shared" si="12"/>
        <v>0.36747456639362008</v>
      </c>
      <c r="Q88" s="304">
        <f t="shared" si="13"/>
        <v>0.14490679311024371</v>
      </c>
      <c r="R88" s="304">
        <f t="shared" si="10"/>
        <v>8.3542488988437677E-2</v>
      </c>
      <c r="S88" s="304">
        <f t="shared" si="10"/>
        <v>1.6440195389316569E-3</v>
      </c>
      <c r="T88" s="304">
        <f t="shared" si="10"/>
        <v>0.12841607982273598</v>
      </c>
      <c r="U88" s="304">
        <f t="shared" si="10"/>
        <v>0.15911993723744289</v>
      </c>
      <c r="V88" s="304">
        <f t="shared" si="10"/>
        <v>0.25106466050443066</v>
      </c>
      <c r="W88" s="304">
        <f t="shared" si="10"/>
        <v>0.14490679311024371</v>
      </c>
      <c r="X88" s="304">
        <f t="shared" si="10"/>
        <v>0.30173724020314552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7.8666666666666663</v>
      </c>
      <c r="D89" s="129">
        <f t="shared" ref="D89:L89" si="14">SUM(D79:D88)</f>
        <v>8.1666666666666661</v>
      </c>
      <c r="E89" s="129">
        <f t="shared" si="14"/>
        <v>10.333333333333332</v>
      </c>
      <c r="F89" s="129">
        <f t="shared" si="14"/>
        <v>7.6666666666666661</v>
      </c>
      <c r="G89" s="129">
        <f t="shared" si="14"/>
        <v>18.333333333333332</v>
      </c>
      <c r="H89" s="129">
        <f t="shared" si="14"/>
        <v>21</v>
      </c>
      <c r="I89" s="129">
        <f t="shared" si="14"/>
        <v>8.3666666666666671</v>
      </c>
      <c r="J89" s="129">
        <f t="shared" si="14"/>
        <v>20</v>
      </c>
      <c r="K89" s="129">
        <f t="shared" si="14"/>
        <v>10</v>
      </c>
      <c r="L89" s="129">
        <f t="shared" si="14"/>
        <v>10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1.0986122886681098</v>
      </c>
      <c r="H91" s="131">
        <f t="shared" si="15"/>
        <v>1.6094379124341003</v>
      </c>
      <c r="I91" s="131">
        <f t="shared" si="15"/>
        <v>0</v>
      </c>
      <c r="J91" s="131">
        <f t="shared" si="15"/>
        <v>1.0986122886681098</v>
      </c>
      <c r="K91" s="131">
        <f t="shared" si="15"/>
        <v>0</v>
      </c>
      <c r="L91" s="131">
        <f t="shared" si="15"/>
        <v>0</v>
      </c>
      <c r="M91" s="131">
        <f>EXP(SUM(C91:L91)/K$1)</f>
        <v>1.4632591596632238</v>
      </c>
      <c r="N91" s="154">
        <f t="shared" ref="N91:N100" si="16">IF(B91&lt;=K$1,M91/M$101,)</f>
        <v>0.13819580702769707</v>
      </c>
      <c r="O91" s="375">
        <f>N91*COSH(P79)</f>
        <v>0.14652521581295874</v>
      </c>
      <c r="P91" s="375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0.69314718055994529</v>
      </c>
      <c r="H92" s="131">
        <f t="shared" si="17"/>
        <v>1.0986122886681098</v>
      </c>
      <c r="I92" s="131">
        <f t="shared" si="17"/>
        <v>0</v>
      </c>
      <c r="J92" s="131">
        <f t="shared" si="17"/>
        <v>1.0986122886681098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1.335141362540313</v>
      </c>
      <c r="N92" s="154">
        <f t="shared" si="16"/>
        <v>0.12609587090149069</v>
      </c>
      <c r="O92" s="375">
        <f t="shared" ref="O92:O100" si="19">N92*COSH(P80)</f>
        <v>0.12900280122749461</v>
      </c>
      <c r="P92" s="375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1.0986122886681098</v>
      </c>
      <c r="H93" s="131">
        <f t="shared" si="17"/>
        <v>0</v>
      </c>
      <c r="I93" s="131">
        <f t="shared" si="17"/>
        <v>-0.69314718055994529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1.0413797439924106</v>
      </c>
      <c r="N93" s="154">
        <f t="shared" si="16"/>
        <v>9.8351896991678719E-2</v>
      </c>
      <c r="O93" s="375">
        <f t="shared" si="19"/>
        <v>0.10656191123276669</v>
      </c>
      <c r="P93" s="375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1.0986122886681098</v>
      </c>
      <c r="H94" s="131">
        <f t="shared" si="17"/>
        <v>0.69314718055994529</v>
      </c>
      <c r="I94" s="131">
        <f t="shared" si="17"/>
        <v>0.69314718055994529</v>
      </c>
      <c r="J94" s="131">
        <f t="shared" si="17"/>
        <v>1.0986122886681098</v>
      </c>
      <c r="K94" s="131">
        <f t="shared" si="17"/>
        <v>0</v>
      </c>
      <c r="L94" s="131">
        <f t="shared" si="17"/>
        <v>0</v>
      </c>
      <c r="M94" s="131">
        <f t="shared" si="18"/>
        <v>1.4309690811052556</v>
      </c>
      <c r="N94" s="154">
        <f t="shared" si="16"/>
        <v>0.13514620816762007</v>
      </c>
      <c r="O94" s="375">
        <f t="shared" si="19"/>
        <v>0.14314998560029099</v>
      </c>
      <c r="P94" s="375"/>
    </row>
    <row r="95" spans="1:26" hidden="1" outlineLevel="1" x14ac:dyDescent="0.25">
      <c r="A95" s="141"/>
      <c r="B95" s="130">
        <v>5</v>
      </c>
      <c r="C95" s="131">
        <f t="shared" si="17"/>
        <v>-1.0986122886681098</v>
      </c>
      <c r="D95" s="131">
        <f t="shared" si="17"/>
        <v>-0.69314718055994529</v>
      </c>
      <c r="E95" s="131">
        <f t="shared" si="17"/>
        <v>-1.0986122886681098</v>
      </c>
      <c r="F95" s="131">
        <f t="shared" si="17"/>
        <v>-1.0986122886681098</v>
      </c>
      <c r="G95" s="131">
        <f t="shared" si="17"/>
        <v>0</v>
      </c>
      <c r="H95" s="131">
        <f t="shared" si="17"/>
        <v>0</v>
      </c>
      <c r="I95" s="131">
        <f t="shared" si="17"/>
        <v>-1.0986122886681098</v>
      </c>
      <c r="J95" s="131">
        <f t="shared" si="17"/>
        <v>1.0986122886681098</v>
      </c>
      <c r="K95" s="131">
        <f t="shared" si="17"/>
        <v>0</v>
      </c>
      <c r="L95" s="131">
        <f t="shared" si="17"/>
        <v>0</v>
      </c>
      <c r="M95" s="131">
        <f t="shared" si="18"/>
        <v>0.67105887434725464</v>
      </c>
      <c r="N95" s="154">
        <f t="shared" si="16"/>
        <v>6.3377373783097185E-2</v>
      </c>
      <c r="O95" s="375">
        <f t="shared" si="19"/>
        <v>7.0486433683563443E-2</v>
      </c>
      <c r="P95" s="375"/>
    </row>
    <row r="96" spans="1:26" hidden="1" outlineLevel="1" x14ac:dyDescent="0.25">
      <c r="A96" s="141"/>
      <c r="B96" s="130">
        <v>6</v>
      </c>
      <c r="C96" s="131">
        <f t="shared" si="17"/>
        <v>-1.6094379124341003</v>
      </c>
      <c r="D96" s="131">
        <f t="shared" si="17"/>
        <v>-1.0986122886681098</v>
      </c>
      <c r="E96" s="131">
        <f t="shared" si="17"/>
        <v>0</v>
      </c>
      <c r="F96" s="131">
        <f t="shared" si="17"/>
        <v>-0.69314718055994529</v>
      </c>
      <c r="G96" s="131">
        <f t="shared" si="17"/>
        <v>0</v>
      </c>
      <c r="H96" s="131">
        <f t="shared" si="17"/>
        <v>0</v>
      </c>
      <c r="I96" s="131">
        <f t="shared" si="17"/>
        <v>-1.6094379124341003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0.60588593941845637</v>
      </c>
      <c r="N96" s="154">
        <f t="shared" si="16"/>
        <v>5.7222191852835572E-2</v>
      </c>
      <c r="O96" s="375">
        <f t="shared" si="19"/>
        <v>6.366644120473397E-2</v>
      </c>
      <c r="P96" s="375"/>
    </row>
    <row r="97" spans="1:1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0.69314718055994529</v>
      </c>
      <c r="F97" s="131">
        <f t="shared" si="17"/>
        <v>-0.69314718055994529</v>
      </c>
      <c r="G97" s="131">
        <f t="shared" si="17"/>
        <v>1.0986122886681098</v>
      </c>
      <c r="H97" s="131">
        <f t="shared" si="17"/>
        <v>1.6094379124341003</v>
      </c>
      <c r="I97" s="131">
        <f t="shared" si="17"/>
        <v>0</v>
      </c>
      <c r="J97" s="131">
        <f t="shared" si="17"/>
        <v>1.0986122886681098</v>
      </c>
      <c r="K97" s="131">
        <f t="shared" si="17"/>
        <v>0</v>
      </c>
      <c r="L97" s="131">
        <f t="shared" si="17"/>
        <v>0</v>
      </c>
      <c r="M97" s="131">
        <f t="shared" si="18"/>
        <v>1.4632591596632238</v>
      </c>
      <c r="N97" s="154">
        <f t="shared" si="16"/>
        <v>0.13819580702769707</v>
      </c>
      <c r="O97" s="375">
        <f t="shared" si="19"/>
        <v>0.15061956297707482</v>
      </c>
      <c r="P97" s="375"/>
    </row>
    <row r="98" spans="1:16" hidden="1" outlineLevel="1" x14ac:dyDescent="0.25">
      <c r="A98" s="141"/>
      <c r="B98" s="130">
        <v>8</v>
      </c>
      <c r="C98" s="131">
        <f t="shared" si="17"/>
        <v>-1.0986122886681098</v>
      </c>
      <c r="D98" s="131">
        <f t="shared" si="17"/>
        <v>-1.0986122886681098</v>
      </c>
      <c r="E98" s="131">
        <f t="shared" si="17"/>
        <v>0</v>
      </c>
      <c r="F98" s="131">
        <f t="shared" si="17"/>
        <v>-1.0986122886681098</v>
      </c>
      <c r="G98" s="131">
        <f t="shared" si="17"/>
        <v>-1.0986122886681098</v>
      </c>
      <c r="H98" s="131">
        <f t="shared" si="17"/>
        <v>0</v>
      </c>
      <c r="I98" s="131">
        <f t="shared" si="17"/>
        <v>-1.0986122886681098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0.57735026918962573</v>
      </c>
      <c r="N98" s="154">
        <f t="shared" si="16"/>
        <v>5.4527173714519525E-2</v>
      </c>
      <c r="O98" s="375">
        <f t="shared" si="19"/>
        <v>6.0742475101042241E-2</v>
      </c>
      <c r="P98" s="375"/>
    </row>
    <row r="99" spans="1:1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9.4443835266682014E-2</v>
      </c>
      <c r="O99" s="375">
        <f t="shared" si="19"/>
        <v>0.10089264963692787</v>
      </c>
      <c r="P99" s="375"/>
    </row>
    <row r="100" spans="1:1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9.4443835266682014E-2</v>
      </c>
      <c r="O100" s="375">
        <f t="shared" si="19"/>
        <v>0.10089264963692787</v>
      </c>
      <c r="P100" s="375"/>
    </row>
    <row r="101" spans="1:1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10.588303589919764</v>
      </c>
      <c r="N101" s="156">
        <f>MMULT(C89:L89,N91:N100)</f>
        <v>10.66859013920125</v>
      </c>
      <c r="O101" s="371">
        <f>SUM(O91:O100)</f>
        <v>1.0725401261137812</v>
      </c>
      <c r="P101" s="364"/>
    </row>
    <row r="102" spans="1:1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1.0959582263852174</v>
      </c>
      <c r="E102" s="157">
        <f t="shared" ref="E102:L110" ca="1" si="20">IF(AND($B79&lt;=$K$1,E$78&lt;=$K$1,(E113&gt;1/9),(E113&lt;9)),IF(E79*E113&gt;1,E79*E113,1/(E79*E113)),0)</f>
        <v>1.4051158264836461</v>
      </c>
      <c r="F102" s="157">
        <f t="shared" ca="1" si="20"/>
        <v>1.0225651825635731</v>
      </c>
      <c r="G102" s="157">
        <f t="shared" ca="1" si="20"/>
        <v>1.3758168604289525</v>
      </c>
      <c r="H102" s="157">
        <f t="shared" ca="1" si="20"/>
        <v>2.0703302467551405</v>
      </c>
      <c r="I102" s="157">
        <f t="shared" ca="1" si="20"/>
        <v>1</v>
      </c>
      <c r="J102" s="157">
        <f t="shared" ca="1" si="20"/>
        <v>1.183693808530484</v>
      </c>
      <c r="K102" s="157">
        <f t="shared" ca="1" si="20"/>
        <v>1.4632591596632238</v>
      </c>
      <c r="L102" s="157">
        <f t="shared" ca="1" si="20"/>
        <v>1.4632591596632238</v>
      </c>
      <c r="M102" s="145"/>
      <c r="N102" s="148"/>
    </row>
    <row r="103" spans="1:1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1.2820888539868154</v>
      </c>
      <c r="F103" s="157">
        <f t="shared" ca="1" si="20"/>
        <v>1.0717734625362931</v>
      </c>
      <c r="G103" s="157">
        <f t="shared" ca="1" si="20"/>
        <v>1.0052252041243952</v>
      </c>
      <c r="H103" s="157">
        <f t="shared" ca="1" si="20"/>
        <v>1.3613972791592599</v>
      </c>
      <c r="I103" s="157">
        <f t="shared" ca="1" si="20"/>
        <v>1.0959582263852174</v>
      </c>
      <c r="J103" s="157">
        <f t="shared" ca="1" si="20"/>
        <v>1.2972789669802323</v>
      </c>
      <c r="K103" s="157">
        <f t="shared" ca="1" si="20"/>
        <v>1.3351413625403128</v>
      </c>
      <c r="L103" s="157">
        <f t="shared" ca="1" si="20"/>
        <v>1.3351413625403128</v>
      </c>
      <c r="M103" s="145"/>
      <c r="N103" s="148"/>
    </row>
    <row r="104" spans="1:1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1.374108810316637</v>
      </c>
      <c r="G104" s="157">
        <f t="shared" ca="1" si="20"/>
        <v>1.9331820449317627</v>
      </c>
      <c r="H104" s="157">
        <f t="shared" ca="1" si="20"/>
        <v>1.7187719275874787</v>
      </c>
      <c r="I104" s="157">
        <f t="shared" ca="1" si="20"/>
        <v>1.4233702035831974</v>
      </c>
      <c r="J104" s="157">
        <f t="shared" ca="1" si="20"/>
        <v>1.8037226265679258</v>
      </c>
      <c r="K104" s="157">
        <f t="shared" ca="1" si="20"/>
        <v>1.0413797439924106</v>
      </c>
      <c r="L104" s="157">
        <f t="shared" ca="1" si="20"/>
        <v>1.0413797439924106</v>
      </c>
      <c r="M104" s="145"/>
      <c r="N104" s="148"/>
    </row>
    <row r="105" spans="1:1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1.4068624190585739</v>
      </c>
      <c r="H105" s="157">
        <f t="shared" ca="1" si="20"/>
        <v>1.1808898243114316</v>
      </c>
      <c r="I105" s="157">
        <f t="shared" ca="1" si="20"/>
        <v>2.0451303651271462</v>
      </c>
      <c r="J105" s="157">
        <f t="shared" ca="1" si="20"/>
        <v>1.2104040754193455</v>
      </c>
      <c r="K105" s="157">
        <f t="shared" ca="1" si="20"/>
        <v>1.4309690811052553</v>
      </c>
      <c r="L105" s="157">
        <f t="shared" ca="1" si="20"/>
        <v>1.4309690811052553</v>
      </c>
      <c r="M105" s="145"/>
      <c r="N105" s="148"/>
    </row>
    <row r="106" spans="1:1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1.1075663432482901</v>
      </c>
      <c r="I106" s="157">
        <f t="shared" ca="1" si="20"/>
        <v>1.3758168604289525</v>
      </c>
      <c r="J106" s="157">
        <f t="shared" ca="1" si="20"/>
        <v>2.5810713095086619</v>
      </c>
      <c r="K106" s="157">
        <f t="shared" ca="1" si="20"/>
        <v>1.490182215342446</v>
      </c>
      <c r="L106" s="157">
        <f t="shared" ca="1" si="20"/>
        <v>1.490182215342446</v>
      </c>
      <c r="M106" s="145"/>
      <c r="N106" s="148"/>
    </row>
    <row r="107" spans="1:1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2.0703302467551405</v>
      </c>
      <c r="J107" s="157">
        <f t="shared" ca="1" si="20"/>
        <v>1.0494252306643654</v>
      </c>
      <c r="K107" s="157">
        <f t="shared" ca="1" si="20"/>
        <v>1.6504756670204686</v>
      </c>
      <c r="L107" s="157">
        <f t="shared" ca="1" si="20"/>
        <v>1.6504756670204686</v>
      </c>
      <c r="M107" s="145"/>
      <c r="N107" s="148"/>
    </row>
    <row r="108" spans="1:1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1.183693808530484</v>
      </c>
      <c r="K108" s="157">
        <f t="shared" ca="1" si="20"/>
        <v>1.4632591596632238</v>
      </c>
      <c r="L108" s="157">
        <f t="shared" ca="1" si="20"/>
        <v>1.4632591596632238</v>
      </c>
      <c r="M108" s="145"/>
      <c r="N108" s="148"/>
    </row>
    <row r="109" spans="1:1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1.7320508075688774</v>
      </c>
      <c r="L109" s="157">
        <f t="shared" ca="1" si="20"/>
        <v>1.7320508075688774</v>
      </c>
      <c r="M109" s="145"/>
      <c r="N109" s="148"/>
    </row>
    <row r="110" spans="1:1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1</v>
      </c>
      <c r="M110" s="145"/>
      <c r="N110" s="148"/>
    </row>
    <row r="111" spans="1:1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16" hidden="1" outlineLevel="1" x14ac:dyDescent="0.25">
      <c r="A112" s="141"/>
      <c r="B112" s="155" t="s">
        <v>153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0.91244353655548083</v>
      </c>
      <c r="E113" s="157">
        <f t="shared" ref="E113:L121" ca="1" si="21">IF(AND($B91&lt;=$K$1,E$78&lt;=$K$1), OFFSET($N$90,E$78,0)/OFFSET($N$90,$B91,0),0)</f>
        <v>0.71168510179159872</v>
      </c>
      <c r="F113" s="157">
        <f t="shared" ca="1" si="21"/>
        <v>0.97793276854292843</v>
      </c>
      <c r="G113" s="157">
        <f t="shared" ca="1" si="21"/>
        <v>0.45860562014298417</v>
      </c>
      <c r="H113" s="157">
        <f t="shared" ca="1" si="21"/>
        <v>0.41406604935102809</v>
      </c>
      <c r="I113" s="157">
        <f t="shared" ca="1" si="21"/>
        <v>1</v>
      </c>
      <c r="J113" s="157">
        <f t="shared" ca="1" si="21"/>
        <v>0.39456460284349465</v>
      </c>
      <c r="K113" s="157">
        <f t="shared" ca="1" si="21"/>
        <v>0.68340593899316837</v>
      </c>
      <c r="L113" s="157">
        <f t="shared" ca="1" si="21"/>
        <v>0.68340593899316837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0.77997714190430334</v>
      </c>
      <c r="F114" s="157">
        <f t="shared" ca="1" si="21"/>
        <v>1.0717734625362931</v>
      </c>
      <c r="G114" s="157">
        <f t="shared" ca="1" si="21"/>
        <v>0.5026126020621976</v>
      </c>
      <c r="H114" s="157">
        <f t="shared" ca="1" si="21"/>
        <v>0.45379909305308663</v>
      </c>
      <c r="I114" s="157">
        <f t="shared" ca="1" si="21"/>
        <v>1.0959582263852174</v>
      </c>
      <c r="J114" s="157">
        <f t="shared" ca="1" si="21"/>
        <v>0.43242632232674411</v>
      </c>
      <c r="K114" s="157">
        <f t="shared" ca="1" si="21"/>
        <v>0.74898436080007691</v>
      </c>
      <c r="L114" s="157">
        <f t="shared" ca="1" si="21"/>
        <v>0.74898436080007691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1.374108810316637</v>
      </c>
      <c r="G115" s="157">
        <f t="shared" ca="1" si="21"/>
        <v>0.64439401497725424</v>
      </c>
      <c r="H115" s="157">
        <f t="shared" ca="1" si="21"/>
        <v>0.5818107591526881</v>
      </c>
      <c r="I115" s="157">
        <f t="shared" ca="1" si="21"/>
        <v>1.4051158264836461</v>
      </c>
      <c r="J115" s="157">
        <f t="shared" ca="1" si="21"/>
        <v>0.55440896802562856</v>
      </c>
      <c r="K115" s="157">
        <f t="shared" ca="1" si="21"/>
        <v>0.96026450079221803</v>
      </c>
      <c r="L115" s="157">
        <f t="shared" ca="1" si="21"/>
        <v>0.96026450079221803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0.46895413968619126</v>
      </c>
      <c r="H116" s="157">
        <f t="shared" ca="1" si="21"/>
        <v>0.42340952534801152</v>
      </c>
      <c r="I116" s="157">
        <f t="shared" ca="1" si="21"/>
        <v>1.0225651825635731</v>
      </c>
      <c r="J116" s="157">
        <f t="shared" ca="1" si="21"/>
        <v>0.40346802513978186</v>
      </c>
      <c r="K116" s="157">
        <f t="shared" ca="1" si="21"/>
        <v>0.69882711877157933</v>
      </c>
      <c r="L116" s="157">
        <f t="shared" ca="1" si="21"/>
        <v>0.69882711877157933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0.90288045144743423</v>
      </c>
      <c r="I117" s="157">
        <f t="shared" ca="1" si="21"/>
        <v>2.1805227761670687</v>
      </c>
      <c r="J117" s="157">
        <f t="shared" ca="1" si="21"/>
        <v>0.86035710316955394</v>
      </c>
      <c r="K117" s="157">
        <f t="shared" ca="1" si="21"/>
        <v>1.490182215342446</v>
      </c>
      <c r="L117" s="157">
        <f t="shared" ca="1" si="21"/>
        <v>1.490182215342446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2.4150736375689696</v>
      </c>
      <c r="J118" s="157">
        <f t="shared" ca="1" si="21"/>
        <v>0.95290257064519457</v>
      </c>
      <c r="K118" s="157">
        <f t="shared" ca="1" si="21"/>
        <v>1.6504756670204686</v>
      </c>
      <c r="L118" s="157">
        <f t="shared" ca="1" si="21"/>
        <v>1.6504756670204686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0.39456460284349465</v>
      </c>
      <c r="K119" s="157">
        <f t="shared" ca="1" si="21"/>
        <v>0.68340593899316837</v>
      </c>
      <c r="L119" s="157">
        <f t="shared" ca="1" si="21"/>
        <v>0.68340593899316837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1.7320508075688774</v>
      </c>
      <c r="L120" s="157">
        <f t="shared" ca="1" si="21"/>
        <v>1.7320508075688774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1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A2</v>
      </c>
      <c r="H124" s="157" t="str">
        <f t="shared" ca="1" si="22"/>
        <v>A2</v>
      </c>
      <c r="I124" s="157" t="str">
        <f t="shared" ca="1" si="22"/>
        <v>A1</v>
      </c>
      <c r="J124" s="157" t="str">
        <f t="shared" ca="1" si="22"/>
        <v>A3</v>
      </c>
      <c r="K124" s="157" t="str">
        <f t="shared" ca="1" si="22"/>
        <v>A1</v>
      </c>
      <c r="L124" s="157" t="str">
        <f t="shared" ca="1" si="22"/>
        <v>A1</v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B1</v>
      </c>
      <c r="G125" s="157" t="str">
        <f t="shared" ca="1" si="22"/>
        <v>A2</v>
      </c>
      <c r="H125" s="157" t="str">
        <f t="shared" ca="1" si="22"/>
        <v>A2</v>
      </c>
      <c r="I125" s="157" t="str">
        <f t="shared" ca="1" si="22"/>
        <v>B1</v>
      </c>
      <c r="J125" s="157" t="str">
        <f t="shared" ca="1" si="22"/>
        <v>A2</v>
      </c>
      <c r="K125" s="157" t="str">
        <f t="shared" ca="1" si="22"/>
        <v>A1</v>
      </c>
      <c r="L125" s="157" t="str">
        <f t="shared" ca="1" si="22"/>
        <v>A1</v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B1</v>
      </c>
      <c r="G126" s="157" t="str">
        <f t="shared" ca="1" si="22"/>
        <v>A2</v>
      </c>
      <c r="H126" s="157" t="str">
        <f t="shared" ca="1" si="22"/>
        <v>A2</v>
      </c>
      <c r="I126" s="157" t="str">
        <f t="shared" ca="1" si="22"/>
        <v>B1</v>
      </c>
      <c r="J126" s="157" t="str">
        <f t="shared" ca="1" si="22"/>
        <v>A2</v>
      </c>
      <c r="K126" s="157" t="str">
        <f t="shared" ca="1" si="22"/>
        <v>A1</v>
      </c>
      <c r="L126" s="157" t="str">
        <f t="shared" ca="1" si="22"/>
        <v>A1</v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A2</v>
      </c>
      <c r="H127" s="157" t="str">
        <f t="shared" ca="1" si="22"/>
        <v>A2</v>
      </c>
      <c r="I127" s="157" t="str">
        <f t="shared" ca="1" si="22"/>
        <v>B1</v>
      </c>
      <c r="J127" s="157" t="str">
        <f t="shared" ca="1" si="22"/>
        <v>A2</v>
      </c>
      <c r="K127" s="157" t="str">
        <f t="shared" ca="1" si="22"/>
        <v>A1</v>
      </c>
      <c r="L127" s="157" t="str">
        <f t="shared" ca="1" si="22"/>
        <v>A1</v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B2</v>
      </c>
      <c r="J128" s="157" t="str">
        <f t="shared" ca="1" si="22"/>
        <v>A1</v>
      </c>
      <c r="K128" s="157" t="str">
        <f t="shared" ca="1" si="22"/>
        <v>B1</v>
      </c>
      <c r="L128" s="157" t="str">
        <f t="shared" ca="1" si="22"/>
        <v>B1</v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B2</v>
      </c>
      <c r="J129" s="157" t="str">
        <f t="shared" ca="1" si="22"/>
        <v>A1</v>
      </c>
      <c r="K129" s="157" t="str">
        <f t="shared" ca="1" si="22"/>
        <v>B2</v>
      </c>
      <c r="L129" s="157" t="str">
        <f t="shared" ca="1" si="22"/>
        <v>B2</v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A3</v>
      </c>
      <c r="K130" s="157" t="str">
        <f t="shared" ca="1" si="22"/>
        <v>A1</v>
      </c>
      <c r="L130" s="157" t="str">
        <f t="shared" ca="1" si="22"/>
        <v>A1</v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ca="1" si="22"/>
        <v>B2</v>
      </c>
      <c r="L131" s="157" t="str">
        <f t="shared" ca="1" si="22"/>
        <v>B2</v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ca="1" si="22"/>
        <v>A1</v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651" priority="57" stopIfTrue="1" operator="equal">
      <formula>"n/a"</formula>
    </cfRule>
  </conditionalFormatting>
  <conditionalFormatting sqref="K27:L27">
    <cfRule type="cellIs" dxfId="650" priority="55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649" priority="54" operator="notEqual">
      <formula>0</formula>
    </cfRule>
  </conditionalFormatting>
  <conditionalFormatting sqref="C87:J88 K88">
    <cfRule type="cellIs" dxfId="648" priority="50" operator="notEqual">
      <formula>0</formula>
    </cfRule>
  </conditionalFormatting>
  <conditionalFormatting sqref="J87:J88 K88">
    <cfRule type="cellIs" dxfId="647" priority="49" operator="notEqual">
      <formula>0</formula>
    </cfRule>
  </conditionalFormatting>
  <conditionalFormatting sqref="K88">
    <cfRule type="cellIs" dxfId="646" priority="48" operator="notEqual">
      <formula>0</formula>
    </cfRule>
  </conditionalFormatting>
  <conditionalFormatting sqref="K21:L65">
    <cfRule type="expression" dxfId="645" priority="46">
      <formula>AND($A21&gt;0,OR($K21="",$L21=""))</formula>
    </cfRule>
    <cfRule type="expression" dxfId="644" priority="47">
      <formula>($A21=0)</formula>
    </cfRule>
  </conditionalFormatting>
  <conditionalFormatting sqref="C88:K88">
    <cfRule type="cellIs" dxfId="643" priority="45" operator="notEqual">
      <formula>0</formula>
    </cfRule>
  </conditionalFormatting>
  <conditionalFormatting sqref="D81:D88 E82:E88 F83:F88 G84:G88 H85:H88 I86:I88 J87:J88 K88 C80:C88">
    <cfRule type="cellIs" dxfId="642" priority="44" operator="notEqual">
      <formula>0</formula>
    </cfRule>
  </conditionalFormatting>
  <conditionalFormatting sqref="D81:D88 E82:E88 F83:F88 G84:G88 H85:H88 I86:I88 J87:J88 K88 C80:C88">
    <cfRule type="cellIs" dxfId="641" priority="43" operator="notEqual">
      <formula>0</formula>
    </cfRule>
  </conditionalFormatting>
  <conditionalFormatting sqref="G17">
    <cfRule type="expression" dxfId="640" priority="42">
      <formula>ISBLANK($G$17)</formula>
    </cfRule>
  </conditionalFormatting>
  <conditionalFormatting sqref="C91:L100">
    <cfRule type="cellIs" dxfId="639" priority="39" operator="equal">
      <formula>0</formula>
    </cfRule>
  </conditionalFormatting>
  <conditionalFormatting sqref="N91:N100">
    <cfRule type="cellIs" dxfId="638" priority="38" operator="equal">
      <formula>0</formula>
    </cfRule>
  </conditionalFormatting>
  <conditionalFormatting sqref="B17">
    <cfRule type="expression" dxfId="637" priority="33">
      <formula>ISBLANK($B$17)</formula>
    </cfRule>
  </conditionalFormatting>
  <conditionalFormatting sqref="M17">
    <cfRule type="expression" dxfId="636" priority="29" stopIfTrue="1">
      <formula>$M$17&gt;$K$17</formula>
    </cfRule>
  </conditionalFormatting>
  <conditionalFormatting sqref="M21:M65">
    <cfRule type="cellIs" dxfId="635" priority="23" operator="greaterThan">
      <formula>3</formula>
    </cfRule>
    <cfRule type="cellIs" dxfId="634" priority="24" operator="equal">
      <formula>3</formula>
    </cfRule>
    <cfRule type="cellIs" dxfId="633" priority="25" operator="equal">
      <formula>2</formula>
    </cfRule>
    <cfRule type="cellIs" dxfId="632" priority="26" operator="equal">
      <formula>1</formula>
    </cfRule>
  </conditionalFormatting>
  <conditionalFormatting sqref="Q86:W86 Q85:V85 Q84:U84 Q83:T83 Q82:S82 Q81:R81 R79:Z79 T81:Z81 U82:Z82 V83:Z83 W84:Z84 S80:Z80 X85:Z85 Y86:Z86 Z87 Y88 Q80 Q87:X88">
    <cfRule type="cellIs" dxfId="631" priority="20" operator="notEqual">
      <formula>0</formula>
    </cfRule>
  </conditionalFormatting>
  <conditionalFormatting sqref="Q87:X88 Y88">
    <cfRule type="cellIs" dxfId="630" priority="19" operator="notEqual">
      <formula>0</formula>
    </cfRule>
  </conditionalFormatting>
  <conditionalFormatting sqref="X87:X88 Y88">
    <cfRule type="cellIs" dxfId="629" priority="18" operator="notEqual">
      <formula>0</formula>
    </cfRule>
  </conditionalFormatting>
  <conditionalFormatting sqref="Y88">
    <cfRule type="cellIs" dxfId="628" priority="17" operator="notEqual">
      <formula>0</formula>
    </cfRule>
  </conditionalFormatting>
  <conditionalFormatting sqref="Q88:Y88">
    <cfRule type="cellIs" dxfId="627" priority="16" operator="notEqual">
      <formula>0</formula>
    </cfRule>
  </conditionalFormatting>
  <conditionalFormatting sqref="R81:R88 S82:S88 T83:T88 U84:U88 V85:V88 W86:W88 X87:X88 Y88 Q80:Q88">
    <cfRule type="cellIs" dxfId="626" priority="15" operator="notEqual">
      <formula>0</formula>
    </cfRule>
  </conditionalFormatting>
  <conditionalFormatting sqref="R81:R88 S82:S88 T83:T88 U84:U88 V85:V88 W86:W88 X87:X88 Y88 Q80:Q88">
    <cfRule type="cellIs" dxfId="625" priority="14" operator="notEqual">
      <formula>0</formula>
    </cfRule>
  </conditionalFormatting>
  <conditionalFormatting sqref="O91:P100">
    <cfRule type="cellIs" dxfId="624" priority="13" operator="equal">
      <formula>0</formula>
    </cfRule>
  </conditionalFormatting>
  <conditionalFormatting sqref="B6:F15">
    <cfRule type="expression" dxfId="623" priority="8">
      <formula>$B6&lt;&gt;""</formula>
    </cfRule>
  </conditionalFormatting>
  <conditionalFormatting sqref="G6:N15">
    <cfRule type="expression" dxfId="622" priority="7">
      <formula>$B6&lt;&gt;""</formula>
    </cfRule>
  </conditionalFormatting>
  <conditionalFormatting sqref="P6:P13 P15">
    <cfRule type="colorScale" priority="6">
      <colorScale>
        <cfvo type="min"/>
        <cfvo type="max"/>
        <color rgb="FFFCFCFF"/>
        <color rgb="FF63BE7B"/>
      </colorScale>
    </cfRule>
  </conditionalFormatting>
  <conditionalFormatting sqref="P6:P13 P15">
    <cfRule type="cellIs" dxfId="621" priority="5" operator="equal">
      <formula>0</formula>
    </cfRule>
  </conditionalFormatting>
  <conditionalFormatting sqref="O6:O15">
    <cfRule type="colorScale" priority="4">
      <colorScale>
        <cfvo type="min"/>
        <cfvo type="max"/>
        <color rgb="FFFCFCFF"/>
        <color rgb="FF63BE7B"/>
      </colorScale>
    </cfRule>
  </conditionalFormatting>
  <conditionalFormatting sqref="O6:O15">
    <cfRule type="cellIs" dxfId="620" priority="3" operator="lessThan">
      <formula>0.00001</formula>
    </cfRule>
  </conditionalFormatting>
  <conditionalFormatting sqref="C102:L111">
    <cfRule type="cellIs" dxfId="619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list" allowBlank="1" showInputMessage="1" showErrorMessage="1" sqref="K74 K21:K65" xr:uid="{00000000-0002-0000-0300-000000000000}">
      <formula1>$O$19:$O$20</formula1>
    </dataValidation>
    <dataValidation type="whole" allowBlank="1" showInputMessage="1" showErrorMessage="1" sqref="M74 M66" xr:uid="{00000000-0002-0000-0300-000001000000}">
      <formula1>1</formula1>
      <formula2>9</formula2>
    </dataValidation>
    <dataValidation type="decimal" allowBlank="1" showInputMessage="1" showErrorMessage="1" sqref="L21:L65" xr:uid="{00000000-0002-0000-03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10</v>
      </c>
      <c r="L1" s="178"/>
      <c r="M1" s="165"/>
      <c r="N1" s="168" t="s">
        <v>66</v>
      </c>
      <c r="O1" s="169">
        <v>3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Application of the GIS based multi-criteria decision analysis and analytical
hierarchy process (AHP) in the flood susceptibility mapping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175</v>
      </c>
    </row>
    <row r="6" spans="1:17" x14ac:dyDescent="0.25">
      <c r="A6" s="360">
        <v>1</v>
      </c>
      <c r="B6" s="458" t="str">
        <f>IF(ISBLANK(Summary!C18),"",Summary!C18)</f>
        <v>TWI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0.10000000000000002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Elevation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0.10000000000000002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Slope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0.10000000000000002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Precipitation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0.10000000000000002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LULC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0.10000000000000002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>NDVI</v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0.10000000000000002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>Distance from river</v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0.10000000000000002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>Distance from road</v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0.10000000000000002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>Drainage density</v>
      </c>
      <c r="C14" s="459"/>
      <c r="D14" s="459"/>
      <c r="E14" s="459"/>
      <c r="F14" s="460"/>
      <c r="G14" s="181" t="str">
        <f>IF(ISBLANK(Summary!F26),"",Summary!F26)</f>
        <v/>
      </c>
      <c r="H14" s="181"/>
      <c r="I14" s="181"/>
      <c r="J14" s="181"/>
      <c r="K14" s="181"/>
      <c r="L14" s="181"/>
      <c r="M14" s="181"/>
      <c r="N14" s="182"/>
      <c r="O14" s="369">
        <f t="shared" si="0"/>
        <v>0.10000000000000002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>Soil type</v>
      </c>
      <c r="C15" s="465"/>
      <c r="D15" s="465"/>
      <c r="E15" s="465"/>
      <c r="F15" s="466"/>
      <c r="G15" s="183" t="str">
        <f>IF(ISBLANK(Summary!F27),"",Summary!F27)</f>
        <v/>
      </c>
      <c r="H15" s="183"/>
      <c r="I15" s="183"/>
      <c r="J15" s="183"/>
      <c r="K15" s="183"/>
      <c r="L15" s="183"/>
      <c r="M15" s="183"/>
      <c r="N15" s="184"/>
      <c r="O15" s="370">
        <f t="shared" si="0"/>
        <v>0.10000000000000002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128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122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TWI</v>
      </c>
      <c r="E21" s="171"/>
      <c r="F21" s="171"/>
      <c r="G21" s="86"/>
      <c r="H21" s="477" t="str">
        <f>IF(B21&gt;0,VLOOKUP($C21,$A$6:$D$15,2),"")</f>
        <v>Elevation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Slope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Precipitation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LULC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>NDVI</v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>Distance from river</v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>Distance from road</v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Elevation</v>
      </c>
      <c r="E28" s="171"/>
      <c r="F28" s="171"/>
      <c r="G28" s="86"/>
      <c r="H28" s="477" t="str">
        <f t="shared" si="4"/>
        <v>Slope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Precipitation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LULC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>NDVI</v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>Distance from river</v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>Distance from road</v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Slope</v>
      </c>
      <c r="E34" s="171"/>
      <c r="F34" s="171"/>
      <c r="G34" s="86"/>
      <c r="H34" s="477" t="str">
        <f t="shared" si="4"/>
        <v>Precipitation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LULC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>NDVI</v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>Distance from river</v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>Distance from road</v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Precipitation</v>
      </c>
      <c r="E39" s="171"/>
      <c r="F39" s="171"/>
      <c r="G39" s="86"/>
      <c r="H39" s="477" t="str">
        <f t="shared" si="4"/>
        <v>LULC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>NDVI</v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>Distance from river</v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>Distance from road</v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LULC</v>
      </c>
      <c r="E43" s="171"/>
      <c r="F43" s="171"/>
      <c r="G43" s="87"/>
      <c r="H43" s="477" t="str">
        <f t="shared" si="4"/>
        <v>NDVI</v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>Distance from river</v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>Distance from road</v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NDVI</v>
      </c>
      <c r="E46" s="171"/>
      <c r="F46" s="171"/>
      <c r="G46" s="87"/>
      <c r="H46" s="477" t="str">
        <f t="shared" si="4"/>
        <v>Distance from river</v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>Distance from road</v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Distance from river</v>
      </c>
      <c r="E48" s="173"/>
      <c r="F48" s="173"/>
      <c r="G48" s="90"/>
      <c r="H48" s="479" t="str">
        <f t="shared" si="4"/>
        <v>Distance from road</v>
      </c>
      <c r="I48" s="480"/>
      <c r="J48" s="480"/>
      <c r="K48" s="110"/>
      <c r="L48" s="114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19</v>
      </c>
      <c r="B49" s="93">
        <v>1</v>
      </c>
      <c r="C49" s="94">
        <v>9</v>
      </c>
      <c r="D49" s="170" t="str">
        <f t="shared" si="8"/>
        <v>TWI</v>
      </c>
      <c r="E49" s="171"/>
      <c r="F49" s="171"/>
      <c r="G49" s="87"/>
      <c r="H49" s="477" t="str">
        <f t="shared" si="4"/>
        <v>Drainage density</v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20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>Soil type</v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29</v>
      </c>
      <c r="B51" s="93">
        <v>2</v>
      </c>
      <c r="C51" s="94">
        <v>9</v>
      </c>
      <c r="D51" s="170" t="str">
        <f t="shared" si="8"/>
        <v>Elevation</v>
      </c>
      <c r="E51" s="171"/>
      <c r="F51" s="171"/>
      <c r="G51" s="87"/>
      <c r="H51" s="477" t="str">
        <f t="shared" si="4"/>
        <v>Drainage density</v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30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>Soil type</v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39</v>
      </c>
      <c r="B53" s="93">
        <v>3</v>
      </c>
      <c r="C53" s="94">
        <v>9</v>
      </c>
      <c r="D53" s="170" t="str">
        <f t="shared" si="8"/>
        <v>Slope</v>
      </c>
      <c r="E53" s="171"/>
      <c r="F53" s="171"/>
      <c r="G53" s="87"/>
      <c r="H53" s="477" t="str">
        <f t="shared" si="4"/>
        <v>Drainage density</v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40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>Soil type</v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49</v>
      </c>
      <c r="B55" s="93">
        <v>4</v>
      </c>
      <c r="C55" s="94">
        <v>9</v>
      </c>
      <c r="D55" s="170" t="str">
        <f t="shared" si="8"/>
        <v>Precipitation</v>
      </c>
      <c r="E55" s="171"/>
      <c r="F55" s="171"/>
      <c r="G55" s="87"/>
      <c r="H55" s="477" t="str">
        <f t="shared" si="4"/>
        <v>Drainage density</v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50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>Soil type</v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59</v>
      </c>
      <c r="B57" s="93">
        <v>5</v>
      </c>
      <c r="C57" s="94">
        <v>9</v>
      </c>
      <c r="D57" s="170" t="str">
        <f t="shared" si="8"/>
        <v>LULC</v>
      </c>
      <c r="E57" s="171"/>
      <c r="F57" s="171"/>
      <c r="G57" s="87"/>
      <c r="H57" s="477" t="str">
        <f t="shared" si="4"/>
        <v>Drainage density</v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60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>Soil type</v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69</v>
      </c>
      <c r="B59" s="93">
        <v>6</v>
      </c>
      <c r="C59" s="94">
        <v>9</v>
      </c>
      <c r="D59" s="170" t="str">
        <f t="shared" si="8"/>
        <v>NDVI</v>
      </c>
      <c r="E59" s="171"/>
      <c r="F59" s="171"/>
      <c r="G59" s="87"/>
      <c r="H59" s="477" t="str">
        <f t="shared" si="4"/>
        <v>Drainage density</v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70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>Soil type</v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79</v>
      </c>
      <c r="B61" s="93">
        <v>7</v>
      </c>
      <c r="C61" s="94">
        <v>9</v>
      </c>
      <c r="D61" s="170" t="str">
        <f t="shared" si="8"/>
        <v>Distance from river</v>
      </c>
      <c r="E61" s="171"/>
      <c r="F61" s="171"/>
      <c r="G61" s="87"/>
      <c r="H61" s="477" t="str">
        <f t="shared" si="4"/>
        <v>Drainage density</v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80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>Soil type</v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89</v>
      </c>
      <c r="B63" s="93">
        <v>8</v>
      </c>
      <c r="C63" s="94">
        <v>9</v>
      </c>
      <c r="D63" s="170" t="str">
        <f t="shared" si="8"/>
        <v>Distance from road</v>
      </c>
      <c r="E63" s="171"/>
      <c r="F63" s="171"/>
      <c r="G63" s="87"/>
      <c r="H63" s="477" t="str">
        <f t="shared" si="4"/>
        <v>Drainage density</v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90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>Soil type</v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100</v>
      </c>
      <c r="B65" s="95">
        <v>9</v>
      </c>
      <c r="C65" s="96">
        <v>10</v>
      </c>
      <c r="D65" s="174" t="str">
        <f t="shared" si="8"/>
        <v>Drainage density</v>
      </c>
      <c r="E65" s="175"/>
      <c r="F65" s="175"/>
      <c r="G65" s="89"/>
      <c r="H65" s="485" t="str">
        <f t="shared" si="4"/>
        <v>Soil type</v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26"/>
      <c r="R75" s="126"/>
      <c r="S75" s="126"/>
      <c r="T75" s="186"/>
      <c r="U75" s="186"/>
      <c r="V75" s="186"/>
      <c r="W75" s="186"/>
      <c r="X75" s="186"/>
      <c r="Y75" s="186"/>
      <c r="Z75" s="186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3</v>
      </c>
      <c r="I76" s="126"/>
      <c r="J76" s="126"/>
      <c r="K76" s="126"/>
      <c r="L76" s="126"/>
      <c r="M76" s="126"/>
      <c r="N76" s="140"/>
      <c r="O76" s="14"/>
      <c r="P76" s="14"/>
      <c r="Q76" s="126"/>
      <c r="R76" s="126"/>
      <c r="S76" s="126"/>
      <c r="T76" s="186"/>
      <c r="U76" s="186"/>
      <c r="V76" s="186"/>
      <c r="W76" s="186"/>
      <c r="X76" s="186"/>
      <c r="Y76" s="186"/>
      <c r="Z76" s="186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TWI</v>
      </c>
      <c r="D77" s="142" t="str">
        <v>Elevation</v>
      </c>
      <c r="E77" s="142" t="str">
        <v>Slope</v>
      </c>
      <c r="F77" s="142" t="str">
        <v>Precipitation</v>
      </c>
      <c r="G77" s="142" t="str">
        <v>LULC</v>
      </c>
      <c r="H77" s="142" t="str">
        <v>NDVI</v>
      </c>
      <c r="I77" s="143" t="str">
        <v>Distance from river</v>
      </c>
      <c r="J77" s="144" t="str">
        <v>Distance from road</v>
      </c>
      <c r="K77" s="144" t="str">
        <v>Drainage density</v>
      </c>
      <c r="L77" s="144" t="str">
        <v>Soil type</v>
      </c>
      <c r="M77" s="145"/>
      <c r="N77" s="146"/>
      <c r="O77" s="11"/>
      <c r="P77" s="11"/>
      <c r="Q77" s="504"/>
      <c r="R77" s="505"/>
      <c r="S77" s="506"/>
      <c r="T77" s="186"/>
      <c r="U77" s="186"/>
      <c r="V77" s="186"/>
      <c r="W77" s="186"/>
      <c r="X77" s="186"/>
      <c r="Y77" s="186"/>
      <c r="Z77" s="18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177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1</v>
      </c>
      <c r="L79" s="127">
        <f t="shared" si="9"/>
        <v>1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1</v>
      </c>
      <c r="L80" s="127">
        <f t="shared" si="9"/>
        <v>1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1</v>
      </c>
      <c r="L81" s="127">
        <f t="shared" si="9"/>
        <v>1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1</v>
      </c>
      <c r="L82" s="127">
        <f t="shared" si="9"/>
        <v>1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1</v>
      </c>
      <c r="L83" s="127">
        <f t="shared" si="9"/>
        <v>1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1</v>
      </c>
      <c r="L84" s="127">
        <f t="shared" si="9"/>
        <v>1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1</v>
      </c>
      <c r="L85" s="127">
        <f t="shared" si="9"/>
        <v>1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1</v>
      </c>
      <c r="L86" s="127">
        <f t="shared" si="9"/>
        <v>1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1</v>
      </c>
      <c r="D87" s="127">
        <f t="shared" si="11"/>
        <v>1</v>
      </c>
      <c r="E87" s="127">
        <f t="shared" si="11"/>
        <v>1</v>
      </c>
      <c r="F87" s="127">
        <f t="shared" si="11"/>
        <v>1</v>
      </c>
      <c r="G87" s="127">
        <f>IF(ISNA(VLOOKUP((10*G$78+$B87),$A$21:$O$65,15,FALSE)),0,1/VLOOKUP((10*G$78+$B87),$A$21:$O$65,15,FALSE))</f>
        <v>1</v>
      </c>
      <c r="H87" s="127">
        <f>IF(ISNA(VLOOKUP((10*H$78+$B87),$A$21:$O$65,15,FALSE)),0,1/VLOOKUP((10*H$78+$B87),$A$21:$O$65,15,FALSE))</f>
        <v>1</v>
      </c>
      <c r="I87" s="127">
        <f>IF(ISNA(VLOOKUP((10*I$78+$B87),$A$21:$O$65,15,FALSE)),0,1/VLOOKUP((10*I$78+$B87),$A$21:$O$65,15,FALSE))</f>
        <v>1</v>
      </c>
      <c r="J87" s="127">
        <f>IF(ISNA(VLOOKUP((10*J$78+$B87),$A$21:$O$65,15,FALSE)),0,1/VLOOKUP((10*J$78+$B87),$A$21:$O$65,15,FALSE))</f>
        <v>1</v>
      </c>
      <c r="K87" s="79">
        <v>1</v>
      </c>
      <c r="L87" s="127">
        <f>IF(ISNA(VLOOKUP(($B87*10+L$78),$A$21:$O$65,15,FALSE)),0,VLOOKUP(($B87*10+L$78),$A$21:$O$65,15,FALSE))</f>
        <v>1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1</v>
      </c>
      <c r="D88" s="128">
        <f t="shared" si="11"/>
        <v>1</v>
      </c>
      <c r="E88" s="128">
        <f t="shared" si="11"/>
        <v>1</v>
      </c>
      <c r="F88" s="128">
        <f t="shared" si="11"/>
        <v>1</v>
      </c>
      <c r="G88" s="128">
        <f>IF(ISNA(VLOOKUP((10*G$78+$B88),$A$21:$O$65,15,FALSE)),0,1/VLOOKUP((10*G$78+$B88),$A$21:$O$65,15,FALSE))</f>
        <v>1</v>
      </c>
      <c r="H88" s="128">
        <f>IF(ISNA(VLOOKUP((10*H$78+$B88),$A$21:$O$65,15,FALSE)),0,1/VLOOKUP((10*H$78+$B88),$A$21:$O$65,15,FALSE))</f>
        <v>1</v>
      </c>
      <c r="I88" s="128">
        <f>IF(ISNA(VLOOKUP((10*I$78+$B88),$A$21:$O$65,15,FALSE)),0,1/VLOOKUP((10*I$78+$B88),$A$21:$O$65,15,FALSE))</f>
        <v>1</v>
      </c>
      <c r="J88" s="128">
        <f>IF(ISNA(VLOOKUP((10*J$78+$B88),$A$21:$O$65,15,FALSE)),0,1/VLOOKUP((10*J$78+$B88),$A$21:$O$65,15,FALSE))</f>
        <v>1</v>
      </c>
      <c r="K88" s="128">
        <f>IF(ISNA(VLOOKUP((10*K$78+$B88),$A$21:$O$65,15,FALSE)),0,1/VLOOKUP((10*K$78+$B88),$A$21:$O$65,15,FALSE))</f>
        <v>1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10</v>
      </c>
      <c r="D89" s="129">
        <f t="shared" ref="D89:L89" si="14">SUM(D79:D88)</f>
        <v>10</v>
      </c>
      <c r="E89" s="129">
        <f t="shared" si="14"/>
        <v>10</v>
      </c>
      <c r="F89" s="129">
        <f t="shared" si="14"/>
        <v>10</v>
      </c>
      <c r="G89" s="129">
        <f t="shared" si="14"/>
        <v>10</v>
      </c>
      <c r="H89" s="129">
        <f t="shared" si="14"/>
        <v>10</v>
      </c>
      <c r="I89" s="129">
        <f t="shared" si="14"/>
        <v>10</v>
      </c>
      <c r="J89" s="129">
        <f t="shared" si="14"/>
        <v>10</v>
      </c>
      <c r="K89" s="129">
        <f t="shared" si="14"/>
        <v>10</v>
      </c>
      <c r="L89" s="129">
        <f t="shared" si="14"/>
        <v>10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</v>
      </c>
      <c r="O91" s="375">
        <f>N91*COSH(P79)</f>
        <v>0.1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</v>
      </c>
      <c r="O92" s="375">
        <f t="shared" ref="O92:O100" si="19">N92*COSH(P80)</f>
        <v>0.1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</v>
      </c>
      <c r="O93" s="375">
        <f t="shared" si="19"/>
        <v>0.1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</v>
      </c>
      <c r="O94" s="375">
        <f t="shared" si="19"/>
        <v>0.1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</v>
      </c>
      <c r="O95" s="375">
        <f t="shared" si="19"/>
        <v>0.1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</v>
      </c>
      <c r="O96" s="375">
        <f t="shared" si="19"/>
        <v>0.1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</v>
      </c>
      <c r="O97" s="375">
        <f t="shared" si="19"/>
        <v>0.1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</v>
      </c>
      <c r="O98" s="375">
        <f t="shared" si="19"/>
        <v>0.1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0.1</v>
      </c>
      <c r="O99" s="375">
        <f t="shared" si="19"/>
        <v>0.1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0.1</v>
      </c>
      <c r="O100" s="375">
        <f t="shared" si="19"/>
        <v>0.1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10</v>
      </c>
      <c r="N101" s="156">
        <f>MMULT(C89:L89,N91:N100)</f>
        <v>10</v>
      </c>
      <c r="O101" s="371">
        <f>SUM(O91:O100)</f>
        <v>0.99999999999999989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1</v>
      </c>
      <c r="L102" s="157">
        <f t="shared" ca="1" si="20"/>
        <v>1</v>
      </c>
      <c r="M102" s="145"/>
      <c r="N102" s="148"/>
      <c r="Q102" s="186"/>
      <c r="R102" s="186"/>
      <c r="S102" s="186"/>
      <c r="T102" s="186"/>
      <c r="U102" s="186"/>
      <c r="V102" s="186"/>
      <c r="W102" s="186"/>
      <c r="X102" s="186"/>
      <c r="Y102" s="186"/>
      <c r="Z102" s="186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1</v>
      </c>
      <c r="L103" s="157">
        <f t="shared" ca="1" si="20"/>
        <v>1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1</v>
      </c>
      <c r="L104" s="157">
        <f t="shared" ca="1" si="20"/>
        <v>1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1</v>
      </c>
      <c r="L105" s="157">
        <f t="shared" ca="1" si="20"/>
        <v>1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1</v>
      </c>
      <c r="L106" s="157">
        <f t="shared" ca="1" si="20"/>
        <v>1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1</v>
      </c>
      <c r="L107" s="157">
        <f t="shared" ca="1" si="20"/>
        <v>1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1</v>
      </c>
      <c r="L108" s="157">
        <f t="shared" ca="1" si="20"/>
        <v>1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1</v>
      </c>
      <c r="L109" s="157">
        <f t="shared" ca="1" si="20"/>
        <v>1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1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153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1</v>
      </c>
      <c r="L113" s="157">
        <f t="shared" ca="1" si="21"/>
        <v>1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1</v>
      </c>
      <c r="L114" s="157">
        <f t="shared" ca="1" si="21"/>
        <v>1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1</v>
      </c>
      <c r="L115" s="157">
        <f t="shared" ca="1" si="21"/>
        <v>1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1</v>
      </c>
      <c r="L116" s="157">
        <f t="shared" ca="1" si="21"/>
        <v>1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1</v>
      </c>
      <c r="L117" s="157">
        <f t="shared" ca="1" si="21"/>
        <v>1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1</v>
      </c>
      <c r="L118" s="157">
        <f t="shared" ca="1" si="21"/>
        <v>1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1</v>
      </c>
      <c r="L119" s="157">
        <f t="shared" ca="1" si="21"/>
        <v>1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1</v>
      </c>
      <c r="L120" s="157">
        <f t="shared" ca="1" si="21"/>
        <v>1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1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ca="1" si="22"/>
        <v>A1</v>
      </c>
      <c r="L124" s="157" t="str">
        <f t="shared" ca="1" si="22"/>
        <v>A1</v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ca="1" si="22"/>
        <v>A1</v>
      </c>
      <c r="L125" s="157" t="str">
        <f t="shared" ca="1" si="22"/>
        <v>A1</v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ca="1" si="22"/>
        <v>A1</v>
      </c>
      <c r="L126" s="157" t="str">
        <f t="shared" ca="1" si="22"/>
        <v>A1</v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ca="1" si="22"/>
        <v>A1</v>
      </c>
      <c r="L127" s="157" t="str">
        <f t="shared" ca="1" si="22"/>
        <v>A1</v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ca="1" si="22"/>
        <v>A1</v>
      </c>
      <c r="L128" s="157" t="str">
        <f t="shared" ca="1" si="22"/>
        <v>A1</v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ca="1" si="22"/>
        <v>A1</v>
      </c>
      <c r="L129" s="157" t="str">
        <f t="shared" ca="1" si="22"/>
        <v>A1</v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ca="1" si="22"/>
        <v>A1</v>
      </c>
      <c r="L130" s="157" t="str">
        <f t="shared" ca="1" si="22"/>
        <v>A1</v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ca="1" si="22"/>
        <v>A1</v>
      </c>
      <c r="L131" s="157" t="str">
        <f t="shared" ca="1" si="22"/>
        <v>A1</v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ca="1" si="22"/>
        <v>A1</v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618" priority="79" stopIfTrue="1" operator="equal">
      <formula>"n/a"</formula>
    </cfRule>
  </conditionalFormatting>
  <conditionalFormatting sqref="K27:L27">
    <cfRule type="cellIs" dxfId="617" priority="77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616" priority="76" operator="notEqual">
      <formula>0</formula>
    </cfRule>
  </conditionalFormatting>
  <conditionalFormatting sqref="C87:J88 K88">
    <cfRule type="cellIs" dxfId="615" priority="72" operator="notEqual">
      <formula>0</formula>
    </cfRule>
  </conditionalFormatting>
  <conditionalFormatting sqref="J87:J88 K88">
    <cfRule type="cellIs" dxfId="614" priority="71" operator="notEqual">
      <formula>0</formula>
    </cfRule>
  </conditionalFormatting>
  <conditionalFormatting sqref="K88">
    <cfRule type="cellIs" dxfId="613" priority="70" operator="notEqual">
      <formula>0</formula>
    </cfRule>
  </conditionalFormatting>
  <conditionalFormatting sqref="K21:L65">
    <cfRule type="expression" dxfId="612" priority="68">
      <formula>AND($A21&gt;0,OR($K21="",$L21=""))</formula>
    </cfRule>
    <cfRule type="expression" dxfId="611" priority="69">
      <formula>($A21=0)</formula>
    </cfRule>
  </conditionalFormatting>
  <conditionalFormatting sqref="C88:K88">
    <cfRule type="cellIs" dxfId="610" priority="67" operator="notEqual">
      <formula>0</formula>
    </cfRule>
  </conditionalFormatting>
  <conditionalFormatting sqref="D81:D88 E82:E88 F83:F88 G84:G88 H85:H88 I86:I88 J87:J88 K88 C80:C88">
    <cfRule type="cellIs" dxfId="609" priority="66" operator="notEqual">
      <formula>0</formula>
    </cfRule>
  </conditionalFormatting>
  <conditionalFormatting sqref="D81:D88 E82:E88 F83:F88 G84:G88 H85:H88 I86:I88 J87:J88 K88 C80:C88">
    <cfRule type="cellIs" dxfId="608" priority="65" operator="notEqual">
      <formula>0</formula>
    </cfRule>
  </conditionalFormatting>
  <conditionalFormatting sqref="G17">
    <cfRule type="expression" dxfId="607" priority="64">
      <formula>ISBLANK($G$17)</formula>
    </cfRule>
  </conditionalFormatting>
  <conditionalFormatting sqref="C91:L100">
    <cfRule type="cellIs" dxfId="606" priority="61" operator="equal">
      <formula>0</formula>
    </cfRule>
  </conditionalFormatting>
  <conditionalFormatting sqref="N91:N100">
    <cfRule type="cellIs" dxfId="605" priority="60" operator="equal">
      <formula>0</formula>
    </cfRule>
  </conditionalFormatting>
  <conditionalFormatting sqref="B17">
    <cfRule type="expression" dxfId="604" priority="55">
      <formula>ISBLANK($B$17)</formula>
    </cfRule>
  </conditionalFormatting>
  <conditionalFormatting sqref="M17">
    <cfRule type="expression" dxfId="603" priority="51" stopIfTrue="1">
      <formula>$M$17&gt;$K$17</formula>
    </cfRule>
  </conditionalFormatting>
  <conditionalFormatting sqref="M21:M65">
    <cfRule type="cellIs" dxfId="602" priority="45" operator="greaterThan">
      <formula>3</formula>
    </cfRule>
    <cfRule type="cellIs" dxfId="601" priority="46" operator="equal">
      <formula>3</formula>
    </cfRule>
    <cfRule type="cellIs" dxfId="600" priority="47" operator="equal">
      <formula>2</formula>
    </cfRule>
    <cfRule type="cellIs" dxfId="599" priority="48" operator="equal">
      <formula>1</formula>
    </cfRule>
  </conditionalFormatting>
  <conditionalFormatting sqref="Q86:W86 Q85:V85 Q84:U84 Q83:T83 Q82:S82 Q81:R81 R79:Z79 T81:Z81 U82:Z82 V83:Z83 W84:Z84 S80:Z80 X85:Z85 Y86:Z86 Z87 Y88 Q80 Q87:X88">
    <cfRule type="cellIs" dxfId="598" priority="21" operator="notEqual">
      <formula>0</formula>
    </cfRule>
  </conditionalFormatting>
  <conditionalFormatting sqref="Q87:X88 Y88">
    <cfRule type="cellIs" dxfId="597" priority="20" operator="notEqual">
      <formula>0</formula>
    </cfRule>
  </conditionalFormatting>
  <conditionalFormatting sqref="X87:X88 Y88">
    <cfRule type="cellIs" dxfId="596" priority="19" operator="notEqual">
      <formula>0</formula>
    </cfRule>
  </conditionalFormatting>
  <conditionalFormatting sqref="Y88">
    <cfRule type="cellIs" dxfId="595" priority="18" operator="notEqual">
      <formula>0</formula>
    </cfRule>
  </conditionalFormatting>
  <conditionalFormatting sqref="Q88:Y88">
    <cfRule type="cellIs" dxfId="594" priority="17" operator="notEqual">
      <formula>0</formula>
    </cfRule>
  </conditionalFormatting>
  <conditionalFormatting sqref="R81:R88 S82:S88 T83:T88 U84:U88 V85:V88 W86:W88 X87:X88 Y88 Q80:Q88">
    <cfRule type="cellIs" dxfId="593" priority="16" operator="notEqual">
      <formula>0</formula>
    </cfRule>
  </conditionalFormatting>
  <conditionalFormatting sqref="R81:R88 S82:S88 T83:T88 U84:U88 V85:V88 W86:W88 X87:X88 Y88 Q80:Q88">
    <cfRule type="cellIs" dxfId="592" priority="15" operator="notEqual">
      <formula>0</formula>
    </cfRule>
  </conditionalFormatting>
  <conditionalFormatting sqref="B6:F15">
    <cfRule type="expression" dxfId="591" priority="13">
      <formula>$B6&lt;&gt;""</formula>
    </cfRule>
  </conditionalFormatting>
  <conditionalFormatting sqref="G6:N15">
    <cfRule type="expression" dxfId="590" priority="12">
      <formula>$B6&lt;&gt;""</formula>
    </cfRule>
  </conditionalFormatting>
  <conditionalFormatting sqref="O91:P100">
    <cfRule type="cellIs" dxfId="589" priority="7" operator="equal">
      <formula>0</formula>
    </cfRule>
  </conditionalFormatting>
  <conditionalFormatting sqref="P6:P13 P15">
    <cfRule type="colorScale" priority="6">
      <colorScale>
        <cfvo type="min"/>
        <cfvo type="max"/>
        <color rgb="FFFCFCFF"/>
        <color rgb="FF63BE7B"/>
      </colorScale>
    </cfRule>
  </conditionalFormatting>
  <conditionalFormatting sqref="P6:P13 P15">
    <cfRule type="cellIs" dxfId="588" priority="5" operator="equal">
      <formula>0</formula>
    </cfRule>
  </conditionalFormatting>
  <conditionalFormatting sqref="O6:O15">
    <cfRule type="colorScale" priority="4">
      <colorScale>
        <cfvo type="min"/>
        <cfvo type="max"/>
        <color rgb="FFFCFCFF"/>
        <color rgb="FF63BE7B"/>
      </colorScale>
    </cfRule>
  </conditionalFormatting>
  <conditionalFormatting sqref="O6:O15">
    <cfRule type="cellIs" dxfId="587" priority="3" operator="lessThan">
      <formula>0.00001</formula>
    </cfRule>
  </conditionalFormatting>
  <conditionalFormatting sqref="C102:L111">
    <cfRule type="cellIs" dxfId="586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whole" allowBlank="1" showInputMessage="1" showErrorMessage="1" sqref="M74 M66" xr:uid="{00000000-0002-0000-0400-000000000000}">
      <formula1>1</formula1>
      <formula2>9</formula2>
    </dataValidation>
    <dataValidation type="list" allowBlank="1" showInputMessage="1" showErrorMessage="1" sqref="K74 K21:K65" xr:uid="{00000000-0002-0000-0400-000001000000}">
      <formula1>$O$19:$O$20</formula1>
    </dataValidation>
    <dataValidation type="decimal" allowBlank="1" showInputMessage="1" showErrorMessage="1" sqref="L21:L65" xr:uid="{00000000-0002-0000-04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10</v>
      </c>
      <c r="L1" s="178"/>
      <c r="M1" s="165"/>
      <c r="N1" s="168" t="s">
        <v>66</v>
      </c>
      <c r="O1" s="169">
        <v>4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Application of the GIS based multi-criteria decision analysis and analytical
hierarchy process (AHP) in the flood susceptibility mapping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175</v>
      </c>
    </row>
    <row r="6" spans="1:17" x14ac:dyDescent="0.25">
      <c r="A6" s="360">
        <v>1</v>
      </c>
      <c r="B6" s="458" t="str">
        <f>IF(ISBLANK(Summary!C18),"",Summary!C18)</f>
        <v>TWI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0.10000000000000002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Elevation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0.10000000000000002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Slope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0.10000000000000002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Precipitation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0.10000000000000002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LULC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0.10000000000000002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>NDVI</v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0.10000000000000002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>Distance from river</v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0.10000000000000002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>Distance from road</v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0.10000000000000002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>Drainage density</v>
      </c>
      <c r="C14" s="459"/>
      <c r="D14" s="459"/>
      <c r="E14" s="459"/>
      <c r="F14" s="460"/>
      <c r="G14" s="181" t="str">
        <f>IF(ISBLANK(Summary!F26),"",Summary!F26)</f>
        <v/>
      </c>
      <c r="H14" s="181"/>
      <c r="I14" s="181"/>
      <c r="J14" s="181"/>
      <c r="K14" s="181"/>
      <c r="L14" s="181"/>
      <c r="M14" s="181"/>
      <c r="N14" s="182"/>
      <c r="O14" s="369">
        <f t="shared" si="0"/>
        <v>0.10000000000000002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>Soil type</v>
      </c>
      <c r="C15" s="465"/>
      <c r="D15" s="465"/>
      <c r="E15" s="465"/>
      <c r="F15" s="466"/>
      <c r="G15" s="183" t="str">
        <f>IF(ISBLANK(Summary!F27),"",Summary!F27)</f>
        <v/>
      </c>
      <c r="H15" s="183"/>
      <c r="I15" s="183"/>
      <c r="J15" s="183"/>
      <c r="K15" s="183"/>
      <c r="L15" s="183"/>
      <c r="M15" s="183"/>
      <c r="N15" s="184"/>
      <c r="O15" s="370">
        <f t="shared" si="0"/>
        <v>0.10000000000000002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129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122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TWI</v>
      </c>
      <c r="E21" s="171"/>
      <c r="F21" s="171"/>
      <c r="G21" s="86"/>
      <c r="H21" s="477" t="str">
        <f>IF(B21&gt;0,VLOOKUP($C21,$A$6:$D$15,2),"")</f>
        <v>Elevation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Slope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Precipitation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LULC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>NDVI</v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>Distance from river</v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>Distance from road</v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Elevation</v>
      </c>
      <c r="E28" s="171"/>
      <c r="F28" s="171"/>
      <c r="G28" s="86"/>
      <c r="H28" s="477" t="str">
        <f t="shared" si="4"/>
        <v>Slope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Precipitation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LULC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>NDVI</v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>Distance from river</v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>Distance from road</v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Slope</v>
      </c>
      <c r="E34" s="171"/>
      <c r="F34" s="171"/>
      <c r="G34" s="86"/>
      <c r="H34" s="477" t="str">
        <f t="shared" si="4"/>
        <v>Precipitation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LULC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>NDVI</v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>Distance from river</v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>Distance from road</v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Precipitation</v>
      </c>
      <c r="E39" s="171"/>
      <c r="F39" s="171"/>
      <c r="G39" s="86"/>
      <c r="H39" s="477" t="str">
        <f t="shared" si="4"/>
        <v>LULC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>NDVI</v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>Distance from river</v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>Distance from road</v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LULC</v>
      </c>
      <c r="E43" s="171"/>
      <c r="F43" s="171"/>
      <c r="G43" s="87"/>
      <c r="H43" s="477" t="str">
        <f t="shared" si="4"/>
        <v>NDVI</v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>Distance from river</v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>Distance from road</v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NDVI</v>
      </c>
      <c r="E46" s="171"/>
      <c r="F46" s="171"/>
      <c r="G46" s="87"/>
      <c r="H46" s="477" t="str">
        <f t="shared" si="4"/>
        <v>Distance from river</v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>Distance from road</v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Distance from river</v>
      </c>
      <c r="E48" s="173"/>
      <c r="F48" s="173"/>
      <c r="G48" s="90"/>
      <c r="H48" s="479" t="str">
        <f t="shared" si="4"/>
        <v>Distance from road</v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19</v>
      </c>
      <c r="B49" s="93">
        <v>1</v>
      </c>
      <c r="C49" s="94">
        <v>9</v>
      </c>
      <c r="D49" s="170" t="str">
        <f t="shared" si="8"/>
        <v>TWI</v>
      </c>
      <c r="E49" s="171"/>
      <c r="F49" s="171"/>
      <c r="G49" s="87"/>
      <c r="H49" s="477" t="str">
        <f t="shared" si="4"/>
        <v>Drainage density</v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20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>Soil type</v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29</v>
      </c>
      <c r="B51" s="93">
        <v>2</v>
      </c>
      <c r="C51" s="94">
        <v>9</v>
      </c>
      <c r="D51" s="170" t="str">
        <f t="shared" si="8"/>
        <v>Elevation</v>
      </c>
      <c r="E51" s="171"/>
      <c r="F51" s="171"/>
      <c r="G51" s="87"/>
      <c r="H51" s="477" t="str">
        <f t="shared" si="4"/>
        <v>Drainage density</v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30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>Soil type</v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39</v>
      </c>
      <c r="B53" s="93">
        <v>3</v>
      </c>
      <c r="C53" s="94">
        <v>9</v>
      </c>
      <c r="D53" s="170" t="str">
        <f t="shared" si="8"/>
        <v>Slope</v>
      </c>
      <c r="E53" s="171"/>
      <c r="F53" s="171"/>
      <c r="G53" s="87"/>
      <c r="H53" s="477" t="str">
        <f t="shared" si="4"/>
        <v>Drainage density</v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40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>Soil type</v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49</v>
      </c>
      <c r="B55" s="93">
        <v>4</v>
      </c>
      <c r="C55" s="94">
        <v>9</v>
      </c>
      <c r="D55" s="170" t="str">
        <f t="shared" si="8"/>
        <v>Precipitation</v>
      </c>
      <c r="E55" s="171"/>
      <c r="F55" s="171"/>
      <c r="G55" s="87"/>
      <c r="H55" s="477" t="str">
        <f t="shared" si="4"/>
        <v>Drainage density</v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50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>Soil type</v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59</v>
      </c>
      <c r="B57" s="93">
        <v>5</v>
      </c>
      <c r="C57" s="94">
        <v>9</v>
      </c>
      <c r="D57" s="170" t="str">
        <f t="shared" si="8"/>
        <v>LULC</v>
      </c>
      <c r="E57" s="171"/>
      <c r="F57" s="171"/>
      <c r="G57" s="87"/>
      <c r="H57" s="477" t="str">
        <f t="shared" si="4"/>
        <v>Drainage density</v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60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>Soil type</v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69</v>
      </c>
      <c r="B59" s="93">
        <v>6</v>
      </c>
      <c r="C59" s="94">
        <v>9</v>
      </c>
      <c r="D59" s="170" t="str">
        <f t="shared" si="8"/>
        <v>NDVI</v>
      </c>
      <c r="E59" s="171"/>
      <c r="F59" s="171"/>
      <c r="G59" s="87"/>
      <c r="H59" s="477" t="str">
        <f t="shared" si="4"/>
        <v>Drainage density</v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70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>Soil type</v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79</v>
      </c>
      <c r="B61" s="93">
        <v>7</v>
      </c>
      <c r="C61" s="94">
        <v>9</v>
      </c>
      <c r="D61" s="170" t="str">
        <f t="shared" si="8"/>
        <v>Distance from river</v>
      </c>
      <c r="E61" s="171"/>
      <c r="F61" s="171"/>
      <c r="G61" s="87"/>
      <c r="H61" s="477" t="str">
        <f t="shared" si="4"/>
        <v>Drainage density</v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80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>Soil type</v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89</v>
      </c>
      <c r="B63" s="93">
        <v>8</v>
      </c>
      <c r="C63" s="94">
        <v>9</v>
      </c>
      <c r="D63" s="170" t="str">
        <f t="shared" si="8"/>
        <v>Distance from road</v>
      </c>
      <c r="E63" s="171"/>
      <c r="F63" s="171"/>
      <c r="G63" s="87"/>
      <c r="H63" s="477" t="str">
        <f t="shared" si="4"/>
        <v>Drainage density</v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90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>Soil type</v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100</v>
      </c>
      <c r="B65" s="95">
        <v>9</v>
      </c>
      <c r="C65" s="96">
        <v>10</v>
      </c>
      <c r="D65" s="174" t="str">
        <f t="shared" si="8"/>
        <v>Drainage density</v>
      </c>
      <c r="E65" s="175"/>
      <c r="F65" s="175"/>
      <c r="G65" s="89"/>
      <c r="H65" s="485" t="str">
        <f t="shared" si="4"/>
        <v>Soil type</v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4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TWI</v>
      </c>
      <c r="D77" s="142" t="str">
        <v>Elevation</v>
      </c>
      <c r="E77" s="142" t="str">
        <v>Slope</v>
      </c>
      <c r="F77" s="142" t="str">
        <v>Precipitation</v>
      </c>
      <c r="G77" s="142" t="str">
        <v>LULC</v>
      </c>
      <c r="H77" s="142" t="str">
        <v>NDVI</v>
      </c>
      <c r="I77" s="143" t="str">
        <v>Distance from river</v>
      </c>
      <c r="J77" s="144" t="str">
        <v>Distance from road</v>
      </c>
      <c r="K77" s="144" t="str">
        <v>Drainage density</v>
      </c>
      <c r="L77" s="144" t="str">
        <v>Soil type</v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177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1</v>
      </c>
      <c r="L79" s="127">
        <f t="shared" si="9"/>
        <v>1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1</v>
      </c>
      <c r="L80" s="127">
        <f t="shared" si="9"/>
        <v>1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1</v>
      </c>
      <c r="L81" s="127">
        <f t="shared" si="9"/>
        <v>1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1</v>
      </c>
      <c r="L82" s="127">
        <f t="shared" si="9"/>
        <v>1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1</v>
      </c>
      <c r="L83" s="127">
        <f t="shared" si="9"/>
        <v>1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1</v>
      </c>
      <c r="L84" s="127">
        <f t="shared" si="9"/>
        <v>1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1</v>
      </c>
      <c r="L85" s="127">
        <f t="shared" si="9"/>
        <v>1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1</v>
      </c>
      <c r="L86" s="127">
        <f t="shared" si="9"/>
        <v>1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1</v>
      </c>
      <c r="D87" s="127">
        <f t="shared" si="11"/>
        <v>1</v>
      </c>
      <c r="E87" s="127">
        <f t="shared" si="11"/>
        <v>1</v>
      </c>
      <c r="F87" s="127">
        <f t="shared" si="11"/>
        <v>1</v>
      </c>
      <c r="G87" s="127">
        <f>IF(ISNA(VLOOKUP((10*G$78+$B87),$A$21:$O$65,15,FALSE)),0,1/VLOOKUP((10*G$78+$B87),$A$21:$O$65,15,FALSE))</f>
        <v>1</v>
      </c>
      <c r="H87" s="127">
        <f>IF(ISNA(VLOOKUP((10*H$78+$B87),$A$21:$O$65,15,FALSE)),0,1/VLOOKUP((10*H$78+$B87),$A$21:$O$65,15,FALSE))</f>
        <v>1</v>
      </c>
      <c r="I87" s="127">
        <f>IF(ISNA(VLOOKUP((10*I$78+$B87),$A$21:$O$65,15,FALSE)),0,1/VLOOKUP((10*I$78+$B87),$A$21:$O$65,15,FALSE))</f>
        <v>1</v>
      </c>
      <c r="J87" s="127">
        <f>IF(ISNA(VLOOKUP((10*J$78+$B87),$A$21:$O$65,15,FALSE)),0,1/VLOOKUP((10*J$78+$B87),$A$21:$O$65,15,FALSE))</f>
        <v>1</v>
      </c>
      <c r="K87" s="79">
        <v>1</v>
      </c>
      <c r="L87" s="127">
        <f>IF(ISNA(VLOOKUP(($B87*10+L$78),$A$21:$O$65,15,FALSE)),0,VLOOKUP(($B87*10+L$78),$A$21:$O$65,15,FALSE))</f>
        <v>1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1</v>
      </c>
      <c r="D88" s="128">
        <f t="shared" si="11"/>
        <v>1</v>
      </c>
      <c r="E88" s="128">
        <f t="shared" si="11"/>
        <v>1</v>
      </c>
      <c r="F88" s="128">
        <f t="shared" si="11"/>
        <v>1</v>
      </c>
      <c r="G88" s="128">
        <f>IF(ISNA(VLOOKUP((10*G$78+$B88),$A$21:$O$65,15,FALSE)),0,1/VLOOKUP((10*G$78+$B88),$A$21:$O$65,15,FALSE))</f>
        <v>1</v>
      </c>
      <c r="H88" s="128">
        <f>IF(ISNA(VLOOKUP((10*H$78+$B88),$A$21:$O$65,15,FALSE)),0,1/VLOOKUP((10*H$78+$B88),$A$21:$O$65,15,FALSE))</f>
        <v>1</v>
      </c>
      <c r="I88" s="128">
        <f>IF(ISNA(VLOOKUP((10*I$78+$B88),$A$21:$O$65,15,FALSE)),0,1/VLOOKUP((10*I$78+$B88),$A$21:$O$65,15,FALSE))</f>
        <v>1</v>
      </c>
      <c r="J88" s="128">
        <f>IF(ISNA(VLOOKUP((10*J$78+$B88),$A$21:$O$65,15,FALSE)),0,1/VLOOKUP((10*J$78+$B88),$A$21:$O$65,15,FALSE))</f>
        <v>1</v>
      </c>
      <c r="K88" s="128">
        <f>IF(ISNA(VLOOKUP((10*K$78+$B88),$A$21:$O$65,15,FALSE)),0,1/VLOOKUP((10*K$78+$B88),$A$21:$O$65,15,FALSE))</f>
        <v>1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10</v>
      </c>
      <c r="D89" s="129">
        <f t="shared" ref="D89:L89" si="14">SUM(D79:D88)</f>
        <v>10</v>
      </c>
      <c r="E89" s="129">
        <f t="shared" si="14"/>
        <v>10</v>
      </c>
      <c r="F89" s="129">
        <f t="shared" si="14"/>
        <v>10</v>
      </c>
      <c r="G89" s="129">
        <f t="shared" si="14"/>
        <v>10</v>
      </c>
      <c r="H89" s="129">
        <f t="shared" si="14"/>
        <v>10</v>
      </c>
      <c r="I89" s="129">
        <f t="shared" si="14"/>
        <v>10</v>
      </c>
      <c r="J89" s="129">
        <f t="shared" si="14"/>
        <v>10</v>
      </c>
      <c r="K89" s="129">
        <f t="shared" si="14"/>
        <v>10</v>
      </c>
      <c r="L89" s="129">
        <f t="shared" si="14"/>
        <v>10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</v>
      </c>
      <c r="O91" s="375">
        <f>N91*COSH(P79)</f>
        <v>0.1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</v>
      </c>
      <c r="O92" s="375">
        <f t="shared" ref="O92:O100" si="19">N92*COSH(P80)</f>
        <v>0.1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</v>
      </c>
      <c r="O93" s="375">
        <f t="shared" si="19"/>
        <v>0.1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</v>
      </c>
      <c r="O94" s="375">
        <f t="shared" si="19"/>
        <v>0.1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</v>
      </c>
      <c r="O95" s="375">
        <f t="shared" si="19"/>
        <v>0.1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</v>
      </c>
      <c r="O96" s="375">
        <f t="shared" si="19"/>
        <v>0.1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</v>
      </c>
      <c r="O97" s="375">
        <f t="shared" si="19"/>
        <v>0.1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</v>
      </c>
      <c r="O98" s="375">
        <f t="shared" si="19"/>
        <v>0.1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0.1</v>
      </c>
      <c r="O99" s="375">
        <f t="shared" si="19"/>
        <v>0.1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0.1</v>
      </c>
      <c r="O100" s="375">
        <f t="shared" si="19"/>
        <v>0.1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10</v>
      </c>
      <c r="N101" s="156">
        <f>MMULT(C89:L89,N91:N100)</f>
        <v>10</v>
      </c>
      <c r="O101" s="371">
        <f>SUM(O91:O100)</f>
        <v>0.99999999999999989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1</v>
      </c>
      <c r="L102" s="157">
        <f t="shared" ca="1" si="20"/>
        <v>1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1</v>
      </c>
      <c r="L103" s="157">
        <f t="shared" ca="1" si="20"/>
        <v>1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1</v>
      </c>
      <c r="L104" s="157">
        <f t="shared" ca="1" si="20"/>
        <v>1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1</v>
      </c>
      <c r="L105" s="157">
        <f t="shared" ca="1" si="20"/>
        <v>1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1</v>
      </c>
      <c r="L106" s="157">
        <f t="shared" ca="1" si="20"/>
        <v>1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1</v>
      </c>
      <c r="L107" s="157">
        <f t="shared" ca="1" si="20"/>
        <v>1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1</v>
      </c>
      <c r="L108" s="157">
        <f t="shared" ca="1" si="20"/>
        <v>1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1</v>
      </c>
      <c r="L109" s="157">
        <f t="shared" ca="1" si="20"/>
        <v>1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1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153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1</v>
      </c>
      <c r="L113" s="157">
        <f t="shared" ca="1" si="21"/>
        <v>1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1</v>
      </c>
      <c r="L114" s="157">
        <f t="shared" ca="1" si="21"/>
        <v>1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1</v>
      </c>
      <c r="L115" s="157">
        <f t="shared" ca="1" si="21"/>
        <v>1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1</v>
      </c>
      <c r="L116" s="157">
        <f t="shared" ca="1" si="21"/>
        <v>1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1</v>
      </c>
      <c r="L117" s="157">
        <f t="shared" ca="1" si="21"/>
        <v>1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1</v>
      </c>
      <c r="L118" s="157">
        <f t="shared" ca="1" si="21"/>
        <v>1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1</v>
      </c>
      <c r="L119" s="157">
        <f t="shared" ca="1" si="21"/>
        <v>1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1</v>
      </c>
      <c r="L120" s="157">
        <f t="shared" ca="1" si="21"/>
        <v>1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1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ca="1" si="22"/>
        <v>A1</v>
      </c>
      <c r="L124" s="157" t="str">
        <f t="shared" ca="1" si="22"/>
        <v>A1</v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ca="1" si="22"/>
        <v>A1</v>
      </c>
      <c r="L125" s="157" t="str">
        <f t="shared" ca="1" si="22"/>
        <v>A1</v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ca="1" si="22"/>
        <v>A1</v>
      </c>
      <c r="L126" s="157" t="str">
        <f t="shared" ca="1" si="22"/>
        <v>A1</v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ca="1" si="22"/>
        <v>A1</v>
      </c>
      <c r="L127" s="157" t="str">
        <f t="shared" ca="1" si="22"/>
        <v>A1</v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ca="1" si="22"/>
        <v>A1</v>
      </c>
      <c r="L128" s="157" t="str">
        <f t="shared" ca="1" si="22"/>
        <v>A1</v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ca="1" si="22"/>
        <v>A1</v>
      </c>
      <c r="L129" s="157" t="str">
        <f t="shared" ca="1" si="22"/>
        <v>A1</v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ca="1" si="22"/>
        <v>A1</v>
      </c>
      <c r="L130" s="157" t="str">
        <f t="shared" ca="1" si="22"/>
        <v>A1</v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ca="1" si="22"/>
        <v>A1</v>
      </c>
      <c r="L131" s="157" t="str">
        <f t="shared" ca="1" si="22"/>
        <v>A1</v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ca="1" si="22"/>
        <v>A1</v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585" priority="52" stopIfTrue="1" operator="equal">
      <formula>"n/a"</formula>
    </cfRule>
  </conditionalFormatting>
  <conditionalFormatting sqref="K27:L27">
    <cfRule type="cellIs" dxfId="584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583" priority="49" operator="notEqual">
      <formula>0</formula>
    </cfRule>
  </conditionalFormatting>
  <conditionalFormatting sqref="C87:J88 K88">
    <cfRule type="cellIs" dxfId="582" priority="45" operator="notEqual">
      <formula>0</formula>
    </cfRule>
  </conditionalFormatting>
  <conditionalFormatting sqref="J87:J88 K88">
    <cfRule type="cellIs" dxfId="581" priority="44" operator="notEqual">
      <formula>0</formula>
    </cfRule>
  </conditionalFormatting>
  <conditionalFormatting sqref="K88">
    <cfRule type="cellIs" dxfId="580" priority="43" operator="notEqual">
      <formula>0</formula>
    </cfRule>
  </conditionalFormatting>
  <conditionalFormatting sqref="K21:L65">
    <cfRule type="expression" dxfId="579" priority="41">
      <formula>AND($A21&gt;0,OR($K21="",$L21=""))</formula>
    </cfRule>
    <cfRule type="expression" dxfId="578" priority="42">
      <formula>($A21=0)</formula>
    </cfRule>
  </conditionalFormatting>
  <conditionalFormatting sqref="C88:K88">
    <cfRule type="cellIs" dxfId="577" priority="40" operator="notEqual">
      <formula>0</formula>
    </cfRule>
  </conditionalFormatting>
  <conditionalFormatting sqref="D81:D88 E82:E88 F83:F88 G84:G88 H85:H88 I86:I88 J87:J88 K88 C80:C88">
    <cfRule type="cellIs" dxfId="576" priority="39" operator="notEqual">
      <formula>0</formula>
    </cfRule>
  </conditionalFormatting>
  <conditionalFormatting sqref="D81:D88 E82:E88 F83:F88 G84:G88 H85:H88 I86:I88 J87:J88 K88 C80:C88">
    <cfRule type="cellIs" dxfId="575" priority="38" operator="notEqual">
      <formula>0</formula>
    </cfRule>
  </conditionalFormatting>
  <conditionalFormatting sqref="G17">
    <cfRule type="expression" dxfId="574" priority="37">
      <formula>ISBLANK($G$17)</formula>
    </cfRule>
  </conditionalFormatting>
  <conditionalFormatting sqref="C91:L100">
    <cfRule type="cellIs" dxfId="573" priority="34" operator="equal">
      <formula>0</formula>
    </cfRule>
  </conditionalFormatting>
  <conditionalFormatting sqref="N91:N100">
    <cfRule type="cellIs" dxfId="572" priority="33" operator="equal">
      <formula>0</formula>
    </cfRule>
  </conditionalFormatting>
  <conditionalFormatting sqref="B17">
    <cfRule type="expression" dxfId="571" priority="28">
      <formula>ISBLANK($B$17)</formula>
    </cfRule>
  </conditionalFormatting>
  <conditionalFormatting sqref="M17">
    <cfRule type="expression" dxfId="570" priority="25" stopIfTrue="1">
      <formula>$M$17&gt;$K$17</formula>
    </cfRule>
  </conditionalFormatting>
  <conditionalFormatting sqref="M21:M65">
    <cfRule type="cellIs" dxfId="569" priority="19" operator="greaterThan">
      <formula>3</formula>
    </cfRule>
    <cfRule type="cellIs" dxfId="568" priority="20" operator="equal">
      <formula>3</formula>
    </cfRule>
    <cfRule type="cellIs" dxfId="567" priority="21" operator="equal">
      <formula>2</formula>
    </cfRule>
    <cfRule type="cellIs" dxfId="566" priority="22" operator="equal">
      <formula>1</formula>
    </cfRule>
  </conditionalFormatting>
  <conditionalFormatting sqref="Q86:W86 Q85:V85 Q84:U84 Q83:T83 Q82:S82 Q81:R81 R79:Z79 T81:Z81 U82:Z82 V83:Z83 W84:Z84 S80:Z80 X85:Z85 Y86:Z86 Z87 Y88 Q80 Q87:X88">
    <cfRule type="cellIs" dxfId="565" priority="16" operator="notEqual">
      <formula>0</formula>
    </cfRule>
  </conditionalFormatting>
  <conditionalFormatting sqref="Q87:X88 Y88">
    <cfRule type="cellIs" dxfId="564" priority="15" operator="notEqual">
      <formula>0</formula>
    </cfRule>
  </conditionalFormatting>
  <conditionalFormatting sqref="X87:X88 Y88">
    <cfRule type="cellIs" dxfId="563" priority="14" operator="notEqual">
      <formula>0</formula>
    </cfRule>
  </conditionalFormatting>
  <conditionalFormatting sqref="Y88">
    <cfRule type="cellIs" dxfId="562" priority="13" operator="notEqual">
      <formula>0</formula>
    </cfRule>
  </conditionalFormatting>
  <conditionalFormatting sqref="Q88:Y88">
    <cfRule type="cellIs" dxfId="561" priority="12" operator="notEqual">
      <formula>0</formula>
    </cfRule>
  </conditionalFormatting>
  <conditionalFormatting sqref="R81:R88 S82:S88 T83:T88 U84:U88 V85:V88 W86:W88 X87:X88 Y88 Q80:Q88">
    <cfRule type="cellIs" dxfId="560" priority="11" operator="notEqual">
      <formula>0</formula>
    </cfRule>
  </conditionalFormatting>
  <conditionalFormatting sqref="R81:R88 S82:S88 T83:T88 U84:U88 V85:V88 W86:W88 X87:X88 Y88 Q80:Q88">
    <cfRule type="cellIs" dxfId="559" priority="10" operator="notEqual">
      <formula>0</formula>
    </cfRule>
  </conditionalFormatting>
  <conditionalFormatting sqref="O91:P100">
    <cfRule type="cellIs" dxfId="558" priority="9" operator="equal">
      <formula>0</formula>
    </cfRule>
  </conditionalFormatting>
  <conditionalFormatting sqref="B6:F15">
    <cfRule type="expression" dxfId="557" priority="8">
      <formula>$B6&lt;&gt;""</formula>
    </cfRule>
  </conditionalFormatting>
  <conditionalFormatting sqref="G6:N15">
    <cfRule type="expression" dxfId="556" priority="7">
      <formula>$B6&lt;&gt;""</formula>
    </cfRule>
  </conditionalFormatting>
  <conditionalFormatting sqref="P6:P13 P15">
    <cfRule type="colorScale" priority="6">
      <colorScale>
        <cfvo type="min"/>
        <cfvo type="max"/>
        <color rgb="FFFCFCFF"/>
        <color rgb="FF63BE7B"/>
      </colorScale>
    </cfRule>
  </conditionalFormatting>
  <conditionalFormatting sqref="P6:P13 P15">
    <cfRule type="cellIs" dxfId="555" priority="5" operator="equal">
      <formula>0</formula>
    </cfRule>
  </conditionalFormatting>
  <conditionalFormatting sqref="O6:O15">
    <cfRule type="colorScale" priority="4">
      <colorScale>
        <cfvo type="min"/>
        <cfvo type="max"/>
        <color rgb="FFFCFCFF"/>
        <color rgb="FF63BE7B"/>
      </colorScale>
    </cfRule>
  </conditionalFormatting>
  <conditionalFormatting sqref="O6:O15">
    <cfRule type="cellIs" dxfId="554" priority="3" operator="lessThan">
      <formula>0.00001</formula>
    </cfRule>
  </conditionalFormatting>
  <conditionalFormatting sqref="C102:L111">
    <cfRule type="cellIs" dxfId="553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list" allowBlank="1" showInputMessage="1" showErrorMessage="1" sqref="K74 K21:K65" xr:uid="{00000000-0002-0000-0500-000000000000}">
      <formula1>$O$19:$O$20</formula1>
    </dataValidation>
    <dataValidation type="whole" allowBlank="1" showInputMessage="1" showErrorMessage="1" sqref="M74 M66" xr:uid="{00000000-0002-0000-0500-000001000000}">
      <formula1>1</formula1>
      <formula2>9</formula2>
    </dataValidation>
    <dataValidation type="decimal" allowBlank="1" showInputMessage="1" showErrorMessage="1" sqref="L21:L65" xr:uid="{00000000-0002-0000-05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10</v>
      </c>
      <c r="L1" s="178"/>
      <c r="M1" s="165"/>
      <c r="N1" s="168" t="s">
        <v>66</v>
      </c>
      <c r="O1" s="169">
        <v>5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Application of the GIS based multi-criteria decision analysis and analytical
hierarchy process (AHP) in the flood susceptibility mapping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87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  <c r="P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175</v>
      </c>
    </row>
    <row r="6" spans="1:17" x14ac:dyDescent="0.25">
      <c r="A6" s="360">
        <v>1</v>
      </c>
      <c r="B6" s="458" t="str">
        <f>IF(ISBLANK(Summary!C18),"",Summary!C18)</f>
        <v>TWI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0.10000000000000002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Elevation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0.10000000000000002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Slope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0.10000000000000002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Precipitation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0.10000000000000002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LULC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0.10000000000000002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>NDVI</v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0.10000000000000002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>Distance from river</v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0.10000000000000002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>Distance from road</v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0.10000000000000002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>Drainage density</v>
      </c>
      <c r="C14" s="459"/>
      <c r="D14" s="459"/>
      <c r="E14" s="459"/>
      <c r="F14" s="460"/>
      <c r="G14" s="181" t="str">
        <f>IF(ISBLANK(Summary!F26),"",Summary!F26)</f>
        <v/>
      </c>
      <c r="H14" s="181"/>
      <c r="I14" s="181"/>
      <c r="J14" s="181"/>
      <c r="K14" s="181"/>
      <c r="L14" s="181"/>
      <c r="M14" s="181"/>
      <c r="N14" s="182"/>
      <c r="O14" s="369">
        <f t="shared" si="0"/>
        <v>0.10000000000000002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>Soil type</v>
      </c>
      <c r="C15" s="465"/>
      <c r="D15" s="465"/>
      <c r="E15" s="465"/>
      <c r="F15" s="466"/>
      <c r="G15" s="183" t="str">
        <f>IF(ISBLANK(Summary!F27),"",Summary!F27)</f>
        <v/>
      </c>
      <c r="H15" s="183"/>
      <c r="I15" s="183"/>
      <c r="J15" s="183"/>
      <c r="K15" s="183"/>
      <c r="L15" s="183"/>
      <c r="M15" s="183"/>
      <c r="N15" s="184"/>
      <c r="O15" s="370">
        <f t="shared" si="0"/>
        <v>0.10000000000000002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92"/>
      <c r="Q16" s="64"/>
    </row>
    <row r="17" spans="1:24" ht="12.75" customHeight="1" thickBot="1" x14ac:dyDescent="0.3">
      <c r="A17" s="186"/>
      <c r="B17" s="461" t="s">
        <v>130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9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122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9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TWI</v>
      </c>
      <c r="E21" s="171"/>
      <c r="F21" s="171"/>
      <c r="G21" s="86"/>
      <c r="H21" s="477" t="str">
        <f>IF(B21&gt;0,VLOOKUP($C21,$A$6:$D$15,2),"")</f>
        <v>Elevation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Slope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Precipitation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LULC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>NDVI</v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>Distance from river</v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>Distance from road</v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Elevation</v>
      </c>
      <c r="E28" s="171"/>
      <c r="F28" s="171"/>
      <c r="G28" s="86"/>
      <c r="H28" s="477" t="str">
        <f t="shared" si="4"/>
        <v>Slope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Precipitation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LULC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>NDVI</v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>Distance from river</v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>Distance from road</v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Slope</v>
      </c>
      <c r="E34" s="171"/>
      <c r="F34" s="171"/>
      <c r="G34" s="86"/>
      <c r="H34" s="477" t="str">
        <f t="shared" si="4"/>
        <v>Precipitation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LULC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>NDVI</v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>Distance from river</v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>Distance from road</v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Precipitation</v>
      </c>
      <c r="E39" s="171"/>
      <c r="F39" s="171"/>
      <c r="G39" s="86"/>
      <c r="H39" s="477" t="str">
        <f t="shared" si="4"/>
        <v>LULC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>NDVI</v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>Distance from river</v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>Distance from road</v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LULC</v>
      </c>
      <c r="E43" s="171"/>
      <c r="F43" s="171"/>
      <c r="G43" s="87"/>
      <c r="H43" s="477" t="str">
        <f t="shared" si="4"/>
        <v>NDVI</v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>Distance from river</v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>Distance from road</v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NDVI</v>
      </c>
      <c r="E46" s="171"/>
      <c r="F46" s="171"/>
      <c r="G46" s="87"/>
      <c r="H46" s="477" t="str">
        <f t="shared" si="4"/>
        <v>Distance from river</v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>Distance from road</v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Distance from river</v>
      </c>
      <c r="E48" s="173"/>
      <c r="F48" s="173"/>
      <c r="G48" s="90"/>
      <c r="H48" s="479" t="str">
        <f t="shared" si="4"/>
        <v>Distance from road</v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19</v>
      </c>
      <c r="B49" s="93">
        <v>1</v>
      </c>
      <c r="C49" s="94">
        <v>9</v>
      </c>
      <c r="D49" s="170" t="str">
        <f t="shared" si="8"/>
        <v>TWI</v>
      </c>
      <c r="E49" s="171"/>
      <c r="F49" s="171"/>
      <c r="G49" s="87"/>
      <c r="H49" s="477" t="str">
        <f t="shared" si="4"/>
        <v>Drainage density</v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20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>Soil type</v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29</v>
      </c>
      <c r="B51" s="93">
        <v>2</v>
      </c>
      <c r="C51" s="94">
        <v>9</v>
      </c>
      <c r="D51" s="170" t="str">
        <f t="shared" si="8"/>
        <v>Elevation</v>
      </c>
      <c r="E51" s="171"/>
      <c r="F51" s="171"/>
      <c r="G51" s="87"/>
      <c r="H51" s="477" t="str">
        <f t="shared" si="4"/>
        <v>Drainage density</v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30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>Soil type</v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39</v>
      </c>
      <c r="B53" s="93">
        <v>3</v>
      </c>
      <c r="C53" s="94">
        <v>9</v>
      </c>
      <c r="D53" s="170" t="str">
        <f t="shared" si="8"/>
        <v>Slope</v>
      </c>
      <c r="E53" s="171"/>
      <c r="F53" s="171"/>
      <c r="G53" s="87"/>
      <c r="H53" s="477" t="str">
        <f t="shared" si="4"/>
        <v>Drainage density</v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40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>Soil type</v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49</v>
      </c>
      <c r="B55" s="93">
        <v>4</v>
      </c>
      <c r="C55" s="94">
        <v>9</v>
      </c>
      <c r="D55" s="170" t="str">
        <f t="shared" si="8"/>
        <v>Precipitation</v>
      </c>
      <c r="E55" s="171"/>
      <c r="F55" s="171"/>
      <c r="G55" s="87"/>
      <c r="H55" s="477" t="str">
        <f t="shared" si="4"/>
        <v>Drainage density</v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50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>Soil type</v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59</v>
      </c>
      <c r="B57" s="93">
        <v>5</v>
      </c>
      <c r="C57" s="94">
        <v>9</v>
      </c>
      <c r="D57" s="170" t="str">
        <f t="shared" si="8"/>
        <v>LULC</v>
      </c>
      <c r="E57" s="171"/>
      <c r="F57" s="171"/>
      <c r="G57" s="87"/>
      <c r="H57" s="477" t="str">
        <f t="shared" si="4"/>
        <v>Drainage density</v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60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>Soil type</v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69</v>
      </c>
      <c r="B59" s="93">
        <v>6</v>
      </c>
      <c r="C59" s="94">
        <v>9</v>
      </c>
      <c r="D59" s="170" t="str">
        <f t="shared" si="8"/>
        <v>NDVI</v>
      </c>
      <c r="E59" s="171"/>
      <c r="F59" s="171"/>
      <c r="G59" s="87"/>
      <c r="H59" s="477" t="str">
        <f t="shared" si="4"/>
        <v>Drainage density</v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70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>Soil type</v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79</v>
      </c>
      <c r="B61" s="93">
        <v>7</v>
      </c>
      <c r="C61" s="94">
        <v>9</v>
      </c>
      <c r="D61" s="170" t="str">
        <f t="shared" si="8"/>
        <v>Distance from river</v>
      </c>
      <c r="E61" s="171"/>
      <c r="F61" s="171"/>
      <c r="G61" s="87"/>
      <c r="H61" s="477" t="str">
        <f t="shared" si="4"/>
        <v>Drainage density</v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80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>Soil type</v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89</v>
      </c>
      <c r="B63" s="93">
        <v>8</v>
      </c>
      <c r="C63" s="94">
        <v>9</v>
      </c>
      <c r="D63" s="170" t="str">
        <f t="shared" si="8"/>
        <v>Distance from road</v>
      </c>
      <c r="E63" s="171"/>
      <c r="F63" s="171"/>
      <c r="G63" s="87"/>
      <c r="H63" s="477" t="str">
        <f t="shared" si="4"/>
        <v>Drainage density</v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90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>Soil type</v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100</v>
      </c>
      <c r="B65" s="95">
        <v>9</v>
      </c>
      <c r="C65" s="96">
        <v>10</v>
      </c>
      <c r="D65" s="174" t="str">
        <f t="shared" si="8"/>
        <v>Drainage density</v>
      </c>
      <c r="E65" s="175"/>
      <c r="F65" s="175"/>
      <c r="G65" s="89"/>
      <c r="H65" s="485" t="str">
        <f t="shared" si="4"/>
        <v>Soil type</v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87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87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87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87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87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87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87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87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87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5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TWI</v>
      </c>
      <c r="D77" s="142" t="str">
        <v>Elevation</v>
      </c>
      <c r="E77" s="142" t="str">
        <v>Slope</v>
      </c>
      <c r="F77" s="142" t="str">
        <v>Precipitation</v>
      </c>
      <c r="G77" s="142" t="str">
        <v>LULC</v>
      </c>
      <c r="H77" s="142" t="str">
        <v>NDVI</v>
      </c>
      <c r="I77" s="143" t="str">
        <v>Distance from river</v>
      </c>
      <c r="J77" s="144" t="str">
        <v>Distance from road</v>
      </c>
      <c r="K77" s="144" t="str">
        <v>Drainage density</v>
      </c>
      <c r="L77" s="144" t="str">
        <v>Soil type</v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177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1</v>
      </c>
      <c r="L79" s="127">
        <f t="shared" si="9"/>
        <v>1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1</v>
      </c>
      <c r="L80" s="127">
        <f t="shared" si="9"/>
        <v>1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1</v>
      </c>
      <c r="L81" s="127">
        <f t="shared" si="9"/>
        <v>1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1</v>
      </c>
      <c r="L82" s="127">
        <f t="shared" si="9"/>
        <v>1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1</v>
      </c>
      <c r="L83" s="127">
        <f t="shared" si="9"/>
        <v>1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1</v>
      </c>
      <c r="L84" s="127">
        <f t="shared" si="9"/>
        <v>1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1</v>
      </c>
      <c r="L85" s="127">
        <f t="shared" si="9"/>
        <v>1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1</v>
      </c>
      <c r="L86" s="127">
        <f t="shared" si="9"/>
        <v>1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1</v>
      </c>
      <c r="D87" s="127">
        <f t="shared" si="11"/>
        <v>1</v>
      </c>
      <c r="E87" s="127">
        <f t="shared" si="11"/>
        <v>1</v>
      </c>
      <c r="F87" s="127">
        <f t="shared" si="11"/>
        <v>1</v>
      </c>
      <c r="G87" s="127">
        <f>IF(ISNA(VLOOKUP((10*G$78+$B87),$A$21:$O$65,15,FALSE)),0,1/VLOOKUP((10*G$78+$B87),$A$21:$O$65,15,FALSE))</f>
        <v>1</v>
      </c>
      <c r="H87" s="127">
        <f>IF(ISNA(VLOOKUP((10*H$78+$B87),$A$21:$O$65,15,FALSE)),0,1/VLOOKUP((10*H$78+$B87),$A$21:$O$65,15,FALSE))</f>
        <v>1</v>
      </c>
      <c r="I87" s="127">
        <f>IF(ISNA(VLOOKUP((10*I$78+$B87),$A$21:$O$65,15,FALSE)),0,1/VLOOKUP((10*I$78+$B87),$A$21:$O$65,15,FALSE))</f>
        <v>1</v>
      </c>
      <c r="J87" s="127">
        <f>IF(ISNA(VLOOKUP((10*J$78+$B87),$A$21:$O$65,15,FALSE)),0,1/VLOOKUP((10*J$78+$B87),$A$21:$O$65,15,FALSE))</f>
        <v>1</v>
      </c>
      <c r="K87" s="79">
        <v>1</v>
      </c>
      <c r="L87" s="127">
        <f>IF(ISNA(VLOOKUP(($B87*10+L$78),$A$21:$O$65,15,FALSE)),0,VLOOKUP(($B87*10+L$78),$A$21:$O$65,15,FALSE))</f>
        <v>1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1</v>
      </c>
      <c r="D88" s="128">
        <f t="shared" si="11"/>
        <v>1</v>
      </c>
      <c r="E88" s="128">
        <f t="shared" si="11"/>
        <v>1</v>
      </c>
      <c r="F88" s="128">
        <f t="shared" si="11"/>
        <v>1</v>
      </c>
      <c r="G88" s="128">
        <f>IF(ISNA(VLOOKUP((10*G$78+$B88),$A$21:$O$65,15,FALSE)),0,1/VLOOKUP((10*G$78+$B88),$A$21:$O$65,15,FALSE))</f>
        <v>1</v>
      </c>
      <c r="H88" s="128">
        <f>IF(ISNA(VLOOKUP((10*H$78+$B88),$A$21:$O$65,15,FALSE)),0,1/VLOOKUP((10*H$78+$B88),$A$21:$O$65,15,FALSE))</f>
        <v>1</v>
      </c>
      <c r="I88" s="128">
        <f>IF(ISNA(VLOOKUP((10*I$78+$B88),$A$21:$O$65,15,FALSE)),0,1/VLOOKUP((10*I$78+$B88),$A$21:$O$65,15,FALSE))</f>
        <v>1</v>
      </c>
      <c r="J88" s="128">
        <f>IF(ISNA(VLOOKUP((10*J$78+$B88),$A$21:$O$65,15,FALSE)),0,1/VLOOKUP((10*J$78+$B88),$A$21:$O$65,15,FALSE))</f>
        <v>1</v>
      </c>
      <c r="K88" s="128">
        <f>IF(ISNA(VLOOKUP((10*K$78+$B88),$A$21:$O$65,15,FALSE)),0,1/VLOOKUP((10*K$78+$B88),$A$21:$O$65,15,FALSE))</f>
        <v>1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10</v>
      </c>
      <c r="D89" s="129">
        <f t="shared" ref="D89:L89" si="14">SUM(D79:D88)</f>
        <v>10</v>
      </c>
      <c r="E89" s="129">
        <f t="shared" si="14"/>
        <v>10</v>
      </c>
      <c r="F89" s="129">
        <f t="shared" si="14"/>
        <v>10</v>
      </c>
      <c r="G89" s="129">
        <f t="shared" si="14"/>
        <v>10</v>
      </c>
      <c r="H89" s="129">
        <f t="shared" si="14"/>
        <v>10</v>
      </c>
      <c r="I89" s="129">
        <f t="shared" si="14"/>
        <v>10</v>
      </c>
      <c r="J89" s="129">
        <f t="shared" si="14"/>
        <v>10</v>
      </c>
      <c r="K89" s="129">
        <f t="shared" si="14"/>
        <v>10</v>
      </c>
      <c r="L89" s="129">
        <f t="shared" si="14"/>
        <v>10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</v>
      </c>
      <c r="O91" s="375">
        <f>N91*COSH(P79)</f>
        <v>0.1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</v>
      </c>
      <c r="O92" s="375">
        <f t="shared" ref="O92:O100" si="19">N92*COSH(P80)</f>
        <v>0.1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</v>
      </c>
      <c r="O93" s="375">
        <f t="shared" si="19"/>
        <v>0.1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</v>
      </c>
      <c r="O94" s="375">
        <f t="shared" si="19"/>
        <v>0.1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</v>
      </c>
      <c r="O95" s="375">
        <f t="shared" si="19"/>
        <v>0.1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</v>
      </c>
      <c r="O96" s="375">
        <f t="shared" si="19"/>
        <v>0.1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</v>
      </c>
      <c r="O97" s="375">
        <f t="shared" si="19"/>
        <v>0.1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</v>
      </c>
      <c r="O98" s="375">
        <f t="shared" si="19"/>
        <v>0.1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0.1</v>
      </c>
      <c r="O99" s="375">
        <f t="shared" si="19"/>
        <v>0.1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0.1</v>
      </c>
      <c r="O100" s="375">
        <f t="shared" si="19"/>
        <v>0.1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10</v>
      </c>
      <c r="N101" s="156">
        <f>MMULT(C89:L89,N91:N100)</f>
        <v>10</v>
      </c>
      <c r="O101" s="371">
        <f>SUM(O91:O100)</f>
        <v>0.99999999999999989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1</v>
      </c>
      <c r="L102" s="157">
        <f t="shared" ca="1" si="20"/>
        <v>1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1</v>
      </c>
      <c r="L103" s="157">
        <f t="shared" ca="1" si="20"/>
        <v>1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1</v>
      </c>
      <c r="L104" s="157">
        <f t="shared" ca="1" si="20"/>
        <v>1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1</v>
      </c>
      <c r="L105" s="157">
        <f t="shared" ca="1" si="20"/>
        <v>1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1</v>
      </c>
      <c r="L106" s="157">
        <f t="shared" ca="1" si="20"/>
        <v>1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1</v>
      </c>
      <c r="L107" s="157">
        <f t="shared" ca="1" si="20"/>
        <v>1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1</v>
      </c>
      <c r="L108" s="157">
        <f t="shared" ca="1" si="20"/>
        <v>1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1</v>
      </c>
      <c r="L109" s="157">
        <f t="shared" ca="1" si="20"/>
        <v>1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1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153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1</v>
      </c>
      <c r="L113" s="157">
        <f t="shared" ca="1" si="21"/>
        <v>1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1</v>
      </c>
      <c r="L114" s="157">
        <f t="shared" ca="1" si="21"/>
        <v>1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1</v>
      </c>
      <c r="L115" s="157">
        <f t="shared" ca="1" si="21"/>
        <v>1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1</v>
      </c>
      <c r="L116" s="157">
        <f t="shared" ca="1" si="21"/>
        <v>1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1</v>
      </c>
      <c r="L117" s="157">
        <f t="shared" ca="1" si="21"/>
        <v>1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1</v>
      </c>
      <c r="L118" s="157">
        <f t="shared" ca="1" si="21"/>
        <v>1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1</v>
      </c>
      <c r="L119" s="157">
        <f t="shared" ca="1" si="21"/>
        <v>1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1</v>
      </c>
      <c r="L120" s="157">
        <f t="shared" ca="1" si="21"/>
        <v>1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1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ca="1" si="22"/>
        <v>A1</v>
      </c>
      <c r="L124" s="157" t="str">
        <f t="shared" ca="1" si="22"/>
        <v>A1</v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ca="1" si="22"/>
        <v>A1</v>
      </c>
      <c r="L125" s="157" t="str">
        <f t="shared" ca="1" si="22"/>
        <v>A1</v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ca="1" si="22"/>
        <v>A1</v>
      </c>
      <c r="L126" s="157" t="str">
        <f t="shared" ca="1" si="22"/>
        <v>A1</v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ca="1" si="22"/>
        <v>A1</v>
      </c>
      <c r="L127" s="157" t="str">
        <f t="shared" ca="1" si="22"/>
        <v>A1</v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ca="1" si="22"/>
        <v>A1</v>
      </c>
      <c r="L128" s="157" t="str">
        <f t="shared" ca="1" si="22"/>
        <v>A1</v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ca="1" si="22"/>
        <v>A1</v>
      </c>
      <c r="L129" s="157" t="str">
        <f t="shared" ca="1" si="22"/>
        <v>A1</v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ca="1" si="22"/>
        <v>A1</v>
      </c>
      <c r="L130" s="157" t="str">
        <f t="shared" ca="1" si="22"/>
        <v>A1</v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ca="1" si="22"/>
        <v>A1</v>
      </c>
      <c r="L131" s="157" t="str">
        <f t="shared" ca="1" si="22"/>
        <v>A1</v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ca="1" si="22"/>
        <v>A1</v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552" priority="51" stopIfTrue="1" operator="equal">
      <formula>"n/a"</formula>
    </cfRule>
  </conditionalFormatting>
  <conditionalFormatting sqref="K27:L27">
    <cfRule type="cellIs" dxfId="551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550" priority="48" operator="notEqual">
      <formula>0</formula>
    </cfRule>
  </conditionalFormatting>
  <conditionalFormatting sqref="C87:J88 K88">
    <cfRule type="cellIs" dxfId="549" priority="44" operator="notEqual">
      <formula>0</formula>
    </cfRule>
  </conditionalFormatting>
  <conditionalFormatting sqref="J87:J88 K88">
    <cfRule type="cellIs" dxfId="548" priority="43" operator="notEqual">
      <formula>0</formula>
    </cfRule>
  </conditionalFormatting>
  <conditionalFormatting sqref="K88">
    <cfRule type="cellIs" dxfId="547" priority="42" operator="notEqual">
      <formula>0</formula>
    </cfRule>
  </conditionalFormatting>
  <conditionalFormatting sqref="K21:L65">
    <cfRule type="expression" dxfId="546" priority="40">
      <formula>AND($A21&gt;0,OR($K21="",$L21=""))</formula>
    </cfRule>
    <cfRule type="expression" dxfId="545" priority="41">
      <formula>($A21=0)</formula>
    </cfRule>
  </conditionalFormatting>
  <conditionalFormatting sqref="C88:K88">
    <cfRule type="cellIs" dxfId="544" priority="39" operator="notEqual">
      <formula>0</formula>
    </cfRule>
  </conditionalFormatting>
  <conditionalFormatting sqref="D81:D88 E82:E88 F83:F88 G84:G88 H85:H88 I86:I88 J87:J88 K88 C80:C88">
    <cfRule type="cellIs" dxfId="543" priority="38" operator="notEqual">
      <formula>0</formula>
    </cfRule>
  </conditionalFormatting>
  <conditionalFormatting sqref="D81:D88 E82:E88 F83:F88 G84:G88 H85:H88 I86:I88 J87:J88 K88 C80:C88">
    <cfRule type="cellIs" dxfId="542" priority="37" operator="notEqual">
      <formula>0</formula>
    </cfRule>
  </conditionalFormatting>
  <conditionalFormatting sqref="G17">
    <cfRule type="expression" dxfId="541" priority="36">
      <formula>ISBLANK($G$17)</formula>
    </cfRule>
  </conditionalFormatting>
  <conditionalFormatting sqref="C91:L100">
    <cfRule type="cellIs" dxfId="540" priority="33" operator="equal">
      <formula>0</formula>
    </cfRule>
  </conditionalFormatting>
  <conditionalFormatting sqref="N91:N100">
    <cfRule type="cellIs" dxfId="539" priority="32" operator="equal">
      <formula>0</formula>
    </cfRule>
  </conditionalFormatting>
  <conditionalFormatting sqref="B17">
    <cfRule type="expression" dxfId="538" priority="27">
      <formula>ISBLANK($B$17)</formula>
    </cfRule>
  </conditionalFormatting>
  <conditionalFormatting sqref="M17">
    <cfRule type="expression" dxfId="537" priority="26" stopIfTrue="1">
      <formula>$M$17&gt;$K$17</formula>
    </cfRule>
  </conditionalFormatting>
  <conditionalFormatting sqref="M21:M65">
    <cfRule type="cellIs" dxfId="536" priority="19" operator="greaterThan">
      <formula>3</formula>
    </cfRule>
    <cfRule type="cellIs" dxfId="535" priority="20" operator="equal">
      <formula>3</formula>
    </cfRule>
    <cfRule type="cellIs" dxfId="534" priority="21" operator="equal">
      <formula>2</formula>
    </cfRule>
    <cfRule type="cellIs" dxfId="533" priority="22" operator="equal">
      <formula>1</formula>
    </cfRule>
  </conditionalFormatting>
  <conditionalFormatting sqref="C102:L111">
    <cfRule type="cellIs" dxfId="532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531" priority="14" operator="notEqual">
      <formula>0</formula>
    </cfRule>
  </conditionalFormatting>
  <conditionalFormatting sqref="Q87:X88 Y88">
    <cfRule type="cellIs" dxfId="530" priority="13" operator="notEqual">
      <formula>0</formula>
    </cfRule>
  </conditionalFormatting>
  <conditionalFormatting sqref="X87:X88 Y88">
    <cfRule type="cellIs" dxfId="529" priority="12" operator="notEqual">
      <formula>0</formula>
    </cfRule>
  </conditionalFormatting>
  <conditionalFormatting sqref="Y88">
    <cfRule type="cellIs" dxfId="528" priority="11" operator="notEqual">
      <formula>0</formula>
    </cfRule>
  </conditionalFormatting>
  <conditionalFormatting sqref="Q88:Y88">
    <cfRule type="cellIs" dxfId="527" priority="10" operator="notEqual">
      <formula>0</formula>
    </cfRule>
  </conditionalFormatting>
  <conditionalFormatting sqref="R81:R88 S82:S88 T83:T88 U84:U88 V85:V88 W86:W88 X87:X88 Y88 Q80:Q88">
    <cfRule type="cellIs" dxfId="526" priority="9" operator="notEqual">
      <formula>0</formula>
    </cfRule>
  </conditionalFormatting>
  <conditionalFormatting sqref="R81:R88 S82:S88 T83:T88 U84:U88 V85:V88 W86:W88 X87:X88 Y88 Q80:Q88">
    <cfRule type="cellIs" dxfId="525" priority="8" operator="notEqual">
      <formula>0</formula>
    </cfRule>
  </conditionalFormatting>
  <conditionalFormatting sqref="O91:P100">
    <cfRule type="cellIs" dxfId="524" priority="7" operator="equal">
      <formula>0</formula>
    </cfRule>
  </conditionalFormatting>
  <conditionalFormatting sqref="B6:F15">
    <cfRule type="expression" dxfId="523" priority="6">
      <formula>$B6&lt;&gt;""</formula>
    </cfRule>
  </conditionalFormatting>
  <conditionalFormatting sqref="G6:N15">
    <cfRule type="expression" dxfId="522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521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520" priority="1" operator="lessThan">
      <formula>0.00001</formula>
    </cfRule>
  </conditionalFormatting>
  <dataValidations count="3">
    <dataValidation type="whole" allowBlank="1" showInputMessage="1" showErrorMessage="1" sqref="M74 M66" xr:uid="{00000000-0002-0000-0600-000000000000}">
      <formula1>1</formula1>
      <formula2>9</formula2>
    </dataValidation>
    <dataValidation type="list" allowBlank="1" showInputMessage="1" showErrorMessage="1" sqref="K74 K21:K65" xr:uid="{00000000-0002-0000-0600-000001000000}">
      <formula1>$O$19:$O$20</formula1>
    </dataValidation>
    <dataValidation type="decimal" allowBlank="1" showInputMessage="1" showErrorMessage="1" sqref="L21:L65" xr:uid="{00000000-0002-0000-06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10</v>
      </c>
      <c r="L1" s="178"/>
      <c r="M1" s="165"/>
      <c r="N1" s="168" t="s">
        <v>66</v>
      </c>
      <c r="O1" s="169">
        <v>6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Application of the GIS based multi-criteria decision analysis and analytical
hierarchy process (AHP) in the flood susceptibility mapping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175</v>
      </c>
    </row>
    <row r="6" spans="1:17" x14ac:dyDescent="0.25">
      <c r="A6" s="360">
        <v>1</v>
      </c>
      <c r="B6" s="458" t="str">
        <f>IF(ISBLANK(Summary!C18),"",Summary!C18)</f>
        <v>TWI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0.10000000000000002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Elevation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0.10000000000000002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Slope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0.10000000000000002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Precipitation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0.10000000000000002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LULC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0.10000000000000002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>NDVI</v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0.10000000000000002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>Distance from river</v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0.10000000000000002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>Distance from road</v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0.10000000000000002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>Drainage density</v>
      </c>
      <c r="C14" s="459"/>
      <c r="D14" s="459"/>
      <c r="E14" s="459"/>
      <c r="F14" s="460"/>
      <c r="G14" s="181" t="str">
        <f>IF(ISBLANK(Summary!F26),"",Summary!F26)</f>
        <v/>
      </c>
      <c r="H14" s="181"/>
      <c r="I14" s="181"/>
      <c r="J14" s="181"/>
      <c r="K14" s="181"/>
      <c r="L14" s="181"/>
      <c r="M14" s="181"/>
      <c r="N14" s="182"/>
      <c r="O14" s="369">
        <f t="shared" si="0"/>
        <v>0.10000000000000002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>Soil type</v>
      </c>
      <c r="C15" s="465"/>
      <c r="D15" s="465"/>
      <c r="E15" s="465"/>
      <c r="F15" s="466"/>
      <c r="G15" s="183" t="str">
        <f>IF(ISBLANK(Summary!F27),"",Summary!F27)</f>
        <v/>
      </c>
      <c r="H15" s="183"/>
      <c r="I15" s="183"/>
      <c r="J15" s="183"/>
      <c r="K15" s="183"/>
      <c r="L15" s="183"/>
      <c r="M15" s="183"/>
      <c r="N15" s="184"/>
      <c r="O15" s="370">
        <f t="shared" si="0"/>
        <v>0.10000000000000002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131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122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TWI</v>
      </c>
      <c r="E21" s="171"/>
      <c r="F21" s="171"/>
      <c r="G21" s="86"/>
      <c r="H21" s="477" t="str">
        <f>IF(B21&gt;0,VLOOKUP($C21,$A$6:$D$15,2),"")</f>
        <v>Elevation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Slope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Precipitation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LULC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>NDVI</v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>Distance from river</v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>Distance from road</v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Elevation</v>
      </c>
      <c r="E28" s="171"/>
      <c r="F28" s="171"/>
      <c r="G28" s="86"/>
      <c r="H28" s="477" t="str">
        <f t="shared" si="4"/>
        <v>Slope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Precipitation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LULC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>NDVI</v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>Distance from river</v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>Distance from road</v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Slope</v>
      </c>
      <c r="E34" s="171"/>
      <c r="F34" s="171"/>
      <c r="G34" s="86"/>
      <c r="H34" s="477" t="str">
        <f t="shared" si="4"/>
        <v>Precipitation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LULC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>NDVI</v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>Distance from river</v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>Distance from road</v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Precipitation</v>
      </c>
      <c r="E39" s="171"/>
      <c r="F39" s="171"/>
      <c r="G39" s="86"/>
      <c r="H39" s="477" t="str">
        <f t="shared" si="4"/>
        <v>LULC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>NDVI</v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>Distance from river</v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>Distance from road</v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LULC</v>
      </c>
      <c r="E43" s="171"/>
      <c r="F43" s="171"/>
      <c r="G43" s="87"/>
      <c r="H43" s="477" t="str">
        <f t="shared" si="4"/>
        <v>NDVI</v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>Distance from river</v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>Distance from road</v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NDVI</v>
      </c>
      <c r="E46" s="171"/>
      <c r="F46" s="171"/>
      <c r="G46" s="87"/>
      <c r="H46" s="477" t="str">
        <f t="shared" si="4"/>
        <v>Distance from river</v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>Distance from road</v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Distance from river</v>
      </c>
      <c r="E48" s="173"/>
      <c r="F48" s="173"/>
      <c r="G48" s="90"/>
      <c r="H48" s="479" t="str">
        <f t="shared" si="4"/>
        <v>Distance from road</v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19</v>
      </c>
      <c r="B49" s="93">
        <v>1</v>
      </c>
      <c r="C49" s="94">
        <v>9</v>
      </c>
      <c r="D49" s="170" t="str">
        <f t="shared" si="8"/>
        <v>TWI</v>
      </c>
      <c r="E49" s="171"/>
      <c r="F49" s="171"/>
      <c r="G49" s="87"/>
      <c r="H49" s="477" t="str">
        <f t="shared" si="4"/>
        <v>Drainage density</v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20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>Soil type</v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29</v>
      </c>
      <c r="B51" s="93">
        <v>2</v>
      </c>
      <c r="C51" s="94">
        <v>9</v>
      </c>
      <c r="D51" s="170" t="str">
        <f t="shared" si="8"/>
        <v>Elevation</v>
      </c>
      <c r="E51" s="171"/>
      <c r="F51" s="171"/>
      <c r="G51" s="87"/>
      <c r="H51" s="477" t="str">
        <f t="shared" si="4"/>
        <v>Drainage density</v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30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>Soil type</v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39</v>
      </c>
      <c r="B53" s="93">
        <v>3</v>
      </c>
      <c r="C53" s="94">
        <v>9</v>
      </c>
      <c r="D53" s="170" t="str">
        <f t="shared" si="8"/>
        <v>Slope</v>
      </c>
      <c r="E53" s="171"/>
      <c r="F53" s="171"/>
      <c r="G53" s="87"/>
      <c r="H53" s="477" t="str">
        <f t="shared" si="4"/>
        <v>Drainage density</v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40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>Soil type</v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49</v>
      </c>
      <c r="B55" s="93">
        <v>4</v>
      </c>
      <c r="C55" s="94">
        <v>9</v>
      </c>
      <c r="D55" s="170" t="str">
        <f t="shared" si="8"/>
        <v>Precipitation</v>
      </c>
      <c r="E55" s="171"/>
      <c r="F55" s="171"/>
      <c r="G55" s="87"/>
      <c r="H55" s="477" t="str">
        <f t="shared" si="4"/>
        <v>Drainage density</v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50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>Soil type</v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59</v>
      </c>
      <c r="B57" s="93">
        <v>5</v>
      </c>
      <c r="C57" s="94">
        <v>9</v>
      </c>
      <c r="D57" s="170" t="str">
        <f t="shared" si="8"/>
        <v>LULC</v>
      </c>
      <c r="E57" s="171"/>
      <c r="F57" s="171"/>
      <c r="G57" s="87"/>
      <c r="H57" s="477" t="str">
        <f t="shared" si="4"/>
        <v>Drainage density</v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60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>Soil type</v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69</v>
      </c>
      <c r="B59" s="93">
        <v>6</v>
      </c>
      <c r="C59" s="94">
        <v>9</v>
      </c>
      <c r="D59" s="170" t="str">
        <f t="shared" si="8"/>
        <v>NDVI</v>
      </c>
      <c r="E59" s="171"/>
      <c r="F59" s="171"/>
      <c r="G59" s="87"/>
      <c r="H59" s="477" t="str">
        <f t="shared" si="4"/>
        <v>Drainage density</v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70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>Soil type</v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79</v>
      </c>
      <c r="B61" s="93">
        <v>7</v>
      </c>
      <c r="C61" s="94">
        <v>9</v>
      </c>
      <c r="D61" s="170" t="str">
        <f t="shared" si="8"/>
        <v>Distance from river</v>
      </c>
      <c r="E61" s="171"/>
      <c r="F61" s="171"/>
      <c r="G61" s="87"/>
      <c r="H61" s="477" t="str">
        <f t="shared" si="4"/>
        <v>Drainage density</v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80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>Soil type</v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89</v>
      </c>
      <c r="B63" s="93">
        <v>8</v>
      </c>
      <c r="C63" s="94">
        <v>9</v>
      </c>
      <c r="D63" s="170" t="str">
        <f t="shared" si="8"/>
        <v>Distance from road</v>
      </c>
      <c r="E63" s="171"/>
      <c r="F63" s="171"/>
      <c r="G63" s="87"/>
      <c r="H63" s="477" t="str">
        <f t="shared" si="4"/>
        <v>Drainage density</v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90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>Soil type</v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100</v>
      </c>
      <c r="B65" s="95">
        <v>9</v>
      </c>
      <c r="C65" s="96">
        <v>10</v>
      </c>
      <c r="D65" s="174" t="str">
        <f t="shared" si="8"/>
        <v>Drainage density</v>
      </c>
      <c r="E65" s="175"/>
      <c r="F65" s="175"/>
      <c r="G65" s="89"/>
      <c r="H65" s="485" t="str">
        <f t="shared" si="4"/>
        <v>Soil type</v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6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TWI</v>
      </c>
      <c r="D77" s="142" t="str">
        <v>Elevation</v>
      </c>
      <c r="E77" s="142" t="str">
        <v>Slope</v>
      </c>
      <c r="F77" s="142" t="str">
        <v>Precipitation</v>
      </c>
      <c r="G77" s="142" t="str">
        <v>LULC</v>
      </c>
      <c r="H77" s="142" t="str">
        <v>NDVI</v>
      </c>
      <c r="I77" s="143" t="str">
        <v>Distance from river</v>
      </c>
      <c r="J77" s="144" t="str">
        <v>Distance from road</v>
      </c>
      <c r="K77" s="144" t="str">
        <v>Drainage density</v>
      </c>
      <c r="L77" s="144" t="str">
        <v>Soil type</v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177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1</v>
      </c>
      <c r="L79" s="127">
        <f t="shared" si="9"/>
        <v>1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1</v>
      </c>
      <c r="L80" s="127">
        <f t="shared" si="9"/>
        <v>1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1</v>
      </c>
      <c r="L81" s="127">
        <f t="shared" si="9"/>
        <v>1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1</v>
      </c>
      <c r="L82" s="127">
        <f t="shared" si="9"/>
        <v>1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1</v>
      </c>
      <c r="L83" s="127">
        <f t="shared" si="9"/>
        <v>1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1</v>
      </c>
      <c r="L84" s="127">
        <f t="shared" si="9"/>
        <v>1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1</v>
      </c>
      <c r="L85" s="127">
        <f t="shared" si="9"/>
        <v>1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1</v>
      </c>
      <c r="L86" s="127">
        <f t="shared" si="9"/>
        <v>1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1</v>
      </c>
      <c r="D87" s="127">
        <f t="shared" si="11"/>
        <v>1</v>
      </c>
      <c r="E87" s="127">
        <f t="shared" si="11"/>
        <v>1</v>
      </c>
      <c r="F87" s="127">
        <f t="shared" si="11"/>
        <v>1</v>
      </c>
      <c r="G87" s="127">
        <f>IF(ISNA(VLOOKUP((10*G$78+$B87),$A$21:$O$65,15,FALSE)),0,1/VLOOKUP((10*G$78+$B87),$A$21:$O$65,15,FALSE))</f>
        <v>1</v>
      </c>
      <c r="H87" s="127">
        <f>IF(ISNA(VLOOKUP((10*H$78+$B87),$A$21:$O$65,15,FALSE)),0,1/VLOOKUP((10*H$78+$B87),$A$21:$O$65,15,FALSE))</f>
        <v>1</v>
      </c>
      <c r="I87" s="127">
        <f>IF(ISNA(VLOOKUP((10*I$78+$B87),$A$21:$O$65,15,FALSE)),0,1/VLOOKUP((10*I$78+$B87),$A$21:$O$65,15,FALSE))</f>
        <v>1</v>
      </c>
      <c r="J87" s="127">
        <f>IF(ISNA(VLOOKUP((10*J$78+$B87),$A$21:$O$65,15,FALSE)),0,1/VLOOKUP((10*J$78+$B87),$A$21:$O$65,15,FALSE))</f>
        <v>1</v>
      </c>
      <c r="K87" s="79">
        <v>1</v>
      </c>
      <c r="L87" s="127">
        <f>IF(ISNA(VLOOKUP(($B87*10+L$78),$A$21:$O$65,15,FALSE)),0,VLOOKUP(($B87*10+L$78),$A$21:$O$65,15,FALSE))</f>
        <v>1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1</v>
      </c>
      <c r="D88" s="128">
        <f t="shared" si="11"/>
        <v>1</v>
      </c>
      <c r="E88" s="128">
        <f t="shared" si="11"/>
        <v>1</v>
      </c>
      <c r="F88" s="128">
        <f t="shared" si="11"/>
        <v>1</v>
      </c>
      <c r="G88" s="128">
        <f>IF(ISNA(VLOOKUP((10*G$78+$B88),$A$21:$O$65,15,FALSE)),0,1/VLOOKUP((10*G$78+$B88),$A$21:$O$65,15,FALSE))</f>
        <v>1</v>
      </c>
      <c r="H88" s="128">
        <f>IF(ISNA(VLOOKUP((10*H$78+$B88),$A$21:$O$65,15,FALSE)),0,1/VLOOKUP((10*H$78+$B88),$A$21:$O$65,15,FALSE))</f>
        <v>1</v>
      </c>
      <c r="I88" s="128">
        <f>IF(ISNA(VLOOKUP((10*I$78+$B88),$A$21:$O$65,15,FALSE)),0,1/VLOOKUP((10*I$78+$B88),$A$21:$O$65,15,FALSE))</f>
        <v>1</v>
      </c>
      <c r="J88" s="128">
        <f>IF(ISNA(VLOOKUP((10*J$78+$B88),$A$21:$O$65,15,FALSE)),0,1/VLOOKUP((10*J$78+$B88),$A$21:$O$65,15,FALSE))</f>
        <v>1</v>
      </c>
      <c r="K88" s="128">
        <f>IF(ISNA(VLOOKUP((10*K$78+$B88),$A$21:$O$65,15,FALSE)),0,1/VLOOKUP((10*K$78+$B88),$A$21:$O$65,15,FALSE))</f>
        <v>1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10</v>
      </c>
      <c r="D89" s="129">
        <f t="shared" ref="D89:L89" si="14">SUM(D79:D88)</f>
        <v>10</v>
      </c>
      <c r="E89" s="129">
        <f t="shared" si="14"/>
        <v>10</v>
      </c>
      <c r="F89" s="129">
        <f t="shared" si="14"/>
        <v>10</v>
      </c>
      <c r="G89" s="129">
        <f t="shared" si="14"/>
        <v>10</v>
      </c>
      <c r="H89" s="129">
        <f t="shared" si="14"/>
        <v>10</v>
      </c>
      <c r="I89" s="129">
        <f t="shared" si="14"/>
        <v>10</v>
      </c>
      <c r="J89" s="129">
        <f t="shared" si="14"/>
        <v>10</v>
      </c>
      <c r="K89" s="129">
        <f t="shared" si="14"/>
        <v>10</v>
      </c>
      <c r="L89" s="129">
        <f t="shared" si="14"/>
        <v>10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</v>
      </c>
      <c r="O91" s="375">
        <f>N91*COSH(P79)</f>
        <v>0.1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</v>
      </c>
      <c r="O92" s="375">
        <f t="shared" ref="O92:O100" si="19">N92*COSH(P80)</f>
        <v>0.1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</v>
      </c>
      <c r="O93" s="375">
        <f t="shared" si="19"/>
        <v>0.1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</v>
      </c>
      <c r="O94" s="375">
        <f t="shared" si="19"/>
        <v>0.1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</v>
      </c>
      <c r="O95" s="375">
        <f t="shared" si="19"/>
        <v>0.1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</v>
      </c>
      <c r="O96" s="375">
        <f t="shared" si="19"/>
        <v>0.1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</v>
      </c>
      <c r="O97" s="375">
        <f t="shared" si="19"/>
        <v>0.1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</v>
      </c>
      <c r="O98" s="375">
        <f t="shared" si="19"/>
        <v>0.1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0.1</v>
      </c>
      <c r="O99" s="375">
        <f t="shared" si="19"/>
        <v>0.1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0.1</v>
      </c>
      <c r="O100" s="375">
        <f t="shared" si="19"/>
        <v>0.1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10</v>
      </c>
      <c r="N101" s="156">
        <f>MMULT(C89:L89,N91:N100)</f>
        <v>10</v>
      </c>
      <c r="O101" s="371">
        <f>SUM(O91:O100)</f>
        <v>0.99999999999999989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1</v>
      </c>
      <c r="L102" s="157">
        <f t="shared" ca="1" si="20"/>
        <v>1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1</v>
      </c>
      <c r="L103" s="157">
        <f t="shared" ca="1" si="20"/>
        <v>1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1</v>
      </c>
      <c r="L104" s="157">
        <f t="shared" ca="1" si="20"/>
        <v>1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1</v>
      </c>
      <c r="L105" s="157">
        <f t="shared" ca="1" si="20"/>
        <v>1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1</v>
      </c>
      <c r="L106" s="157">
        <f t="shared" ca="1" si="20"/>
        <v>1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1</v>
      </c>
      <c r="L107" s="157">
        <f t="shared" ca="1" si="20"/>
        <v>1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1</v>
      </c>
      <c r="L108" s="157">
        <f t="shared" ca="1" si="20"/>
        <v>1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1</v>
      </c>
      <c r="L109" s="157">
        <f t="shared" ca="1" si="20"/>
        <v>1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1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153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1</v>
      </c>
      <c r="L113" s="157">
        <f t="shared" ca="1" si="21"/>
        <v>1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1</v>
      </c>
      <c r="L114" s="157">
        <f t="shared" ca="1" si="21"/>
        <v>1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1</v>
      </c>
      <c r="L115" s="157">
        <f t="shared" ca="1" si="21"/>
        <v>1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1</v>
      </c>
      <c r="L116" s="157">
        <f t="shared" ca="1" si="21"/>
        <v>1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1</v>
      </c>
      <c r="L117" s="157">
        <f t="shared" ca="1" si="21"/>
        <v>1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1</v>
      </c>
      <c r="L118" s="157">
        <f t="shared" ca="1" si="21"/>
        <v>1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1</v>
      </c>
      <c r="L119" s="157">
        <f t="shared" ca="1" si="21"/>
        <v>1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1</v>
      </c>
      <c r="L120" s="157">
        <f t="shared" ca="1" si="21"/>
        <v>1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1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ca="1" si="22"/>
        <v>A1</v>
      </c>
      <c r="L124" s="157" t="str">
        <f t="shared" ca="1" si="22"/>
        <v>A1</v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ca="1" si="22"/>
        <v>A1</v>
      </c>
      <c r="L125" s="157" t="str">
        <f t="shared" ca="1" si="22"/>
        <v>A1</v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ca="1" si="22"/>
        <v>A1</v>
      </c>
      <c r="L126" s="157" t="str">
        <f t="shared" ca="1" si="22"/>
        <v>A1</v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ca="1" si="22"/>
        <v>A1</v>
      </c>
      <c r="L127" s="157" t="str">
        <f t="shared" ca="1" si="22"/>
        <v>A1</v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ca="1" si="22"/>
        <v>A1</v>
      </c>
      <c r="L128" s="157" t="str">
        <f t="shared" ca="1" si="22"/>
        <v>A1</v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ca="1" si="22"/>
        <v>A1</v>
      </c>
      <c r="L129" s="157" t="str">
        <f t="shared" ca="1" si="22"/>
        <v>A1</v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ca="1" si="22"/>
        <v>A1</v>
      </c>
      <c r="L130" s="157" t="str">
        <f t="shared" ca="1" si="22"/>
        <v>A1</v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ca="1" si="22"/>
        <v>A1</v>
      </c>
      <c r="L131" s="157" t="str">
        <f t="shared" ca="1" si="22"/>
        <v>A1</v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ca="1" si="22"/>
        <v>A1</v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519" priority="52" stopIfTrue="1" operator="equal">
      <formula>"n/a"</formula>
    </cfRule>
  </conditionalFormatting>
  <conditionalFormatting sqref="K27:L27">
    <cfRule type="cellIs" dxfId="518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517" priority="49" operator="notEqual">
      <formula>0</formula>
    </cfRule>
  </conditionalFormatting>
  <conditionalFormatting sqref="C87:J88 K88">
    <cfRule type="cellIs" dxfId="516" priority="45" operator="notEqual">
      <formula>0</formula>
    </cfRule>
  </conditionalFormatting>
  <conditionalFormatting sqref="J87:J88 K88">
    <cfRule type="cellIs" dxfId="515" priority="44" operator="notEqual">
      <formula>0</formula>
    </cfRule>
  </conditionalFormatting>
  <conditionalFormatting sqref="K88">
    <cfRule type="cellIs" dxfId="514" priority="43" operator="notEqual">
      <formula>0</formula>
    </cfRule>
  </conditionalFormatting>
  <conditionalFormatting sqref="K21:L65">
    <cfRule type="expression" dxfId="513" priority="41">
      <formula>AND($A21&gt;0,OR($K21="",$L21=""))</formula>
    </cfRule>
    <cfRule type="expression" dxfId="512" priority="42">
      <formula>($A21=0)</formula>
    </cfRule>
  </conditionalFormatting>
  <conditionalFormatting sqref="C88:K88">
    <cfRule type="cellIs" dxfId="511" priority="40" operator="notEqual">
      <formula>0</formula>
    </cfRule>
  </conditionalFormatting>
  <conditionalFormatting sqref="D81:D88 E82:E88 F83:F88 G84:G88 H85:H88 I86:I88 J87:J88 K88 C80:C88">
    <cfRule type="cellIs" dxfId="510" priority="39" operator="notEqual">
      <formula>0</formula>
    </cfRule>
  </conditionalFormatting>
  <conditionalFormatting sqref="D81:D88 E82:E88 F83:F88 G84:G88 H85:H88 I86:I88 J87:J88 K88 C80:C88">
    <cfRule type="cellIs" dxfId="509" priority="38" operator="notEqual">
      <formula>0</formula>
    </cfRule>
  </conditionalFormatting>
  <conditionalFormatting sqref="G17">
    <cfRule type="expression" dxfId="508" priority="37">
      <formula>ISBLANK($G$17)</formula>
    </cfRule>
  </conditionalFormatting>
  <conditionalFormatting sqref="C91:L100">
    <cfRule type="cellIs" dxfId="507" priority="34" operator="equal">
      <formula>0</formula>
    </cfRule>
  </conditionalFormatting>
  <conditionalFormatting sqref="N91:N100">
    <cfRule type="cellIs" dxfId="506" priority="33" operator="equal">
      <formula>0</formula>
    </cfRule>
  </conditionalFormatting>
  <conditionalFormatting sqref="B17">
    <cfRule type="expression" dxfId="505" priority="28">
      <formula>ISBLANK($B$17)</formula>
    </cfRule>
  </conditionalFormatting>
  <conditionalFormatting sqref="M17">
    <cfRule type="expression" dxfId="504" priority="25" stopIfTrue="1">
      <formula>$M$17&gt;$K$17</formula>
    </cfRule>
  </conditionalFormatting>
  <conditionalFormatting sqref="M21:M65">
    <cfRule type="cellIs" dxfId="503" priority="19" operator="greaterThan">
      <formula>3</formula>
    </cfRule>
    <cfRule type="cellIs" dxfId="502" priority="20" operator="equal">
      <formula>3</formula>
    </cfRule>
    <cfRule type="cellIs" dxfId="501" priority="21" operator="equal">
      <formula>2</formula>
    </cfRule>
    <cfRule type="cellIs" dxfId="500" priority="22" operator="equal">
      <formula>1</formula>
    </cfRule>
  </conditionalFormatting>
  <conditionalFormatting sqref="C102:L111">
    <cfRule type="cellIs" dxfId="499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498" priority="14" operator="notEqual">
      <formula>0</formula>
    </cfRule>
  </conditionalFormatting>
  <conditionalFormatting sqref="Q87:X88 Y88">
    <cfRule type="cellIs" dxfId="497" priority="13" operator="notEqual">
      <formula>0</formula>
    </cfRule>
  </conditionalFormatting>
  <conditionalFormatting sqref="X87:X88 Y88">
    <cfRule type="cellIs" dxfId="496" priority="12" operator="notEqual">
      <formula>0</formula>
    </cfRule>
  </conditionalFormatting>
  <conditionalFormatting sqref="Y88">
    <cfRule type="cellIs" dxfId="495" priority="11" operator="notEqual">
      <formula>0</formula>
    </cfRule>
  </conditionalFormatting>
  <conditionalFormatting sqref="Q88:Y88">
    <cfRule type="cellIs" dxfId="494" priority="10" operator="notEqual">
      <formula>0</formula>
    </cfRule>
  </conditionalFormatting>
  <conditionalFormatting sqref="R81:R88 S82:S88 T83:T88 U84:U88 V85:V88 W86:W88 X87:X88 Y88 Q80:Q88">
    <cfRule type="cellIs" dxfId="493" priority="9" operator="notEqual">
      <formula>0</formula>
    </cfRule>
  </conditionalFormatting>
  <conditionalFormatting sqref="R81:R88 S82:S88 T83:T88 U84:U88 V85:V88 W86:W88 X87:X88 Y88 Q80:Q88">
    <cfRule type="cellIs" dxfId="492" priority="8" operator="notEqual">
      <formula>0</formula>
    </cfRule>
  </conditionalFormatting>
  <conditionalFormatting sqref="O91:P100">
    <cfRule type="cellIs" dxfId="491" priority="7" operator="equal">
      <formula>0</formula>
    </cfRule>
  </conditionalFormatting>
  <conditionalFormatting sqref="B6:F15">
    <cfRule type="expression" dxfId="490" priority="6">
      <formula>$B6&lt;&gt;""</formula>
    </cfRule>
  </conditionalFormatting>
  <conditionalFormatting sqref="G6:N15">
    <cfRule type="expression" dxfId="489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488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487" priority="1" operator="lessThan">
      <formula>0.00001</formula>
    </cfRule>
  </conditionalFormatting>
  <dataValidations count="3">
    <dataValidation type="list" allowBlank="1" showInputMessage="1" showErrorMessage="1" sqref="K74 K21:K65" xr:uid="{00000000-0002-0000-0700-000000000000}">
      <formula1>$O$19:$O$20</formula1>
    </dataValidation>
    <dataValidation type="whole" allowBlank="1" showInputMessage="1" showErrorMessage="1" sqref="M74 M66" xr:uid="{00000000-0002-0000-0700-000001000000}">
      <formula1>1</formula1>
      <formula2>9</formula2>
    </dataValidation>
    <dataValidation type="decimal" allowBlank="1" showInputMessage="1" showErrorMessage="1" sqref="L21:L65" xr:uid="{00000000-0002-0000-07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10</v>
      </c>
      <c r="L1" s="178"/>
      <c r="M1" s="165"/>
      <c r="N1" s="168" t="s">
        <v>66</v>
      </c>
      <c r="O1" s="169">
        <v>7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Application of the GIS based multi-criteria decision analysis and analytical
hierarchy process (AHP) in the flood susceptibility mapping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175</v>
      </c>
    </row>
    <row r="6" spans="1:17" x14ac:dyDescent="0.25">
      <c r="A6" s="360">
        <v>1</v>
      </c>
      <c r="B6" s="458" t="str">
        <f>IF(ISBLANK(Summary!C18),"",Summary!C18)</f>
        <v>TWI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0.10000000000000002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Elevation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0.10000000000000002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Slope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0.10000000000000002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Precipitation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0.10000000000000002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LULC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0.10000000000000002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>NDVI</v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0.10000000000000002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>Distance from river</v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0.10000000000000002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>Distance from road</v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0.10000000000000002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>Drainage density</v>
      </c>
      <c r="C14" s="459"/>
      <c r="D14" s="459"/>
      <c r="E14" s="459"/>
      <c r="F14" s="460"/>
      <c r="G14" s="181" t="str">
        <f>IF(ISBLANK(Summary!F26),"",Summary!F26)</f>
        <v/>
      </c>
      <c r="H14" s="181"/>
      <c r="I14" s="181"/>
      <c r="J14" s="181"/>
      <c r="K14" s="181"/>
      <c r="L14" s="181"/>
      <c r="M14" s="181"/>
      <c r="N14" s="182"/>
      <c r="O14" s="369">
        <f t="shared" si="0"/>
        <v>0.10000000000000002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>Soil type</v>
      </c>
      <c r="C15" s="465"/>
      <c r="D15" s="465"/>
      <c r="E15" s="465"/>
      <c r="F15" s="466"/>
      <c r="G15" s="183" t="str">
        <f>IF(ISBLANK(Summary!F27),"",Summary!F27)</f>
        <v/>
      </c>
      <c r="H15" s="183"/>
      <c r="I15" s="183"/>
      <c r="J15" s="183"/>
      <c r="K15" s="183"/>
      <c r="L15" s="183"/>
      <c r="M15" s="183"/>
      <c r="N15" s="184"/>
      <c r="O15" s="370">
        <f t="shared" si="0"/>
        <v>0.10000000000000002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132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5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122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TWI</v>
      </c>
      <c r="E21" s="171"/>
      <c r="F21" s="171"/>
      <c r="G21" s="86"/>
      <c r="H21" s="477" t="str">
        <f>IF(B21&gt;0,VLOOKUP($C21,$A$6:$D$15,2),"")</f>
        <v>Elevation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Slope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Precipitation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LULC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>NDVI</v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>Distance from river</v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>Distance from road</v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Elevation</v>
      </c>
      <c r="E28" s="171"/>
      <c r="F28" s="171"/>
      <c r="G28" s="86"/>
      <c r="H28" s="477" t="str">
        <f t="shared" si="4"/>
        <v>Slope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Precipitation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LULC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>NDVI</v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>Distance from river</v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>Distance from road</v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Slope</v>
      </c>
      <c r="E34" s="171"/>
      <c r="F34" s="171"/>
      <c r="G34" s="86"/>
      <c r="H34" s="477" t="str">
        <f t="shared" si="4"/>
        <v>Precipitation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LULC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>NDVI</v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>Distance from river</v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>Distance from road</v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Precipitation</v>
      </c>
      <c r="E39" s="171"/>
      <c r="F39" s="171"/>
      <c r="G39" s="86"/>
      <c r="H39" s="477" t="str">
        <f t="shared" si="4"/>
        <v>LULC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>NDVI</v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>Distance from river</v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>Distance from road</v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LULC</v>
      </c>
      <c r="E43" s="171"/>
      <c r="F43" s="171"/>
      <c r="G43" s="87"/>
      <c r="H43" s="477" t="str">
        <f t="shared" si="4"/>
        <v>NDVI</v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>Distance from river</v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>Distance from road</v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NDVI</v>
      </c>
      <c r="E46" s="171"/>
      <c r="F46" s="171"/>
      <c r="G46" s="87"/>
      <c r="H46" s="477" t="str">
        <f t="shared" si="4"/>
        <v>Distance from river</v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>Distance from road</v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Distance from river</v>
      </c>
      <c r="E48" s="173"/>
      <c r="F48" s="173"/>
      <c r="G48" s="90"/>
      <c r="H48" s="479" t="str">
        <f t="shared" si="4"/>
        <v>Distance from road</v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19</v>
      </c>
      <c r="B49" s="93">
        <v>1</v>
      </c>
      <c r="C49" s="94">
        <v>9</v>
      </c>
      <c r="D49" s="170" t="str">
        <f t="shared" si="8"/>
        <v>TWI</v>
      </c>
      <c r="E49" s="171"/>
      <c r="F49" s="171"/>
      <c r="G49" s="87"/>
      <c r="H49" s="477" t="str">
        <f t="shared" si="4"/>
        <v>Drainage density</v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20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>Soil type</v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29</v>
      </c>
      <c r="B51" s="93">
        <v>2</v>
      </c>
      <c r="C51" s="94">
        <v>9</v>
      </c>
      <c r="D51" s="170" t="str">
        <f t="shared" si="8"/>
        <v>Elevation</v>
      </c>
      <c r="E51" s="171"/>
      <c r="F51" s="171"/>
      <c r="G51" s="87"/>
      <c r="H51" s="477" t="str">
        <f t="shared" si="4"/>
        <v>Drainage density</v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30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>Soil type</v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39</v>
      </c>
      <c r="B53" s="93">
        <v>3</v>
      </c>
      <c r="C53" s="94">
        <v>9</v>
      </c>
      <c r="D53" s="170" t="str">
        <f t="shared" si="8"/>
        <v>Slope</v>
      </c>
      <c r="E53" s="171"/>
      <c r="F53" s="171"/>
      <c r="G53" s="87"/>
      <c r="H53" s="477" t="str">
        <f t="shared" si="4"/>
        <v>Drainage density</v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40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>Soil type</v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49</v>
      </c>
      <c r="B55" s="93">
        <v>4</v>
      </c>
      <c r="C55" s="94">
        <v>9</v>
      </c>
      <c r="D55" s="170" t="str">
        <f t="shared" si="8"/>
        <v>Precipitation</v>
      </c>
      <c r="E55" s="171"/>
      <c r="F55" s="171"/>
      <c r="G55" s="87"/>
      <c r="H55" s="477" t="str">
        <f t="shared" si="4"/>
        <v>Drainage density</v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50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>Soil type</v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59</v>
      </c>
      <c r="B57" s="93">
        <v>5</v>
      </c>
      <c r="C57" s="94">
        <v>9</v>
      </c>
      <c r="D57" s="170" t="str">
        <f t="shared" si="8"/>
        <v>LULC</v>
      </c>
      <c r="E57" s="171"/>
      <c r="F57" s="171"/>
      <c r="G57" s="87"/>
      <c r="H57" s="477" t="str">
        <f t="shared" si="4"/>
        <v>Drainage density</v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60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>Soil type</v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69</v>
      </c>
      <c r="B59" s="93">
        <v>6</v>
      </c>
      <c r="C59" s="94">
        <v>9</v>
      </c>
      <c r="D59" s="170" t="str">
        <f t="shared" si="8"/>
        <v>NDVI</v>
      </c>
      <c r="E59" s="171"/>
      <c r="F59" s="171"/>
      <c r="G59" s="87"/>
      <c r="H59" s="477" t="str">
        <f t="shared" si="4"/>
        <v>Drainage density</v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70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>Soil type</v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79</v>
      </c>
      <c r="B61" s="93">
        <v>7</v>
      </c>
      <c r="C61" s="94">
        <v>9</v>
      </c>
      <c r="D61" s="170" t="str">
        <f t="shared" si="8"/>
        <v>Distance from river</v>
      </c>
      <c r="E61" s="171"/>
      <c r="F61" s="171"/>
      <c r="G61" s="87"/>
      <c r="H61" s="477" t="str">
        <f t="shared" si="4"/>
        <v>Drainage density</v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80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>Soil type</v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89</v>
      </c>
      <c r="B63" s="93">
        <v>8</v>
      </c>
      <c r="C63" s="94">
        <v>9</v>
      </c>
      <c r="D63" s="170" t="str">
        <f t="shared" si="8"/>
        <v>Distance from road</v>
      </c>
      <c r="E63" s="171"/>
      <c r="F63" s="171"/>
      <c r="G63" s="87"/>
      <c r="H63" s="477" t="str">
        <f t="shared" si="4"/>
        <v>Drainage density</v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90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>Soil type</v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100</v>
      </c>
      <c r="B65" s="95">
        <v>9</v>
      </c>
      <c r="C65" s="96">
        <v>10</v>
      </c>
      <c r="D65" s="174" t="str">
        <f t="shared" si="8"/>
        <v>Drainage density</v>
      </c>
      <c r="E65" s="175"/>
      <c r="F65" s="175"/>
      <c r="G65" s="89"/>
      <c r="H65" s="485" t="str">
        <f t="shared" si="4"/>
        <v>Soil type</v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7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TWI</v>
      </c>
      <c r="D77" s="142" t="str">
        <v>Elevation</v>
      </c>
      <c r="E77" s="142" t="str">
        <v>Slope</v>
      </c>
      <c r="F77" s="142" t="str">
        <v>Precipitation</v>
      </c>
      <c r="G77" s="142" t="str">
        <v>LULC</v>
      </c>
      <c r="H77" s="142" t="str">
        <v>NDVI</v>
      </c>
      <c r="I77" s="143" t="str">
        <v>Distance from river</v>
      </c>
      <c r="J77" s="144" t="str">
        <v>Distance from road</v>
      </c>
      <c r="K77" s="144" t="str">
        <v>Drainage density</v>
      </c>
      <c r="L77" s="144" t="str">
        <v>Soil type</v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177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1</v>
      </c>
      <c r="L79" s="127">
        <f t="shared" si="9"/>
        <v>1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1</v>
      </c>
      <c r="L80" s="127">
        <f t="shared" si="9"/>
        <v>1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1</v>
      </c>
      <c r="L81" s="127">
        <f t="shared" si="9"/>
        <v>1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1</v>
      </c>
      <c r="L82" s="127">
        <f t="shared" si="9"/>
        <v>1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1</v>
      </c>
      <c r="L83" s="127">
        <f t="shared" si="9"/>
        <v>1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1</v>
      </c>
      <c r="L84" s="127">
        <f t="shared" si="9"/>
        <v>1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1</v>
      </c>
      <c r="L85" s="127">
        <f t="shared" si="9"/>
        <v>1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1</v>
      </c>
      <c r="L86" s="127">
        <f t="shared" si="9"/>
        <v>1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1</v>
      </c>
      <c r="D87" s="127">
        <f t="shared" si="11"/>
        <v>1</v>
      </c>
      <c r="E87" s="127">
        <f t="shared" si="11"/>
        <v>1</v>
      </c>
      <c r="F87" s="127">
        <f t="shared" si="11"/>
        <v>1</v>
      </c>
      <c r="G87" s="127">
        <f>IF(ISNA(VLOOKUP((10*G$78+$B87),$A$21:$O$65,15,FALSE)),0,1/VLOOKUP((10*G$78+$B87),$A$21:$O$65,15,FALSE))</f>
        <v>1</v>
      </c>
      <c r="H87" s="127">
        <f>IF(ISNA(VLOOKUP((10*H$78+$B87),$A$21:$O$65,15,FALSE)),0,1/VLOOKUP((10*H$78+$B87),$A$21:$O$65,15,FALSE))</f>
        <v>1</v>
      </c>
      <c r="I87" s="127">
        <f>IF(ISNA(VLOOKUP((10*I$78+$B87),$A$21:$O$65,15,FALSE)),0,1/VLOOKUP((10*I$78+$B87),$A$21:$O$65,15,FALSE))</f>
        <v>1</v>
      </c>
      <c r="J87" s="127">
        <f>IF(ISNA(VLOOKUP((10*J$78+$B87),$A$21:$O$65,15,FALSE)),0,1/VLOOKUP((10*J$78+$B87),$A$21:$O$65,15,FALSE))</f>
        <v>1</v>
      </c>
      <c r="K87" s="79">
        <v>1</v>
      </c>
      <c r="L87" s="127">
        <f>IF(ISNA(VLOOKUP(($B87*10+L$78),$A$21:$O$65,15,FALSE)),0,VLOOKUP(($B87*10+L$78),$A$21:$O$65,15,FALSE))</f>
        <v>1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1</v>
      </c>
      <c r="D88" s="128">
        <f t="shared" si="11"/>
        <v>1</v>
      </c>
      <c r="E88" s="128">
        <f t="shared" si="11"/>
        <v>1</v>
      </c>
      <c r="F88" s="128">
        <f t="shared" si="11"/>
        <v>1</v>
      </c>
      <c r="G88" s="128">
        <f>IF(ISNA(VLOOKUP((10*G$78+$B88),$A$21:$O$65,15,FALSE)),0,1/VLOOKUP((10*G$78+$B88),$A$21:$O$65,15,FALSE))</f>
        <v>1</v>
      </c>
      <c r="H88" s="128">
        <f>IF(ISNA(VLOOKUP((10*H$78+$B88),$A$21:$O$65,15,FALSE)),0,1/VLOOKUP((10*H$78+$B88),$A$21:$O$65,15,FALSE))</f>
        <v>1</v>
      </c>
      <c r="I88" s="128">
        <f>IF(ISNA(VLOOKUP((10*I$78+$B88),$A$21:$O$65,15,FALSE)),0,1/VLOOKUP((10*I$78+$B88),$A$21:$O$65,15,FALSE))</f>
        <v>1</v>
      </c>
      <c r="J88" s="128">
        <f>IF(ISNA(VLOOKUP((10*J$78+$B88),$A$21:$O$65,15,FALSE)),0,1/VLOOKUP((10*J$78+$B88),$A$21:$O$65,15,FALSE))</f>
        <v>1</v>
      </c>
      <c r="K88" s="128">
        <f>IF(ISNA(VLOOKUP((10*K$78+$B88),$A$21:$O$65,15,FALSE)),0,1/VLOOKUP((10*K$78+$B88),$A$21:$O$65,15,FALSE))</f>
        <v>1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10</v>
      </c>
      <c r="D89" s="129">
        <f t="shared" ref="D89:L89" si="14">SUM(D79:D88)</f>
        <v>10</v>
      </c>
      <c r="E89" s="129">
        <f t="shared" si="14"/>
        <v>10</v>
      </c>
      <c r="F89" s="129">
        <f t="shared" si="14"/>
        <v>10</v>
      </c>
      <c r="G89" s="129">
        <f t="shared" si="14"/>
        <v>10</v>
      </c>
      <c r="H89" s="129">
        <f t="shared" si="14"/>
        <v>10</v>
      </c>
      <c r="I89" s="129">
        <f t="shared" si="14"/>
        <v>10</v>
      </c>
      <c r="J89" s="129">
        <f t="shared" si="14"/>
        <v>10</v>
      </c>
      <c r="K89" s="129">
        <f t="shared" si="14"/>
        <v>10</v>
      </c>
      <c r="L89" s="129">
        <f t="shared" si="14"/>
        <v>10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</v>
      </c>
      <c r="O91" s="375">
        <f>N91*COSH(P79)</f>
        <v>0.1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</v>
      </c>
      <c r="O92" s="375">
        <f t="shared" ref="O92:O100" si="19">N92*COSH(P80)</f>
        <v>0.1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</v>
      </c>
      <c r="O93" s="375">
        <f t="shared" si="19"/>
        <v>0.1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</v>
      </c>
      <c r="O94" s="375">
        <f t="shared" si="19"/>
        <v>0.1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</v>
      </c>
      <c r="O95" s="375">
        <f t="shared" si="19"/>
        <v>0.1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</v>
      </c>
      <c r="O96" s="375">
        <f t="shared" si="19"/>
        <v>0.1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</v>
      </c>
      <c r="O97" s="375">
        <f t="shared" si="19"/>
        <v>0.1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</v>
      </c>
      <c r="O98" s="375">
        <f t="shared" si="19"/>
        <v>0.1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0.1</v>
      </c>
      <c r="O99" s="375">
        <f t="shared" si="19"/>
        <v>0.1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0.1</v>
      </c>
      <c r="O100" s="375">
        <f t="shared" si="19"/>
        <v>0.1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10</v>
      </c>
      <c r="N101" s="156">
        <f>MMULT(C89:L89,N91:N100)</f>
        <v>10</v>
      </c>
      <c r="O101" s="371">
        <f>SUM(O91:O100)</f>
        <v>0.99999999999999989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1</v>
      </c>
      <c r="L102" s="157">
        <f t="shared" ca="1" si="20"/>
        <v>1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1</v>
      </c>
      <c r="L103" s="157">
        <f t="shared" ca="1" si="20"/>
        <v>1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1</v>
      </c>
      <c r="L104" s="157">
        <f t="shared" ca="1" si="20"/>
        <v>1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1</v>
      </c>
      <c r="L105" s="157">
        <f t="shared" ca="1" si="20"/>
        <v>1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1</v>
      </c>
      <c r="L106" s="157">
        <f t="shared" ca="1" si="20"/>
        <v>1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1</v>
      </c>
      <c r="L107" s="157">
        <f t="shared" ca="1" si="20"/>
        <v>1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1</v>
      </c>
      <c r="L108" s="157">
        <f t="shared" ca="1" si="20"/>
        <v>1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1</v>
      </c>
      <c r="L109" s="157">
        <f t="shared" ca="1" si="20"/>
        <v>1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1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153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1</v>
      </c>
      <c r="L113" s="157">
        <f t="shared" ca="1" si="21"/>
        <v>1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1</v>
      </c>
      <c r="L114" s="157">
        <f t="shared" ca="1" si="21"/>
        <v>1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1</v>
      </c>
      <c r="L115" s="157">
        <f t="shared" ca="1" si="21"/>
        <v>1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1</v>
      </c>
      <c r="L116" s="157">
        <f t="shared" ca="1" si="21"/>
        <v>1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1</v>
      </c>
      <c r="L117" s="157">
        <f t="shared" ca="1" si="21"/>
        <v>1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1</v>
      </c>
      <c r="L118" s="157">
        <f t="shared" ca="1" si="21"/>
        <v>1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1</v>
      </c>
      <c r="L119" s="157">
        <f t="shared" ca="1" si="21"/>
        <v>1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1</v>
      </c>
      <c r="L120" s="157">
        <f t="shared" ca="1" si="21"/>
        <v>1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1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ca="1" si="22"/>
        <v>A1</v>
      </c>
      <c r="L124" s="157" t="str">
        <f t="shared" ca="1" si="22"/>
        <v>A1</v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ca="1" si="22"/>
        <v>A1</v>
      </c>
      <c r="L125" s="157" t="str">
        <f t="shared" ca="1" si="22"/>
        <v>A1</v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ca="1" si="22"/>
        <v>A1</v>
      </c>
      <c r="L126" s="157" t="str">
        <f t="shared" ca="1" si="22"/>
        <v>A1</v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ca="1" si="22"/>
        <v>A1</v>
      </c>
      <c r="L127" s="157" t="str">
        <f t="shared" ca="1" si="22"/>
        <v>A1</v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ca="1" si="22"/>
        <v>A1</v>
      </c>
      <c r="L128" s="157" t="str">
        <f t="shared" ca="1" si="22"/>
        <v>A1</v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ca="1" si="22"/>
        <v>A1</v>
      </c>
      <c r="L129" s="157" t="str">
        <f t="shared" ca="1" si="22"/>
        <v>A1</v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ca="1" si="22"/>
        <v>A1</v>
      </c>
      <c r="L130" s="157" t="str">
        <f t="shared" ca="1" si="22"/>
        <v>A1</v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ca="1" si="22"/>
        <v>A1</v>
      </c>
      <c r="L131" s="157" t="str">
        <f t="shared" ca="1" si="22"/>
        <v>A1</v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ca="1" si="22"/>
        <v>A1</v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486" priority="71" stopIfTrue="1" operator="equal">
      <formula>"n/a"</formula>
    </cfRule>
  </conditionalFormatting>
  <conditionalFormatting sqref="C86:I86 C85:H85 C84:G84 C83:F83 C82:E82 C81:D81 D79:L79 F81:L81 G82:L82 H83:L83 I84:L84 E80:L80 J85:L85 K86:L86 L87 K88 C80 C87:J88">
    <cfRule type="cellIs" dxfId="485" priority="68" operator="notEqual">
      <formula>0</formula>
    </cfRule>
  </conditionalFormatting>
  <conditionalFormatting sqref="C87:J88 K88">
    <cfRule type="cellIs" dxfId="484" priority="64" operator="notEqual">
      <formula>0</formula>
    </cfRule>
  </conditionalFormatting>
  <conditionalFormatting sqref="J87:J88 K88">
    <cfRule type="cellIs" dxfId="483" priority="63" operator="notEqual">
      <formula>0</formula>
    </cfRule>
  </conditionalFormatting>
  <conditionalFormatting sqref="K88">
    <cfRule type="cellIs" dxfId="482" priority="62" operator="notEqual">
      <formula>0</formula>
    </cfRule>
  </conditionalFormatting>
  <conditionalFormatting sqref="K47:L65">
    <cfRule type="expression" dxfId="481" priority="60">
      <formula>AND($A47&gt;0,OR($K47="",$L47=""))</formula>
    </cfRule>
    <cfRule type="expression" dxfId="480" priority="61">
      <formula>($A47=0)</formula>
    </cfRule>
  </conditionalFormatting>
  <conditionalFormatting sqref="C88:K88">
    <cfRule type="cellIs" dxfId="479" priority="59" operator="notEqual">
      <formula>0</formula>
    </cfRule>
  </conditionalFormatting>
  <conditionalFormatting sqref="D81:D88 E82:E88 F83:F88 G84:G88 H85:H88 I86:I88 J87:J88 K88 C80:C88">
    <cfRule type="cellIs" dxfId="478" priority="58" operator="notEqual">
      <formula>0</formula>
    </cfRule>
  </conditionalFormatting>
  <conditionalFormatting sqref="D81:D88 E82:E88 F83:F88 G84:G88 H85:H88 I86:I88 J87:J88 K88 C80:C88">
    <cfRule type="cellIs" dxfId="477" priority="57" operator="notEqual">
      <formula>0</formula>
    </cfRule>
  </conditionalFormatting>
  <conditionalFormatting sqref="G17">
    <cfRule type="expression" dxfId="476" priority="56">
      <formula>ISBLANK($G$17)</formula>
    </cfRule>
  </conditionalFormatting>
  <conditionalFormatting sqref="C91:L100">
    <cfRule type="cellIs" dxfId="475" priority="53" operator="equal">
      <formula>0</formula>
    </cfRule>
  </conditionalFormatting>
  <conditionalFormatting sqref="N91:N100">
    <cfRule type="cellIs" dxfId="474" priority="52" operator="equal">
      <formula>0</formula>
    </cfRule>
  </conditionalFormatting>
  <conditionalFormatting sqref="B17">
    <cfRule type="expression" dxfId="473" priority="47">
      <formula>ISBLANK($B$17)</formula>
    </cfRule>
  </conditionalFormatting>
  <conditionalFormatting sqref="M17">
    <cfRule type="expression" dxfId="472" priority="44" stopIfTrue="1">
      <formula>$M$17&gt;$K$17</formula>
    </cfRule>
  </conditionalFormatting>
  <conditionalFormatting sqref="K27:L27">
    <cfRule type="cellIs" dxfId="471" priority="43" stopIfTrue="1" operator="equal">
      <formula>""" """</formula>
    </cfRule>
  </conditionalFormatting>
  <conditionalFormatting sqref="K21:L46">
    <cfRule type="expression" dxfId="470" priority="41">
      <formula>AND($A21&gt;0,OR($K21="",$L21=""))</formula>
    </cfRule>
    <cfRule type="expression" dxfId="469" priority="42">
      <formula>($A21=0)</formula>
    </cfRule>
  </conditionalFormatting>
  <conditionalFormatting sqref="M21:M65">
    <cfRule type="cellIs" dxfId="468" priority="35" operator="greaterThan">
      <formula>3</formula>
    </cfRule>
    <cfRule type="cellIs" dxfId="467" priority="36" operator="equal">
      <formula>3</formula>
    </cfRule>
    <cfRule type="cellIs" dxfId="466" priority="37" operator="equal">
      <formula>2</formula>
    </cfRule>
    <cfRule type="cellIs" dxfId="465" priority="38" operator="equal">
      <formula>1</formula>
    </cfRule>
  </conditionalFormatting>
  <conditionalFormatting sqref="C102:L111">
    <cfRule type="cellIs" dxfId="464" priority="31" operator="equal">
      <formula>0</formula>
    </cfRule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463" priority="14" operator="notEqual">
      <formula>0</formula>
    </cfRule>
  </conditionalFormatting>
  <conditionalFormatting sqref="Q87:X88 Y88">
    <cfRule type="cellIs" dxfId="462" priority="13" operator="notEqual">
      <formula>0</formula>
    </cfRule>
  </conditionalFormatting>
  <conditionalFormatting sqref="X87:X88 Y88">
    <cfRule type="cellIs" dxfId="461" priority="12" operator="notEqual">
      <formula>0</formula>
    </cfRule>
  </conditionalFormatting>
  <conditionalFormatting sqref="Y88">
    <cfRule type="cellIs" dxfId="460" priority="11" operator="notEqual">
      <formula>0</formula>
    </cfRule>
  </conditionalFormatting>
  <conditionalFormatting sqref="Q88:Y88">
    <cfRule type="cellIs" dxfId="459" priority="10" operator="notEqual">
      <formula>0</formula>
    </cfRule>
  </conditionalFormatting>
  <conditionalFormatting sqref="R81:R88 S82:S88 T83:T88 U84:U88 V85:V88 W86:W88 X87:X88 Y88 Q80:Q88">
    <cfRule type="cellIs" dxfId="458" priority="9" operator="notEqual">
      <formula>0</formula>
    </cfRule>
  </conditionalFormatting>
  <conditionalFormatting sqref="R81:R88 S82:S88 T83:T88 U84:U88 V85:V88 W86:W88 X87:X88 Y88 Q80:Q88">
    <cfRule type="cellIs" dxfId="457" priority="8" operator="notEqual">
      <formula>0</formula>
    </cfRule>
  </conditionalFormatting>
  <conditionalFormatting sqref="O91:P100">
    <cfRule type="cellIs" dxfId="456" priority="7" operator="equal">
      <formula>0</formula>
    </cfRule>
  </conditionalFormatting>
  <conditionalFormatting sqref="B6:F15">
    <cfRule type="expression" dxfId="455" priority="6">
      <formula>$B6&lt;&gt;""</formula>
    </cfRule>
  </conditionalFormatting>
  <conditionalFormatting sqref="G6:N15">
    <cfRule type="expression" dxfId="454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453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452" priority="1" operator="lessThan">
      <formula>0.00001</formula>
    </cfRule>
  </conditionalFormatting>
  <dataValidations count="3">
    <dataValidation type="whole" allowBlank="1" showInputMessage="1" showErrorMessage="1" sqref="M74 M66" xr:uid="{00000000-0002-0000-0800-000000000000}">
      <formula1>1</formula1>
      <formula2>9</formula2>
    </dataValidation>
    <dataValidation type="list" allowBlank="1" showInputMessage="1" showErrorMessage="1" sqref="K74 K21:K65" xr:uid="{00000000-0002-0000-0800-000001000000}">
      <formula1>$O$19:$O$20</formula1>
    </dataValidation>
    <dataValidation type="decimal" allowBlank="1" showInputMessage="1" showErrorMessage="1" sqref="L21:L65" xr:uid="{00000000-0002-0000-08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indexed="42"/>
    <pageSetUpPr fitToPage="1"/>
  </sheetPr>
  <dimension ref="A1:Z133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10</v>
      </c>
      <c r="L1" s="178"/>
      <c r="M1" s="165"/>
      <c r="N1" s="168" t="s">
        <v>66</v>
      </c>
      <c r="O1" s="169">
        <v>8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Application of the GIS based multi-criteria decision analysis and analytical
hierarchy process (AHP) in the flood susceptibility mapping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175</v>
      </c>
    </row>
    <row r="6" spans="1:17" x14ac:dyDescent="0.25">
      <c r="A6" s="360">
        <v>1</v>
      </c>
      <c r="B6" s="458" t="str">
        <f>IF(ISBLANK(Summary!C18),"",Summary!C18)</f>
        <v>TWI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0.10000000000000002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Elevation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0.10000000000000002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Slope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0.10000000000000002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Precipitation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0.10000000000000002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LULC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0.10000000000000002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>NDVI</v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0.10000000000000002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>Distance from river</v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0.10000000000000002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>Distance from road</v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0.10000000000000002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>Drainage density</v>
      </c>
      <c r="C14" s="459"/>
      <c r="D14" s="459"/>
      <c r="E14" s="459"/>
      <c r="F14" s="460"/>
      <c r="G14" s="181" t="str">
        <f>IF(ISBLANK(Summary!F26),"",Summary!F26)</f>
        <v/>
      </c>
      <c r="H14" s="181"/>
      <c r="I14" s="181"/>
      <c r="J14" s="181"/>
      <c r="K14" s="181"/>
      <c r="L14" s="181"/>
      <c r="M14" s="181"/>
      <c r="N14" s="182"/>
      <c r="O14" s="369">
        <f t="shared" si="0"/>
        <v>0.10000000000000002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>Soil type</v>
      </c>
      <c r="C15" s="465"/>
      <c r="D15" s="465"/>
      <c r="E15" s="465"/>
      <c r="F15" s="466"/>
      <c r="G15" s="183" t="str">
        <f>IF(ISBLANK(Summary!F27),"",Summary!F27)</f>
        <v/>
      </c>
      <c r="H15" s="183"/>
      <c r="I15" s="183"/>
      <c r="J15" s="183"/>
      <c r="K15" s="183"/>
      <c r="L15" s="183"/>
      <c r="M15" s="183"/>
      <c r="N15" s="184"/>
      <c r="O15" s="370">
        <f t="shared" si="0"/>
        <v>0.10000000000000002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133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122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TWI</v>
      </c>
      <c r="E21" s="171"/>
      <c r="F21" s="171"/>
      <c r="G21" s="86"/>
      <c r="H21" s="477" t="str">
        <f>IF(B21&gt;0,VLOOKUP($C21,$A$6:$D$15,2),"")</f>
        <v>Elevation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Slope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Precipitation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LULC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>NDVI</v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>Distance from river</v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>Distance from road</v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Elevation</v>
      </c>
      <c r="E28" s="171"/>
      <c r="F28" s="171"/>
      <c r="G28" s="86"/>
      <c r="H28" s="477" t="str">
        <f t="shared" si="4"/>
        <v>Slope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Precipitation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LULC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>NDVI</v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>Distance from river</v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>Distance from road</v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Slope</v>
      </c>
      <c r="E34" s="171"/>
      <c r="F34" s="171"/>
      <c r="G34" s="86"/>
      <c r="H34" s="477" t="str">
        <f t="shared" si="4"/>
        <v>Precipitation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LULC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>NDVI</v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>Distance from river</v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>Distance from road</v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Precipitation</v>
      </c>
      <c r="E39" s="171"/>
      <c r="F39" s="171"/>
      <c r="G39" s="86"/>
      <c r="H39" s="477" t="str">
        <f t="shared" si="4"/>
        <v>LULC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>NDVI</v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>Distance from river</v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>Distance from road</v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LULC</v>
      </c>
      <c r="E43" s="171"/>
      <c r="F43" s="171"/>
      <c r="G43" s="87"/>
      <c r="H43" s="477" t="str">
        <f t="shared" si="4"/>
        <v>NDVI</v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>Distance from river</v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>Distance from road</v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NDVI</v>
      </c>
      <c r="E46" s="171"/>
      <c r="F46" s="171"/>
      <c r="G46" s="87"/>
      <c r="H46" s="477" t="str">
        <f t="shared" si="4"/>
        <v>Distance from river</v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>Distance from road</v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Distance from river</v>
      </c>
      <c r="E48" s="173"/>
      <c r="F48" s="173"/>
      <c r="G48" s="90"/>
      <c r="H48" s="479" t="str">
        <f t="shared" si="4"/>
        <v>Distance from road</v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19</v>
      </c>
      <c r="B49" s="93">
        <v>1</v>
      </c>
      <c r="C49" s="94">
        <v>9</v>
      </c>
      <c r="D49" s="170" t="str">
        <f t="shared" si="8"/>
        <v>TWI</v>
      </c>
      <c r="E49" s="171"/>
      <c r="F49" s="171"/>
      <c r="G49" s="87"/>
      <c r="H49" s="477" t="str">
        <f t="shared" si="4"/>
        <v>Drainage density</v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20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>Soil type</v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29</v>
      </c>
      <c r="B51" s="93">
        <v>2</v>
      </c>
      <c r="C51" s="94">
        <v>9</v>
      </c>
      <c r="D51" s="170" t="str">
        <f t="shared" si="8"/>
        <v>Elevation</v>
      </c>
      <c r="E51" s="171"/>
      <c r="F51" s="171"/>
      <c r="G51" s="87"/>
      <c r="H51" s="477" t="str">
        <f t="shared" si="4"/>
        <v>Drainage density</v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30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>Soil type</v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39</v>
      </c>
      <c r="B53" s="93">
        <v>3</v>
      </c>
      <c r="C53" s="94">
        <v>9</v>
      </c>
      <c r="D53" s="170" t="str">
        <f t="shared" si="8"/>
        <v>Slope</v>
      </c>
      <c r="E53" s="171"/>
      <c r="F53" s="171"/>
      <c r="G53" s="87"/>
      <c r="H53" s="477" t="str">
        <f t="shared" si="4"/>
        <v>Drainage density</v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40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>Soil type</v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49</v>
      </c>
      <c r="B55" s="93">
        <v>4</v>
      </c>
      <c r="C55" s="94">
        <v>9</v>
      </c>
      <c r="D55" s="170" t="str">
        <f t="shared" si="8"/>
        <v>Precipitation</v>
      </c>
      <c r="E55" s="171"/>
      <c r="F55" s="171"/>
      <c r="G55" s="87"/>
      <c r="H55" s="477" t="str">
        <f t="shared" si="4"/>
        <v>Drainage density</v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50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>Soil type</v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59</v>
      </c>
      <c r="B57" s="93">
        <v>5</v>
      </c>
      <c r="C57" s="94">
        <v>9</v>
      </c>
      <c r="D57" s="170" t="str">
        <f t="shared" si="8"/>
        <v>LULC</v>
      </c>
      <c r="E57" s="171"/>
      <c r="F57" s="171"/>
      <c r="G57" s="87"/>
      <c r="H57" s="477" t="str">
        <f t="shared" si="4"/>
        <v>Drainage density</v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60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>Soil type</v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69</v>
      </c>
      <c r="B59" s="93">
        <v>6</v>
      </c>
      <c r="C59" s="94">
        <v>9</v>
      </c>
      <c r="D59" s="170" t="str">
        <f t="shared" si="8"/>
        <v>NDVI</v>
      </c>
      <c r="E59" s="171"/>
      <c r="F59" s="171"/>
      <c r="G59" s="87"/>
      <c r="H59" s="477" t="str">
        <f t="shared" si="4"/>
        <v>Drainage density</v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70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>Soil type</v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79</v>
      </c>
      <c r="B61" s="93">
        <v>7</v>
      </c>
      <c r="C61" s="94">
        <v>9</v>
      </c>
      <c r="D61" s="170" t="str">
        <f t="shared" si="8"/>
        <v>Distance from river</v>
      </c>
      <c r="E61" s="171"/>
      <c r="F61" s="171"/>
      <c r="G61" s="87"/>
      <c r="H61" s="477" t="str">
        <f t="shared" si="4"/>
        <v>Drainage density</v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80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>Soil type</v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89</v>
      </c>
      <c r="B63" s="93">
        <v>8</v>
      </c>
      <c r="C63" s="94">
        <v>9</v>
      </c>
      <c r="D63" s="170" t="str">
        <f t="shared" si="8"/>
        <v>Distance from road</v>
      </c>
      <c r="E63" s="171"/>
      <c r="F63" s="171"/>
      <c r="G63" s="87"/>
      <c r="H63" s="477" t="str">
        <f t="shared" si="4"/>
        <v>Drainage density</v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90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>Soil type</v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100</v>
      </c>
      <c r="B65" s="95">
        <v>9</v>
      </c>
      <c r="C65" s="96">
        <v>10</v>
      </c>
      <c r="D65" s="174" t="str">
        <f t="shared" si="8"/>
        <v>Drainage density</v>
      </c>
      <c r="E65" s="175"/>
      <c r="F65" s="175"/>
      <c r="G65" s="89"/>
      <c r="H65" s="485" t="str">
        <f t="shared" si="4"/>
        <v>Soil type</v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8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customHeight="1" outlineLevel="1" x14ac:dyDescent="0.25">
      <c r="A77" s="141"/>
      <c r="B77" s="126"/>
      <c r="C77" s="142" t="str">
        <f t="array" ref="C77:L77">TRANSPOSE(B6:B15)</f>
        <v>TWI</v>
      </c>
      <c r="D77" s="142" t="str">
        <v>Elevation</v>
      </c>
      <c r="E77" s="142" t="str">
        <v>Slope</v>
      </c>
      <c r="F77" s="142" t="str">
        <v>Precipitation</v>
      </c>
      <c r="G77" s="142" t="str">
        <v>LULC</v>
      </c>
      <c r="H77" s="142" t="str">
        <v>NDVI</v>
      </c>
      <c r="I77" s="143" t="str">
        <v>Distance from river</v>
      </c>
      <c r="J77" s="144" t="str">
        <v>Distance from road</v>
      </c>
      <c r="K77" s="144" t="str">
        <v>Drainage density</v>
      </c>
      <c r="L77" s="144" t="str">
        <v>Soil type</v>
      </c>
      <c r="M77" s="145"/>
      <c r="N77" s="146"/>
      <c r="O77" s="11"/>
      <c r="P77" s="11"/>
      <c r="Q77" s="474"/>
      <c r="R77" s="475"/>
      <c r="S77" s="476"/>
    </row>
    <row r="78" spans="1:26" ht="12.75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177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1</v>
      </c>
      <c r="L79" s="127">
        <f t="shared" si="9"/>
        <v>1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1</v>
      </c>
      <c r="L80" s="127">
        <f t="shared" si="9"/>
        <v>1</v>
      </c>
      <c r="M80" s="145"/>
      <c r="N80" s="148"/>
      <c r="O80" s="11"/>
      <c r="P80" s="364">
        <f t="shared" ref="P80:P89" si="12">SQRT(
SUM(Q80:Z80)/($K$1-1)
)</f>
        <v>0</v>
      </c>
      <c r="Q80" s="304">
        <f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1</v>
      </c>
      <c r="L81" s="127">
        <f t="shared" si="9"/>
        <v>1</v>
      </c>
      <c r="M81" s="145"/>
      <c r="N81" s="148"/>
      <c r="O81" s="11"/>
      <c r="P81" s="364">
        <f t="shared" si="12"/>
        <v>0</v>
      </c>
      <c r="Q81" s="304">
        <f t="shared" ref="Q81:Q89" si="13">IF(OR($B81&gt;$K$1,Q$78&gt;$K$1),0,LN(INDEX($C$79:$L$88,$B81,Q$78)*INDEX($N$91:$N$100,Q$78)/INDEX($N$91:$N$100,$B81))^2)</f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1</v>
      </c>
      <c r="L82" s="127">
        <f t="shared" si="9"/>
        <v>1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1</v>
      </c>
      <c r="L83" s="127">
        <f t="shared" si="9"/>
        <v>1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1</v>
      </c>
      <c r="L84" s="127">
        <f t="shared" si="9"/>
        <v>1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1</v>
      </c>
      <c r="L85" s="127">
        <f t="shared" si="9"/>
        <v>1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1</v>
      </c>
      <c r="L86" s="127">
        <f t="shared" si="9"/>
        <v>1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customHeight="1" outlineLevel="1" x14ac:dyDescent="0.25">
      <c r="A87" s="141"/>
      <c r="B87" s="130">
        <v>9</v>
      </c>
      <c r="C87" s="127">
        <f t="shared" si="11"/>
        <v>1</v>
      </c>
      <c r="D87" s="127">
        <f t="shared" si="11"/>
        <v>1</v>
      </c>
      <c r="E87" s="127">
        <f t="shared" si="11"/>
        <v>1</v>
      </c>
      <c r="F87" s="127">
        <f t="shared" si="11"/>
        <v>1</v>
      </c>
      <c r="G87" s="127">
        <f>IF(ISNA(VLOOKUP((10*G$78+$B87),$A$21:$O$65,15,FALSE)),0,1/VLOOKUP((10*G$78+$B87),$A$21:$O$65,15,FALSE))</f>
        <v>1</v>
      </c>
      <c r="H87" s="127">
        <f>IF(ISNA(VLOOKUP((10*H$78+$B87),$A$21:$O$65,15,FALSE)),0,1/VLOOKUP((10*H$78+$B87),$A$21:$O$65,15,FALSE))</f>
        <v>1</v>
      </c>
      <c r="I87" s="127">
        <f>IF(ISNA(VLOOKUP((10*I$78+$B87),$A$21:$O$65,15,FALSE)),0,1/VLOOKUP((10*I$78+$B87),$A$21:$O$65,15,FALSE))</f>
        <v>1</v>
      </c>
      <c r="J87" s="127">
        <f>IF(ISNA(VLOOKUP((10*J$78+$B87),$A$21:$O$65,15,FALSE)),0,1/VLOOKUP((10*J$78+$B87),$A$21:$O$65,15,FALSE))</f>
        <v>1</v>
      </c>
      <c r="K87" s="79">
        <v>1</v>
      </c>
      <c r="L87" s="127">
        <f>IF(ISNA(VLOOKUP(($B87*10+L$78),$A$21:$O$65,15,FALSE)),0,VLOOKUP(($B87*10+L$78),$A$21:$O$65,15,FALSE))</f>
        <v>1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outlineLevel="1" x14ac:dyDescent="0.25">
      <c r="A88" s="141"/>
      <c r="B88" s="130">
        <v>10</v>
      </c>
      <c r="C88" s="128">
        <f t="shared" si="11"/>
        <v>1</v>
      </c>
      <c r="D88" s="128">
        <f t="shared" si="11"/>
        <v>1</v>
      </c>
      <c r="E88" s="128">
        <f t="shared" si="11"/>
        <v>1</v>
      </c>
      <c r="F88" s="128">
        <f t="shared" si="11"/>
        <v>1</v>
      </c>
      <c r="G88" s="128">
        <f>IF(ISNA(VLOOKUP((10*G$78+$B88),$A$21:$O$65,15,FALSE)),0,1/VLOOKUP((10*G$78+$B88),$A$21:$O$65,15,FALSE))</f>
        <v>1</v>
      </c>
      <c r="H88" s="128">
        <f>IF(ISNA(VLOOKUP((10*H$78+$B88),$A$21:$O$65,15,FALSE)),0,1/VLOOKUP((10*H$78+$B88),$A$21:$O$65,15,FALSE))</f>
        <v>1</v>
      </c>
      <c r="I88" s="128">
        <f>IF(ISNA(VLOOKUP((10*I$78+$B88),$A$21:$O$65,15,FALSE)),0,1/VLOOKUP((10*I$78+$B88),$A$21:$O$65,15,FALSE))</f>
        <v>1</v>
      </c>
      <c r="J88" s="128">
        <f>IF(ISNA(VLOOKUP((10*J$78+$B88),$A$21:$O$65,15,FALSE)),0,1/VLOOKUP((10*J$78+$B88),$A$21:$O$65,15,FALSE))</f>
        <v>1</v>
      </c>
      <c r="K88" s="128">
        <f>IF(ISNA(VLOOKUP((10*K$78+$B88),$A$21:$O$65,15,FALSE)),0,1/VLOOKUP((10*K$78+$B88),$A$21:$O$65,15,FALSE))</f>
        <v>1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outlineLevel="1" x14ac:dyDescent="0.25">
      <c r="A89" s="141"/>
      <c r="B89" s="151" t="s">
        <v>84</v>
      </c>
      <c r="C89" s="129">
        <f>SUM(C79:C88)</f>
        <v>10</v>
      </c>
      <c r="D89" s="129">
        <f t="shared" ref="D89:L89" si="14">SUM(D79:D88)</f>
        <v>10</v>
      </c>
      <c r="E89" s="129">
        <f t="shared" si="14"/>
        <v>10</v>
      </c>
      <c r="F89" s="129">
        <f t="shared" si="14"/>
        <v>10</v>
      </c>
      <c r="G89" s="129">
        <f t="shared" si="14"/>
        <v>10</v>
      </c>
      <c r="H89" s="129">
        <f t="shared" si="14"/>
        <v>10</v>
      </c>
      <c r="I89" s="129">
        <f t="shared" si="14"/>
        <v>10</v>
      </c>
      <c r="J89" s="129">
        <f t="shared" si="14"/>
        <v>10</v>
      </c>
      <c r="K89" s="129">
        <f t="shared" si="14"/>
        <v>10</v>
      </c>
      <c r="L89" s="129">
        <f t="shared" si="14"/>
        <v>10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>IF(B91&lt;=K$1,M91/M$101,)</f>
        <v>0.1</v>
      </c>
      <c r="O91" s="375">
        <f>N91*COSH(P79)</f>
        <v>0.1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outlineLevel="1" x14ac:dyDescent="0.25">
      <c r="A92" s="141"/>
      <c r="B92" s="130">
        <v>2</v>
      </c>
      <c r="C92" s="131">
        <f t="shared" ref="C92:L100" si="16">IF(C80&gt;0,LN(C80),0)</f>
        <v>0</v>
      </c>
      <c r="D92" s="131">
        <f t="shared" si="16"/>
        <v>0</v>
      </c>
      <c r="E92" s="131">
        <f t="shared" si="16"/>
        <v>0</v>
      </c>
      <c r="F92" s="131">
        <f t="shared" si="16"/>
        <v>0</v>
      </c>
      <c r="G92" s="131">
        <f t="shared" si="16"/>
        <v>0</v>
      </c>
      <c r="H92" s="131">
        <f t="shared" si="16"/>
        <v>0</v>
      </c>
      <c r="I92" s="131">
        <f t="shared" si="16"/>
        <v>0</v>
      </c>
      <c r="J92" s="131">
        <f t="shared" si="16"/>
        <v>0</v>
      </c>
      <c r="K92" s="131">
        <f t="shared" si="16"/>
        <v>0</v>
      </c>
      <c r="L92" s="131">
        <f t="shared" si="16"/>
        <v>0</v>
      </c>
      <c r="M92" s="131">
        <f t="shared" ref="M92:M100" si="17">EXP(SUM(C92:L92)/K$1)</f>
        <v>1</v>
      </c>
      <c r="N92" s="154">
        <f t="shared" ref="N92:N100" si="18">IF(B92&lt;=K$1,M92/M$101,)</f>
        <v>0.1</v>
      </c>
      <c r="O92" s="375">
        <f t="shared" ref="O92:O100" si="19">N92*COSH(P80)</f>
        <v>0.1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customHeight="1" outlineLevel="1" x14ac:dyDescent="0.25">
      <c r="A93" s="141"/>
      <c r="B93" s="130">
        <v>3</v>
      </c>
      <c r="C93" s="131">
        <f t="shared" si="16"/>
        <v>0</v>
      </c>
      <c r="D93" s="131">
        <f t="shared" si="16"/>
        <v>0</v>
      </c>
      <c r="E93" s="131">
        <f t="shared" si="16"/>
        <v>0</v>
      </c>
      <c r="F93" s="131">
        <f t="shared" si="16"/>
        <v>0</v>
      </c>
      <c r="G93" s="131">
        <f t="shared" si="16"/>
        <v>0</v>
      </c>
      <c r="H93" s="131">
        <f t="shared" si="16"/>
        <v>0</v>
      </c>
      <c r="I93" s="131">
        <f t="shared" si="16"/>
        <v>0</v>
      </c>
      <c r="J93" s="131">
        <f t="shared" si="16"/>
        <v>0</v>
      </c>
      <c r="K93" s="131">
        <f t="shared" si="16"/>
        <v>0</v>
      </c>
      <c r="L93" s="131">
        <f t="shared" si="16"/>
        <v>0</v>
      </c>
      <c r="M93" s="131">
        <f t="shared" si="17"/>
        <v>1</v>
      </c>
      <c r="N93" s="154">
        <f t="shared" si="18"/>
        <v>0.1</v>
      </c>
      <c r="O93" s="375">
        <f t="shared" si="19"/>
        <v>0.1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outlineLevel="1" x14ac:dyDescent="0.25">
      <c r="A94" s="141"/>
      <c r="B94" s="130">
        <v>4</v>
      </c>
      <c r="C94" s="131">
        <f t="shared" si="16"/>
        <v>0</v>
      </c>
      <c r="D94" s="131">
        <f t="shared" si="16"/>
        <v>0</v>
      </c>
      <c r="E94" s="131">
        <f t="shared" si="16"/>
        <v>0</v>
      </c>
      <c r="F94" s="131">
        <f t="shared" si="16"/>
        <v>0</v>
      </c>
      <c r="G94" s="131">
        <f t="shared" si="16"/>
        <v>0</v>
      </c>
      <c r="H94" s="131">
        <f t="shared" si="16"/>
        <v>0</v>
      </c>
      <c r="I94" s="131">
        <f t="shared" si="16"/>
        <v>0</v>
      </c>
      <c r="J94" s="131">
        <f t="shared" si="16"/>
        <v>0</v>
      </c>
      <c r="K94" s="131">
        <f t="shared" si="16"/>
        <v>0</v>
      </c>
      <c r="L94" s="131">
        <f t="shared" si="16"/>
        <v>0</v>
      </c>
      <c r="M94" s="131">
        <f t="shared" si="17"/>
        <v>1</v>
      </c>
      <c r="N94" s="154">
        <f t="shared" si="18"/>
        <v>0.1</v>
      </c>
      <c r="O94" s="375">
        <f t="shared" si="19"/>
        <v>0.1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outlineLevel="1" x14ac:dyDescent="0.25">
      <c r="A95" s="141"/>
      <c r="B95" s="130">
        <v>5</v>
      </c>
      <c r="C95" s="131">
        <f t="shared" si="16"/>
        <v>0</v>
      </c>
      <c r="D95" s="131">
        <f t="shared" si="16"/>
        <v>0</v>
      </c>
      <c r="E95" s="131">
        <f t="shared" si="16"/>
        <v>0</v>
      </c>
      <c r="F95" s="131">
        <f t="shared" si="16"/>
        <v>0</v>
      </c>
      <c r="G95" s="131">
        <f t="shared" si="16"/>
        <v>0</v>
      </c>
      <c r="H95" s="131">
        <f t="shared" si="16"/>
        <v>0</v>
      </c>
      <c r="I95" s="131">
        <f t="shared" si="16"/>
        <v>0</v>
      </c>
      <c r="J95" s="131">
        <f t="shared" si="16"/>
        <v>0</v>
      </c>
      <c r="K95" s="131">
        <f t="shared" si="16"/>
        <v>0</v>
      </c>
      <c r="L95" s="131">
        <f t="shared" si="16"/>
        <v>0</v>
      </c>
      <c r="M95" s="131">
        <f t="shared" si="17"/>
        <v>1</v>
      </c>
      <c r="N95" s="154">
        <f t="shared" si="18"/>
        <v>0.1</v>
      </c>
      <c r="O95" s="375">
        <f t="shared" si="19"/>
        <v>0.1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outlineLevel="1" x14ac:dyDescent="0.25">
      <c r="A96" s="141"/>
      <c r="B96" s="130">
        <v>6</v>
      </c>
      <c r="C96" s="131">
        <f t="shared" si="16"/>
        <v>0</v>
      </c>
      <c r="D96" s="131">
        <f t="shared" si="16"/>
        <v>0</v>
      </c>
      <c r="E96" s="131">
        <f t="shared" si="16"/>
        <v>0</v>
      </c>
      <c r="F96" s="131">
        <f t="shared" si="16"/>
        <v>0</v>
      </c>
      <c r="G96" s="131">
        <f t="shared" si="16"/>
        <v>0</v>
      </c>
      <c r="H96" s="131">
        <f t="shared" si="16"/>
        <v>0</v>
      </c>
      <c r="I96" s="131">
        <f t="shared" si="16"/>
        <v>0</v>
      </c>
      <c r="J96" s="131">
        <f t="shared" si="16"/>
        <v>0</v>
      </c>
      <c r="K96" s="131">
        <f t="shared" si="16"/>
        <v>0</v>
      </c>
      <c r="L96" s="131">
        <f t="shared" si="16"/>
        <v>0</v>
      </c>
      <c r="M96" s="131">
        <f t="shared" si="17"/>
        <v>1</v>
      </c>
      <c r="N96" s="154">
        <f t="shared" si="18"/>
        <v>0.1</v>
      </c>
      <c r="O96" s="375">
        <f t="shared" si="19"/>
        <v>0.1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outlineLevel="1" x14ac:dyDescent="0.25">
      <c r="A97" s="141"/>
      <c r="B97" s="130">
        <v>7</v>
      </c>
      <c r="C97" s="131">
        <f t="shared" si="16"/>
        <v>0</v>
      </c>
      <c r="D97" s="131">
        <f t="shared" si="16"/>
        <v>0</v>
      </c>
      <c r="E97" s="131">
        <f t="shared" si="16"/>
        <v>0</v>
      </c>
      <c r="F97" s="131">
        <f t="shared" si="16"/>
        <v>0</v>
      </c>
      <c r="G97" s="131">
        <f t="shared" si="16"/>
        <v>0</v>
      </c>
      <c r="H97" s="131">
        <f t="shared" si="16"/>
        <v>0</v>
      </c>
      <c r="I97" s="131">
        <f t="shared" si="16"/>
        <v>0</v>
      </c>
      <c r="J97" s="131">
        <f t="shared" si="16"/>
        <v>0</v>
      </c>
      <c r="K97" s="131">
        <f t="shared" si="16"/>
        <v>0</v>
      </c>
      <c r="L97" s="131">
        <f t="shared" si="16"/>
        <v>0</v>
      </c>
      <c r="M97" s="131">
        <f t="shared" si="17"/>
        <v>1</v>
      </c>
      <c r="N97" s="154">
        <f t="shared" si="18"/>
        <v>0.1</v>
      </c>
      <c r="O97" s="375">
        <f t="shared" si="19"/>
        <v>0.1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outlineLevel="1" x14ac:dyDescent="0.25">
      <c r="A98" s="141"/>
      <c r="B98" s="130">
        <v>8</v>
      </c>
      <c r="C98" s="131">
        <f t="shared" si="16"/>
        <v>0</v>
      </c>
      <c r="D98" s="131">
        <f t="shared" si="16"/>
        <v>0</v>
      </c>
      <c r="E98" s="131">
        <f t="shared" si="16"/>
        <v>0</v>
      </c>
      <c r="F98" s="131">
        <f t="shared" si="16"/>
        <v>0</v>
      </c>
      <c r="G98" s="131">
        <f t="shared" si="16"/>
        <v>0</v>
      </c>
      <c r="H98" s="131">
        <f t="shared" si="16"/>
        <v>0</v>
      </c>
      <c r="I98" s="131">
        <f t="shared" si="16"/>
        <v>0</v>
      </c>
      <c r="J98" s="131">
        <f t="shared" si="16"/>
        <v>0</v>
      </c>
      <c r="K98" s="131">
        <f t="shared" si="16"/>
        <v>0</v>
      </c>
      <c r="L98" s="131">
        <f t="shared" si="16"/>
        <v>0</v>
      </c>
      <c r="M98" s="131">
        <f t="shared" si="17"/>
        <v>1</v>
      </c>
      <c r="N98" s="154">
        <f t="shared" si="18"/>
        <v>0.1</v>
      </c>
      <c r="O98" s="375">
        <f t="shared" si="19"/>
        <v>0.1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outlineLevel="1" x14ac:dyDescent="0.25">
      <c r="A99" s="141"/>
      <c r="B99" s="130">
        <v>9</v>
      </c>
      <c r="C99" s="131">
        <f t="shared" si="16"/>
        <v>0</v>
      </c>
      <c r="D99" s="131">
        <f t="shared" si="16"/>
        <v>0</v>
      </c>
      <c r="E99" s="131">
        <f t="shared" si="16"/>
        <v>0</v>
      </c>
      <c r="F99" s="131">
        <f t="shared" si="16"/>
        <v>0</v>
      </c>
      <c r="G99" s="131">
        <f t="shared" si="16"/>
        <v>0</v>
      </c>
      <c r="H99" s="131">
        <f t="shared" si="16"/>
        <v>0</v>
      </c>
      <c r="I99" s="131">
        <f t="shared" si="16"/>
        <v>0</v>
      </c>
      <c r="J99" s="131">
        <f t="shared" si="16"/>
        <v>0</v>
      </c>
      <c r="K99" s="131">
        <f t="shared" si="16"/>
        <v>0</v>
      </c>
      <c r="L99" s="131">
        <f t="shared" si="16"/>
        <v>0</v>
      </c>
      <c r="M99" s="131">
        <f t="shared" si="17"/>
        <v>1</v>
      </c>
      <c r="N99" s="154">
        <f t="shared" si="18"/>
        <v>0.1</v>
      </c>
      <c r="O99" s="375">
        <f t="shared" si="19"/>
        <v>0.1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outlineLevel="1" x14ac:dyDescent="0.25">
      <c r="A100" s="141"/>
      <c r="B100" s="130">
        <v>10</v>
      </c>
      <c r="C100" s="131">
        <f t="shared" si="16"/>
        <v>0</v>
      </c>
      <c r="D100" s="131">
        <f t="shared" si="16"/>
        <v>0</v>
      </c>
      <c r="E100" s="131">
        <f t="shared" si="16"/>
        <v>0</v>
      </c>
      <c r="F100" s="131">
        <f t="shared" si="16"/>
        <v>0</v>
      </c>
      <c r="G100" s="131">
        <f t="shared" si="16"/>
        <v>0</v>
      </c>
      <c r="H100" s="131">
        <f t="shared" si="16"/>
        <v>0</v>
      </c>
      <c r="I100" s="131">
        <f t="shared" si="16"/>
        <v>0</v>
      </c>
      <c r="J100" s="131">
        <f t="shared" si="16"/>
        <v>0</v>
      </c>
      <c r="K100" s="131">
        <f t="shared" si="16"/>
        <v>0</v>
      </c>
      <c r="L100" s="131">
        <f t="shared" si="16"/>
        <v>0</v>
      </c>
      <c r="M100" s="131">
        <f t="shared" si="17"/>
        <v>1</v>
      </c>
      <c r="N100" s="154">
        <f t="shared" si="18"/>
        <v>0.1</v>
      </c>
      <c r="O100" s="375">
        <f t="shared" si="19"/>
        <v>0.1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10</v>
      </c>
      <c r="N101" s="156">
        <f>MMULT(C89:L89,N91:N100)</f>
        <v>10</v>
      </c>
      <c r="O101" s="371">
        <f>SUM(O91:O100)</f>
        <v>0.99999999999999989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1</v>
      </c>
      <c r="L102" s="157">
        <f t="shared" ca="1" si="20"/>
        <v>1</v>
      </c>
      <c r="M102" s="145"/>
      <c r="N102" s="148"/>
    </row>
    <row r="103" spans="1:26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1</v>
      </c>
      <c r="L103" s="157">
        <f t="shared" ca="1" si="20"/>
        <v>1</v>
      </c>
      <c r="M103" s="145"/>
      <c r="N103" s="148"/>
    </row>
    <row r="104" spans="1:26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1</v>
      </c>
      <c r="L104" s="157">
        <f t="shared" ca="1" si="20"/>
        <v>1</v>
      </c>
      <c r="M104" s="145"/>
      <c r="N104" s="148"/>
    </row>
    <row r="105" spans="1:26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1</v>
      </c>
      <c r="L105" s="157">
        <f t="shared" ca="1" si="20"/>
        <v>1</v>
      </c>
      <c r="M105" s="145"/>
      <c r="N105" s="148"/>
    </row>
    <row r="106" spans="1:26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1</v>
      </c>
      <c r="L106" s="157">
        <f t="shared" ca="1" si="20"/>
        <v>1</v>
      </c>
      <c r="M106" s="145"/>
      <c r="N106" s="148"/>
    </row>
    <row r="107" spans="1:26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1</v>
      </c>
      <c r="L107" s="157">
        <f t="shared" ca="1" si="20"/>
        <v>1</v>
      </c>
      <c r="M107" s="145"/>
      <c r="N107" s="148"/>
    </row>
    <row r="108" spans="1:26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1</v>
      </c>
      <c r="L108" s="157">
        <f t="shared" ca="1" si="20"/>
        <v>1</v>
      </c>
      <c r="M108" s="145"/>
      <c r="N108" s="148"/>
    </row>
    <row r="109" spans="1:26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1</v>
      </c>
      <c r="L109" s="157">
        <f t="shared" ca="1" si="20"/>
        <v>1</v>
      </c>
      <c r="M109" s="145"/>
      <c r="N109" s="148"/>
    </row>
    <row r="110" spans="1:26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1</v>
      </c>
      <c r="M110" s="145"/>
      <c r="N110" s="148"/>
    </row>
    <row r="111" spans="1:26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outlineLevel="1" x14ac:dyDescent="0.25">
      <c r="A112" s="141"/>
      <c r="B112" s="155" t="s">
        <v>153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1</v>
      </c>
      <c r="L113" s="157">
        <f t="shared" ca="1" si="21"/>
        <v>1</v>
      </c>
      <c r="M113" s="145"/>
      <c r="N113" s="148"/>
    </row>
    <row r="114" spans="1:14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1</v>
      </c>
      <c r="L114" s="157">
        <f t="shared" ca="1" si="21"/>
        <v>1</v>
      </c>
      <c r="M114" s="145"/>
      <c r="N114" s="148"/>
    </row>
    <row r="115" spans="1:14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1</v>
      </c>
      <c r="L115" s="157">
        <f t="shared" ca="1" si="21"/>
        <v>1</v>
      </c>
      <c r="M115" s="145"/>
      <c r="N115" s="148"/>
    </row>
    <row r="116" spans="1:14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1</v>
      </c>
      <c r="L116" s="157">
        <f t="shared" ca="1" si="21"/>
        <v>1</v>
      </c>
      <c r="M116" s="145"/>
      <c r="N116" s="148"/>
    </row>
    <row r="117" spans="1:14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1</v>
      </c>
      <c r="L117" s="157">
        <f t="shared" ca="1" si="21"/>
        <v>1</v>
      </c>
      <c r="M117" s="145"/>
      <c r="N117" s="148"/>
    </row>
    <row r="118" spans="1:14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1</v>
      </c>
      <c r="L118" s="157">
        <f t="shared" ca="1" si="21"/>
        <v>1</v>
      </c>
      <c r="M118" s="145"/>
      <c r="N118" s="148"/>
    </row>
    <row r="119" spans="1:14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1</v>
      </c>
      <c r="L119" s="157">
        <f t="shared" ca="1" si="21"/>
        <v>1</v>
      </c>
      <c r="M119" s="145"/>
      <c r="N119" s="148"/>
    </row>
    <row r="120" spans="1:14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1</v>
      </c>
      <c r="L120" s="157">
        <f t="shared" ca="1" si="21"/>
        <v>1</v>
      </c>
      <c r="M120" s="145"/>
      <c r="N120" s="148"/>
    </row>
    <row r="121" spans="1:14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1</v>
      </c>
      <c r="M121" s="145"/>
      <c r="N121" s="148"/>
    </row>
    <row r="122" spans="1:14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ca="1" si="22"/>
        <v>A1</v>
      </c>
      <c r="L124" s="157" t="str">
        <f t="shared" ca="1" si="22"/>
        <v>A1</v>
      </c>
      <c r="M124" s="145"/>
      <c r="N124" s="148"/>
    </row>
    <row r="125" spans="1:14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ca="1" si="22"/>
        <v>A1</v>
      </c>
      <c r="L125" s="157" t="str">
        <f t="shared" ca="1" si="22"/>
        <v>A1</v>
      </c>
      <c r="M125" s="145"/>
      <c r="N125" s="148"/>
    </row>
    <row r="126" spans="1:14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ca="1" si="22"/>
        <v>A1</v>
      </c>
      <c r="L126" s="157" t="str">
        <f t="shared" ca="1" si="22"/>
        <v>A1</v>
      </c>
      <c r="M126" s="145"/>
      <c r="N126" s="148"/>
    </row>
    <row r="127" spans="1:14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ca="1" si="22"/>
        <v>A1</v>
      </c>
      <c r="L127" s="157" t="str">
        <f t="shared" ca="1" si="22"/>
        <v>A1</v>
      </c>
      <c r="M127" s="145"/>
      <c r="N127" s="148"/>
    </row>
    <row r="128" spans="1:14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ca="1" si="22"/>
        <v>A1</v>
      </c>
      <c r="L128" s="157" t="str">
        <f t="shared" ca="1" si="22"/>
        <v>A1</v>
      </c>
      <c r="M128" s="145"/>
      <c r="N128" s="148"/>
    </row>
    <row r="129" spans="1:14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ca="1" si="22"/>
        <v>A1</v>
      </c>
      <c r="L129" s="157" t="str">
        <f t="shared" ca="1" si="22"/>
        <v>A1</v>
      </c>
      <c r="M129" s="145"/>
      <c r="N129" s="148"/>
    </row>
    <row r="130" spans="1:14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ca="1" si="22"/>
        <v>A1</v>
      </c>
      <c r="L130" s="157" t="str">
        <f t="shared" ca="1" si="22"/>
        <v>A1</v>
      </c>
      <c r="M130" s="145"/>
      <c r="N130" s="148"/>
    </row>
    <row r="131" spans="1:14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ca="1" si="22"/>
        <v>A1</v>
      </c>
      <c r="L131" s="157" t="str">
        <f t="shared" ca="1" si="22"/>
        <v>A1</v>
      </c>
      <c r="M131" s="145"/>
      <c r="N131" s="148"/>
    </row>
    <row r="132" spans="1:14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ca="1" si="22"/>
        <v>A1</v>
      </c>
      <c r="M132" s="145"/>
      <c r="N132" s="148"/>
    </row>
    <row r="133" spans="1:14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451" priority="52" stopIfTrue="1" operator="equal">
      <formula>"n/a"</formula>
    </cfRule>
  </conditionalFormatting>
  <conditionalFormatting sqref="K27:L27">
    <cfRule type="cellIs" dxfId="450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449" priority="49" operator="notEqual">
      <formula>0</formula>
    </cfRule>
  </conditionalFormatting>
  <conditionalFormatting sqref="C87:J88 K88">
    <cfRule type="cellIs" dxfId="448" priority="45" operator="notEqual">
      <formula>0</formula>
    </cfRule>
  </conditionalFormatting>
  <conditionalFormatting sqref="J87:J88 K88">
    <cfRule type="cellIs" dxfId="447" priority="44" operator="notEqual">
      <formula>0</formula>
    </cfRule>
  </conditionalFormatting>
  <conditionalFormatting sqref="K88">
    <cfRule type="cellIs" dxfId="446" priority="43" operator="notEqual">
      <formula>0</formula>
    </cfRule>
  </conditionalFormatting>
  <conditionalFormatting sqref="K21:L65">
    <cfRule type="expression" dxfId="445" priority="41">
      <formula>AND($A21&gt;0,OR($K21="",$L21=""))</formula>
    </cfRule>
    <cfRule type="expression" dxfId="444" priority="42">
      <formula>($A21=0)</formula>
    </cfRule>
  </conditionalFormatting>
  <conditionalFormatting sqref="C88:K88">
    <cfRule type="cellIs" dxfId="443" priority="40" operator="notEqual">
      <formula>0</formula>
    </cfRule>
  </conditionalFormatting>
  <conditionalFormatting sqref="D81:D88 E82:E88 F83:F88 G84:G88 H85:H88 I86:I88 J87:J88 K88 C80:C88">
    <cfRule type="cellIs" dxfId="442" priority="39" operator="notEqual">
      <formula>0</formula>
    </cfRule>
  </conditionalFormatting>
  <conditionalFormatting sqref="D81:D88 E82:E88 F83:F88 G84:G88 H85:H88 I86:I88 J87:J88 K88 C80:C88">
    <cfRule type="cellIs" dxfId="441" priority="38" operator="notEqual">
      <formula>0</formula>
    </cfRule>
  </conditionalFormatting>
  <conditionalFormatting sqref="G17">
    <cfRule type="expression" dxfId="440" priority="37">
      <formula>ISBLANK($G$17)</formula>
    </cfRule>
  </conditionalFormatting>
  <conditionalFormatting sqref="C91:L100">
    <cfRule type="cellIs" dxfId="439" priority="34" operator="equal">
      <formula>0</formula>
    </cfRule>
  </conditionalFormatting>
  <conditionalFormatting sqref="N91:N100">
    <cfRule type="cellIs" dxfId="438" priority="33" operator="equal">
      <formula>0</formula>
    </cfRule>
  </conditionalFormatting>
  <conditionalFormatting sqref="B17">
    <cfRule type="expression" dxfId="437" priority="28">
      <formula>ISBLANK($B$17)</formula>
    </cfRule>
  </conditionalFormatting>
  <conditionalFormatting sqref="M17">
    <cfRule type="expression" dxfId="436" priority="25" stopIfTrue="1">
      <formula>$M$17&gt;$K$17</formula>
    </cfRule>
  </conditionalFormatting>
  <conditionalFormatting sqref="M21:M65">
    <cfRule type="cellIs" dxfId="435" priority="19" operator="greaterThan">
      <formula>3</formula>
    </cfRule>
    <cfRule type="cellIs" dxfId="434" priority="20" operator="equal">
      <formula>3</formula>
    </cfRule>
    <cfRule type="cellIs" dxfId="433" priority="21" operator="equal">
      <formula>2</formula>
    </cfRule>
    <cfRule type="cellIs" dxfId="432" priority="22" operator="equal">
      <formula>1</formula>
    </cfRule>
  </conditionalFormatting>
  <conditionalFormatting sqref="C102:L111">
    <cfRule type="cellIs" dxfId="431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430" priority="14" operator="notEqual">
      <formula>0</formula>
    </cfRule>
  </conditionalFormatting>
  <conditionalFormatting sqref="Q87:X88 Y88">
    <cfRule type="cellIs" dxfId="429" priority="13" operator="notEqual">
      <formula>0</formula>
    </cfRule>
  </conditionalFormatting>
  <conditionalFormatting sqref="X87:X88 Y88">
    <cfRule type="cellIs" dxfId="428" priority="12" operator="notEqual">
      <formula>0</formula>
    </cfRule>
  </conditionalFormatting>
  <conditionalFormatting sqref="Y88">
    <cfRule type="cellIs" dxfId="427" priority="11" operator="notEqual">
      <formula>0</formula>
    </cfRule>
  </conditionalFormatting>
  <conditionalFormatting sqref="Q88:Y88">
    <cfRule type="cellIs" dxfId="426" priority="10" operator="notEqual">
      <formula>0</formula>
    </cfRule>
  </conditionalFormatting>
  <conditionalFormatting sqref="R81:R88 S82:S88 T83:T88 U84:U88 V85:V88 W86:W88 X87:X88 Y88 Q80:Q88">
    <cfRule type="cellIs" dxfId="425" priority="9" operator="notEqual">
      <formula>0</formula>
    </cfRule>
  </conditionalFormatting>
  <conditionalFormatting sqref="R81:R88 S82:S88 T83:T88 U84:U88 V85:V88 W86:W88 X87:X88 Y88 Q80:Q88">
    <cfRule type="cellIs" dxfId="424" priority="8" operator="notEqual">
      <formula>0</formula>
    </cfRule>
  </conditionalFormatting>
  <conditionalFormatting sqref="O91:P100">
    <cfRule type="cellIs" dxfId="423" priority="7" operator="equal">
      <formula>0</formula>
    </cfRule>
  </conditionalFormatting>
  <conditionalFormatting sqref="B6:F15">
    <cfRule type="expression" dxfId="422" priority="6">
      <formula>$B6&lt;&gt;""</formula>
    </cfRule>
  </conditionalFormatting>
  <conditionalFormatting sqref="G6:N15">
    <cfRule type="expression" dxfId="421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420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419" priority="1" operator="lessThan">
      <formula>0.00001</formula>
    </cfRule>
  </conditionalFormatting>
  <dataValidations count="3">
    <dataValidation type="list" allowBlank="1" showInputMessage="1" showErrorMessage="1" sqref="K74 K21:K65" xr:uid="{00000000-0002-0000-0900-000000000000}">
      <formula1>$O$19:$O$20</formula1>
    </dataValidation>
    <dataValidation type="whole" allowBlank="1" showInputMessage="1" showErrorMessage="1" sqref="M74 M66" xr:uid="{00000000-0002-0000-0900-000001000000}">
      <formula1>1</formula1>
      <formula2>9</formula2>
    </dataValidation>
    <dataValidation type="decimal" allowBlank="1" showInputMessage="1" showErrorMessage="1" sqref="L21:L65" xr:uid="{00000000-0002-0000-09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10</v>
      </c>
      <c r="L1" s="178"/>
      <c r="M1" s="165"/>
      <c r="N1" s="168" t="s">
        <v>66</v>
      </c>
      <c r="O1" s="169">
        <v>9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Application of the GIS based multi-criteria decision analysis and analytical
hierarchy process (AHP) in the flood susceptibility mapping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175</v>
      </c>
    </row>
    <row r="6" spans="1:17" x14ac:dyDescent="0.25">
      <c r="A6" s="360">
        <v>1</v>
      </c>
      <c r="B6" s="458" t="str">
        <f>IF(ISBLANK(Summary!C18),"",Summary!C18)</f>
        <v>TWI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0.10000000000000002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Elevation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0.10000000000000002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Slope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0.10000000000000002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Precipitation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0.10000000000000002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LULC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0.10000000000000002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>NDVI</v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0.10000000000000002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>Distance from river</v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0.10000000000000002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>Distance from road</v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0.10000000000000002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>Drainage density</v>
      </c>
      <c r="C14" s="459"/>
      <c r="D14" s="459"/>
      <c r="E14" s="459"/>
      <c r="F14" s="460"/>
      <c r="G14" s="181" t="str">
        <f>IF(ISBLANK(Summary!F26),"",Summary!F26)</f>
        <v/>
      </c>
      <c r="H14" s="181"/>
      <c r="I14" s="181"/>
      <c r="J14" s="181"/>
      <c r="K14" s="181"/>
      <c r="L14" s="181"/>
      <c r="M14" s="181"/>
      <c r="N14" s="182"/>
      <c r="O14" s="369">
        <f t="shared" si="0"/>
        <v>0.10000000000000002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>Soil type</v>
      </c>
      <c r="C15" s="465"/>
      <c r="D15" s="465"/>
      <c r="E15" s="465"/>
      <c r="F15" s="466"/>
      <c r="G15" s="183" t="str">
        <f>IF(ISBLANK(Summary!F27),"",Summary!F27)</f>
        <v/>
      </c>
      <c r="H15" s="183"/>
      <c r="I15" s="183"/>
      <c r="J15" s="183"/>
      <c r="K15" s="183"/>
      <c r="L15" s="183"/>
      <c r="M15" s="183"/>
      <c r="N15" s="184"/>
      <c r="O15" s="370">
        <f t="shared" si="0"/>
        <v>0.10000000000000002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186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122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20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TWI</v>
      </c>
      <c r="E21" s="171"/>
      <c r="F21" s="171"/>
      <c r="G21" s="86"/>
      <c r="H21" s="477" t="str">
        <f>IF(B21&gt;0,VLOOKUP($C21,$A$6:$D$15,2),"")</f>
        <v>Elevation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Slope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Precipitation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LULC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>NDVI</v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>Distance from river</v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>Distance from road</v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Elevation</v>
      </c>
      <c r="E28" s="171"/>
      <c r="F28" s="171"/>
      <c r="G28" s="86"/>
      <c r="H28" s="477" t="str">
        <f t="shared" si="4"/>
        <v>Slope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Precipitation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LULC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>NDVI</v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>Distance from river</v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>Distance from road</v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Slope</v>
      </c>
      <c r="E34" s="171"/>
      <c r="F34" s="171"/>
      <c r="G34" s="86"/>
      <c r="H34" s="477" t="str">
        <f t="shared" si="4"/>
        <v>Precipitation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LULC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>NDVI</v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>Distance from river</v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>Distance from road</v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Precipitation</v>
      </c>
      <c r="E39" s="171"/>
      <c r="F39" s="171"/>
      <c r="G39" s="86"/>
      <c r="H39" s="477" t="str">
        <f t="shared" si="4"/>
        <v>LULC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>NDVI</v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>Distance from river</v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>Distance from road</v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LULC</v>
      </c>
      <c r="E43" s="171"/>
      <c r="F43" s="171"/>
      <c r="G43" s="87"/>
      <c r="H43" s="477" t="str">
        <f t="shared" si="4"/>
        <v>NDVI</v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>Distance from river</v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>Distance from road</v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NDVI</v>
      </c>
      <c r="E46" s="171"/>
      <c r="F46" s="171"/>
      <c r="G46" s="87"/>
      <c r="H46" s="477" t="str">
        <f t="shared" si="4"/>
        <v>Distance from river</v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3">
        <v>6</v>
      </c>
      <c r="C47" s="94">
        <v>8</v>
      </c>
      <c r="D47" s="170" t="str">
        <f t="shared" si="8"/>
        <v/>
      </c>
      <c r="E47" s="171"/>
      <c r="F47" s="171"/>
      <c r="G47" s="88"/>
      <c r="H47" s="477" t="str">
        <f t="shared" si="4"/>
        <v>Distance from road</v>
      </c>
      <c r="I47" s="478"/>
      <c r="J47" s="478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Distance from river</v>
      </c>
      <c r="E48" s="173"/>
      <c r="F48" s="173"/>
      <c r="G48" s="90"/>
      <c r="H48" s="479" t="str">
        <f t="shared" si="4"/>
        <v>Distance from road</v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19</v>
      </c>
      <c r="B49" s="93">
        <v>1</v>
      </c>
      <c r="C49" s="94">
        <v>9</v>
      </c>
      <c r="D49" s="170" t="str">
        <f t="shared" si="8"/>
        <v>TWI</v>
      </c>
      <c r="E49" s="171"/>
      <c r="F49" s="171"/>
      <c r="G49" s="87"/>
      <c r="H49" s="477" t="str">
        <f t="shared" si="4"/>
        <v>Drainage density</v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20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>Soil type</v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29</v>
      </c>
      <c r="B51" s="93">
        <v>2</v>
      </c>
      <c r="C51" s="94">
        <v>9</v>
      </c>
      <c r="D51" s="170" t="str">
        <f t="shared" si="8"/>
        <v>Elevation</v>
      </c>
      <c r="E51" s="171"/>
      <c r="F51" s="171"/>
      <c r="G51" s="87"/>
      <c r="H51" s="477" t="str">
        <f t="shared" si="4"/>
        <v>Drainage density</v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30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>Soil type</v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39</v>
      </c>
      <c r="B53" s="93">
        <v>3</v>
      </c>
      <c r="C53" s="94">
        <v>9</v>
      </c>
      <c r="D53" s="170" t="str">
        <f t="shared" si="8"/>
        <v>Slope</v>
      </c>
      <c r="E53" s="171"/>
      <c r="F53" s="171"/>
      <c r="G53" s="87"/>
      <c r="H53" s="477" t="str">
        <f t="shared" si="4"/>
        <v>Drainage density</v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40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>Soil type</v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49</v>
      </c>
      <c r="B55" s="93">
        <v>4</v>
      </c>
      <c r="C55" s="94">
        <v>9</v>
      </c>
      <c r="D55" s="170" t="str">
        <f t="shared" si="8"/>
        <v>Precipitation</v>
      </c>
      <c r="E55" s="171"/>
      <c r="F55" s="171"/>
      <c r="G55" s="87"/>
      <c r="H55" s="477" t="str">
        <f t="shared" si="4"/>
        <v>Drainage density</v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50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>Soil type</v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59</v>
      </c>
      <c r="B57" s="93">
        <v>5</v>
      </c>
      <c r="C57" s="94">
        <v>9</v>
      </c>
      <c r="D57" s="170" t="str">
        <f t="shared" si="8"/>
        <v>LULC</v>
      </c>
      <c r="E57" s="171"/>
      <c r="F57" s="171"/>
      <c r="G57" s="87"/>
      <c r="H57" s="477" t="str">
        <f t="shared" si="4"/>
        <v>Drainage density</v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60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>Soil type</v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69</v>
      </c>
      <c r="B59" s="93">
        <v>6</v>
      </c>
      <c r="C59" s="94">
        <v>9</v>
      </c>
      <c r="D59" s="170" t="str">
        <f t="shared" si="8"/>
        <v>NDVI</v>
      </c>
      <c r="E59" s="171"/>
      <c r="F59" s="171"/>
      <c r="G59" s="87"/>
      <c r="H59" s="477" t="str">
        <f t="shared" si="4"/>
        <v>Drainage density</v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70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>Soil type</v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79</v>
      </c>
      <c r="B61" s="93">
        <v>7</v>
      </c>
      <c r="C61" s="94">
        <v>9</v>
      </c>
      <c r="D61" s="170" t="str">
        <f t="shared" si="8"/>
        <v>Distance from river</v>
      </c>
      <c r="E61" s="171"/>
      <c r="F61" s="171"/>
      <c r="G61" s="87"/>
      <c r="H61" s="477" t="str">
        <f t="shared" si="4"/>
        <v>Drainage density</v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80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>Soil type</v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89</v>
      </c>
      <c r="B63" s="93">
        <v>8</v>
      </c>
      <c r="C63" s="94">
        <v>9</v>
      </c>
      <c r="D63" s="170" t="str">
        <f t="shared" si="8"/>
        <v>Distance from road</v>
      </c>
      <c r="E63" s="171"/>
      <c r="F63" s="171"/>
      <c r="G63" s="87"/>
      <c r="H63" s="477" t="str">
        <f t="shared" si="4"/>
        <v>Drainage density</v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90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>Soil type</v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100</v>
      </c>
      <c r="B65" s="95">
        <v>9</v>
      </c>
      <c r="C65" s="96">
        <v>10</v>
      </c>
      <c r="D65" s="174" t="str">
        <f t="shared" si="8"/>
        <v>Drainage density</v>
      </c>
      <c r="E65" s="175"/>
      <c r="F65" s="175"/>
      <c r="G65" s="89"/>
      <c r="H65" s="485" t="str">
        <f t="shared" si="4"/>
        <v>Soil type</v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9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TWI</v>
      </c>
      <c r="D77" s="142" t="str">
        <v>Elevation</v>
      </c>
      <c r="E77" s="142" t="str">
        <v>Slope</v>
      </c>
      <c r="F77" s="142" t="str">
        <v>Precipitation</v>
      </c>
      <c r="G77" s="142" t="str">
        <v>LULC</v>
      </c>
      <c r="H77" s="142" t="str">
        <v>NDVI</v>
      </c>
      <c r="I77" s="143" t="str">
        <v>Distance from river</v>
      </c>
      <c r="J77" s="144" t="str">
        <v>Distance from road</v>
      </c>
      <c r="K77" s="144" t="str">
        <v>Drainage density</v>
      </c>
      <c r="L77" s="144" t="str">
        <v>Soil type</v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177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1</v>
      </c>
      <c r="L79" s="127">
        <f t="shared" si="9"/>
        <v>1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1</v>
      </c>
      <c r="L80" s="127">
        <f t="shared" si="9"/>
        <v>1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1</v>
      </c>
      <c r="L81" s="127">
        <f t="shared" si="9"/>
        <v>1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1</v>
      </c>
      <c r="L82" s="127">
        <f t="shared" si="9"/>
        <v>1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1</v>
      </c>
      <c r="L83" s="127">
        <f t="shared" si="9"/>
        <v>1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1</v>
      </c>
      <c r="L84" s="127">
        <f t="shared" si="9"/>
        <v>1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1</v>
      </c>
      <c r="L85" s="127">
        <f t="shared" si="9"/>
        <v>1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1</v>
      </c>
      <c r="L86" s="127">
        <f t="shared" si="9"/>
        <v>1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1</v>
      </c>
      <c r="D87" s="127">
        <f t="shared" si="11"/>
        <v>1</v>
      </c>
      <c r="E87" s="127">
        <f t="shared" si="11"/>
        <v>1</v>
      </c>
      <c r="F87" s="127">
        <f t="shared" si="11"/>
        <v>1</v>
      </c>
      <c r="G87" s="127">
        <f>IF(ISNA(VLOOKUP((10*G$78+$B87),$A$21:$O$65,15,FALSE)),0,1/VLOOKUP((10*G$78+$B87),$A$21:$O$65,15,FALSE))</f>
        <v>1</v>
      </c>
      <c r="H87" s="127">
        <f>IF(ISNA(VLOOKUP((10*H$78+$B87),$A$21:$O$65,15,FALSE)),0,1/VLOOKUP((10*H$78+$B87),$A$21:$O$65,15,FALSE))</f>
        <v>1</v>
      </c>
      <c r="I87" s="127">
        <f>IF(ISNA(VLOOKUP((10*I$78+$B87),$A$21:$O$65,15,FALSE)),0,1/VLOOKUP((10*I$78+$B87),$A$21:$O$65,15,FALSE))</f>
        <v>1</v>
      </c>
      <c r="J87" s="127">
        <f>IF(ISNA(VLOOKUP((10*J$78+$B87),$A$21:$O$65,15,FALSE)),0,1/VLOOKUP((10*J$78+$B87),$A$21:$O$65,15,FALSE))</f>
        <v>1</v>
      </c>
      <c r="K87" s="79">
        <v>1</v>
      </c>
      <c r="L87" s="127">
        <f>IF(ISNA(VLOOKUP(($B87*10+L$78),$A$21:$O$65,15,FALSE)),0,VLOOKUP(($B87*10+L$78),$A$21:$O$65,15,FALSE))</f>
        <v>1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1</v>
      </c>
      <c r="D88" s="128">
        <f t="shared" si="11"/>
        <v>1</v>
      </c>
      <c r="E88" s="128">
        <f t="shared" si="11"/>
        <v>1</v>
      </c>
      <c r="F88" s="128">
        <f t="shared" si="11"/>
        <v>1</v>
      </c>
      <c r="G88" s="128">
        <f>IF(ISNA(VLOOKUP((10*G$78+$B88),$A$21:$O$65,15,FALSE)),0,1/VLOOKUP((10*G$78+$B88),$A$21:$O$65,15,FALSE))</f>
        <v>1</v>
      </c>
      <c r="H88" s="128">
        <f>IF(ISNA(VLOOKUP((10*H$78+$B88),$A$21:$O$65,15,FALSE)),0,1/VLOOKUP((10*H$78+$B88),$A$21:$O$65,15,FALSE))</f>
        <v>1</v>
      </c>
      <c r="I88" s="128">
        <f>IF(ISNA(VLOOKUP((10*I$78+$B88),$A$21:$O$65,15,FALSE)),0,1/VLOOKUP((10*I$78+$B88),$A$21:$O$65,15,FALSE))</f>
        <v>1</v>
      </c>
      <c r="J88" s="128">
        <f>IF(ISNA(VLOOKUP((10*J$78+$B88),$A$21:$O$65,15,FALSE)),0,1/VLOOKUP((10*J$78+$B88),$A$21:$O$65,15,FALSE))</f>
        <v>1</v>
      </c>
      <c r="K88" s="128">
        <f>IF(ISNA(VLOOKUP((10*K$78+$B88),$A$21:$O$65,15,FALSE)),0,1/VLOOKUP((10*K$78+$B88),$A$21:$O$65,15,FALSE))</f>
        <v>1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10</v>
      </c>
      <c r="D89" s="129">
        <f t="shared" ref="D89:L89" si="14">SUM(D79:D88)</f>
        <v>10</v>
      </c>
      <c r="E89" s="129">
        <f t="shared" si="14"/>
        <v>10</v>
      </c>
      <c r="F89" s="129">
        <f t="shared" si="14"/>
        <v>10</v>
      </c>
      <c r="G89" s="129">
        <f t="shared" si="14"/>
        <v>10</v>
      </c>
      <c r="H89" s="129">
        <f t="shared" si="14"/>
        <v>10</v>
      </c>
      <c r="I89" s="129">
        <f t="shared" si="14"/>
        <v>10</v>
      </c>
      <c r="J89" s="129">
        <f t="shared" si="14"/>
        <v>10</v>
      </c>
      <c r="K89" s="129">
        <f t="shared" si="14"/>
        <v>10</v>
      </c>
      <c r="L89" s="129">
        <f t="shared" si="14"/>
        <v>10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</v>
      </c>
      <c r="O91" s="375">
        <f>N91*COSH(P79)</f>
        <v>0.1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</v>
      </c>
      <c r="O92" s="375">
        <f t="shared" ref="O92:O100" si="19">N92*COSH(P80)</f>
        <v>0.1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</v>
      </c>
      <c r="O93" s="375">
        <f t="shared" si="19"/>
        <v>0.1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</v>
      </c>
      <c r="O94" s="375">
        <f t="shared" si="19"/>
        <v>0.1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</v>
      </c>
      <c r="O95" s="375">
        <f t="shared" si="19"/>
        <v>0.1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</v>
      </c>
      <c r="O96" s="375">
        <f t="shared" si="19"/>
        <v>0.1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</v>
      </c>
      <c r="O97" s="375">
        <f t="shared" si="19"/>
        <v>0.1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</v>
      </c>
      <c r="O98" s="375">
        <f t="shared" si="19"/>
        <v>0.1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0.1</v>
      </c>
      <c r="O99" s="375">
        <f t="shared" si="19"/>
        <v>0.1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0.1</v>
      </c>
      <c r="O100" s="375">
        <f t="shared" si="19"/>
        <v>0.1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10</v>
      </c>
      <c r="N101" s="156">
        <f>MMULT(C89:L89,N91:N100)</f>
        <v>10</v>
      </c>
      <c r="O101" s="371">
        <f>SUM(O91:O100)</f>
        <v>0.99999999999999989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1</v>
      </c>
      <c r="L102" s="157">
        <f t="shared" ca="1" si="20"/>
        <v>1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1</v>
      </c>
      <c r="L103" s="157">
        <f t="shared" ca="1" si="20"/>
        <v>1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1</v>
      </c>
      <c r="L104" s="157">
        <f t="shared" ca="1" si="20"/>
        <v>1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1</v>
      </c>
      <c r="L105" s="157">
        <f t="shared" ca="1" si="20"/>
        <v>1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1</v>
      </c>
      <c r="L106" s="157">
        <f t="shared" ca="1" si="20"/>
        <v>1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1</v>
      </c>
      <c r="L107" s="157">
        <f t="shared" ca="1" si="20"/>
        <v>1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1</v>
      </c>
      <c r="L108" s="157">
        <f t="shared" ca="1" si="20"/>
        <v>1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1</v>
      </c>
      <c r="L109" s="157">
        <f t="shared" ca="1" si="20"/>
        <v>1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1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153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1</v>
      </c>
      <c r="L113" s="157">
        <f t="shared" ca="1" si="21"/>
        <v>1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1</v>
      </c>
      <c r="L114" s="157">
        <f t="shared" ca="1" si="21"/>
        <v>1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1</v>
      </c>
      <c r="L115" s="157">
        <f t="shared" ca="1" si="21"/>
        <v>1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1</v>
      </c>
      <c r="L116" s="157">
        <f t="shared" ca="1" si="21"/>
        <v>1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1</v>
      </c>
      <c r="L117" s="157">
        <f t="shared" ca="1" si="21"/>
        <v>1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1</v>
      </c>
      <c r="L118" s="157">
        <f t="shared" ca="1" si="21"/>
        <v>1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1</v>
      </c>
      <c r="L119" s="157">
        <f t="shared" ca="1" si="21"/>
        <v>1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1</v>
      </c>
      <c r="L120" s="157">
        <f t="shared" ca="1" si="21"/>
        <v>1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1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ca="1" si="22"/>
        <v>A1</v>
      </c>
      <c r="L124" s="157" t="str">
        <f t="shared" ca="1" si="22"/>
        <v>A1</v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ca="1" si="22"/>
        <v>A1</v>
      </c>
      <c r="L125" s="157" t="str">
        <f t="shared" ca="1" si="22"/>
        <v>A1</v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ca="1" si="22"/>
        <v>A1</v>
      </c>
      <c r="L126" s="157" t="str">
        <f t="shared" ca="1" si="22"/>
        <v>A1</v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ca="1" si="22"/>
        <v>A1</v>
      </c>
      <c r="L127" s="157" t="str">
        <f t="shared" ca="1" si="22"/>
        <v>A1</v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ca="1" si="22"/>
        <v>A1</v>
      </c>
      <c r="L128" s="157" t="str">
        <f t="shared" ca="1" si="22"/>
        <v>A1</v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ca="1" si="22"/>
        <v>A1</v>
      </c>
      <c r="L129" s="157" t="str">
        <f t="shared" ca="1" si="22"/>
        <v>A1</v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ca="1" si="22"/>
        <v>A1</v>
      </c>
      <c r="L130" s="157" t="str">
        <f t="shared" ca="1" si="22"/>
        <v>A1</v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ca="1" si="22"/>
        <v>A1</v>
      </c>
      <c r="L131" s="157" t="str">
        <f t="shared" ca="1" si="22"/>
        <v>A1</v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ca="1" si="22"/>
        <v>A1</v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418" priority="52" stopIfTrue="1" operator="equal">
      <formula>"n/a"</formula>
    </cfRule>
  </conditionalFormatting>
  <conditionalFormatting sqref="K27:L27">
    <cfRule type="cellIs" dxfId="417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416" priority="49" operator="notEqual">
      <formula>0</formula>
    </cfRule>
  </conditionalFormatting>
  <conditionalFormatting sqref="C87:J88 K88">
    <cfRule type="cellIs" dxfId="415" priority="45" operator="notEqual">
      <formula>0</formula>
    </cfRule>
  </conditionalFormatting>
  <conditionalFormatting sqref="J87:J88 K88">
    <cfRule type="cellIs" dxfId="414" priority="44" operator="notEqual">
      <formula>0</formula>
    </cfRule>
  </conditionalFormatting>
  <conditionalFormatting sqref="K88">
    <cfRule type="cellIs" dxfId="413" priority="43" operator="notEqual">
      <formula>0</formula>
    </cfRule>
  </conditionalFormatting>
  <conditionalFormatting sqref="K21:L65">
    <cfRule type="expression" dxfId="412" priority="41">
      <formula>AND($A21&gt;0,OR($K21="",$L21=""))</formula>
    </cfRule>
    <cfRule type="expression" dxfId="411" priority="42">
      <formula>($A21=0)</formula>
    </cfRule>
  </conditionalFormatting>
  <conditionalFormatting sqref="C88:K88">
    <cfRule type="cellIs" dxfId="410" priority="40" operator="notEqual">
      <formula>0</formula>
    </cfRule>
  </conditionalFormatting>
  <conditionalFormatting sqref="D81:D88 E82:E88 F83:F88 G84:G88 H85:H88 I86:I88 J87:J88 K88 C80:C88">
    <cfRule type="cellIs" dxfId="409" priority="39" operator="notEqual">
      <formula>0</formula>
    </cfRule>
  </conditionalFormatting>
  <conditionalFormatting sqref="D81:D88 E82:E88 F83:F88 G84:G88 H85:H88 I86:I88 J87:J88 K88 C80:C88">
    <cfRule type="cellIs" dxfId="408" priority="38" operator="notEqual">
      <formula>0</formula>
    </cfRule>
  </conditionalFormatting>
  <conditionalFormatting sqref="G17">
    <cfRule type="expression" dxfId="407" priority="37">
      <formula>ISBLANK($G$17)</formula>
    </cfRule>
  </conditionalFormatting>
  <conditionalFormatting sqref="C91:L100">
    <cfRule type="cellIs" dxfId="406" priority="34" operator="equal">
      <formula>0</formula>
    </cfRule>
  </conditionalFormatting>
  <conditionalFormatting sqref="N91:N100">
    <cfRule type="cellIs" dxfId="405" priority="33" operator="equal">
      <formula>0</formula>
    </cfRule>
  </conditionalFormatting>
  <conditionalFormatting sqref="B17">
    <cfRule type="expression" dxfId="404" priority="28">
      <formula>ISBLANK($B$17)</formula>
    </cfRule>
  </conditionalFormatting>
  <conditionalFormatting sqref="M17">
    <cfRule type="expression" dxfId="403" priority="25" stopIfTrue="1">
      <formula>$M$17&gt;$K$17</formula>
    </cfRule>
  </conditionalFormatting>
  <conditionalFormatting sqref="M21:M65">
    <cfRule type="cellIs" dxfId="402" priority="19" operator="greaterThan">
      <formula>3</formula>
    </cfRule>
    <cfRule type="cellIs" dxfId="401" priority="20" operator="equal">
      <formula>3</formula>
    </cfRule>
    <cfRule type="cellIs" dxfId="400" priority="21" operator="equal">
      <formula>2</formula>
    </cfRule>
    <cfRule type="cellIs" dxfId="399" priority="22" operator="equal">
      <formula>1</formula>
    </cfRule>
  </conditionalFormatting>
  <conditionalFormatting sqref="C102:L111">
    <cfRule type="cellIs" dxfId="398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397" priority="14" operator="notEqual">
      <formula>0</formula>
    </cfRule>
  </conditionalFormatting>
  <conditionalFormatting sqref="Q87:X88 Y88">
    <cfRule type="cellIs" dxfId="396" priority="13" operator="notEqual">
      <formula>0</formula>
    </cfRule>
  </conditionalFormatting>
  <conditionalFormatting sqref="X87:X88 Y88">
    <cfRule type="cellIs" dxfId="395" priority="12" operator="notEqual">
      <formula>0</formula>
    </cfRule>
  </conditionalFormatting>
  <conditionalFormatting sqref="Y88">
    <cfRule type="cellIs" dxfId="394" priority="11" operator="notEqual">
      <formula>0</formula>
    </cfRule>
  </conditionalFormatting>
  <conditionalFormatting sqref="Q88:Y88">
    <cfRule type="cellIs" dxfId="393" priority="10" operator="notEqual">
      <formula>0</formula>
    </cfRule>
  </conditionalFormatting>
  <conditionalFormatting sqref="R81:R88 S82:S88 T83:T88 U84:U88 V85:V88 W86:W88 X87:X88 Y88 Q80:Q88">
    <cfRule type="cellIs" dxfId="392" priority="9" operator="notEqual">
      <formula>0</formula>
    </cfRule>
  </conditionalFormatting>
  <conditionalFormatting sqref="R81:R88 S82:S88 T83:T88 U84:U88 V85:V88 W86:W88 X87:X88 Y88 Q80:Q88">
    <cfRule type="cellIs" dxfId="391" priority="8" operator="notEqual">
      <formula>0</formula>
    </cfRule>
  </conditionalFormatting>
  <conditionalFormatting sqref="O91:P100">
    <cfRule type="cellIs" dxfId="390" priority="7" operator="equal">
      <formula>0</formula>
    </cfRule>
  </conditionalFormatting>
  <conditionalFormatting sqref="B6:F15">
    <cfRule type="expression" dxfId="389" priority="6">
      <formula>$B6&lt;&gt;""</formula>
    </cfRule>
  </conditionalFormatting>
  <conditionalFormatting sqref="G6:N15">
    <cfRule type="expression" dxfId="388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387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386" priority="1" operator="lessThan">
      <formula>0.00001</formula>
    </cfRule>
  </conditionalFormatting>
  <dataValidations count="3">
    <dataValidation type="whole" allowBlank="1" showInputMessage="1" showErrorMessage="1" sqref="M74 M66" xr:uid="{00000000-0002-0000-0A00-000000000000}">
      <formula1>1</formula1>
      <formula2>9</formula2>
    </dataValidation>
    <dataValidation type="list" allowBlank="1" showInputMessage="1" showErrorMessage="1" sqref="K74 K21:K65" xr:uid="{00000000-0002-0000-0A00-000001000000}">
      <formula1>$O$19:$O$20</formula1>
    </dataValidation>
    <dataValidation type="decimal" allowBlank="1" showInputMessage="1" showErrorMessage="1" sqref="L21:L65" xr:uid="{00000000-0002-0000-0A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6" tint="0.39997558519241921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10</v>
      </c>
      <c r="L1" s="178"/>
      <c r="M1" s="165"/>
      <c r="N1" s="168" t="s">
        <v>66</v>
      </c>
      <c r="O1" s="169">
        <v>10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Application of the GIS based multi-criteria decision analysis and analytical
hierarchy process (AHP) in the flood susceptibility mapping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175</v>
      </c>
    </row>
    <row r="6" spans="1:17" x14ac:dyDescent="0.25">
      <c r="A6" s="360">
        <v>1</v>
      </c>
      <c r="B6" s="458" t="str">
        <f>IF(ISBLANK(Summary!C18),"",Summary!C18)</f>
        <v>TWI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0.10000000000000002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Elevation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0.10000000000000002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Slope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0.10000000000000002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Precipitation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0.10000000000000002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LULC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0.10000000000000002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>NDVI</v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0.10000000000000002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>Distance from river</v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0.10000000000000002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>Distance from road</v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0.10000000000000002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>Drainage density</v>
      </c>
      <c r="C14" s="459"/>
      <c r="D14" s="459"/>
      <c r="E14" s="459"/>
      <c r="F14" s="460"/>
      <c r="G14" s="181" t="str">
        <f>IF(ISBLANK(Summary!F26),"",Summary!F26)</f>
        <v/>
      </c>
      <c r="H14" s="181"/>
      <c r="I14" s="181"/>
      <c r="J14" s="181"/>
      <c r="K14" s="181"/>
      <c r="L14" s="181"/>
      <c r="M14" s="181"/>
      <c r="N14" s="182"/>
      <c r="O14" s="369">
        <f t="shared" si="0"/>
        <v>0.10000000000000002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>Soil type</v>
      </c>
      <c r="C15" s="465"/>
      <c r="D15" s="465"/>
      <c r="E15" s="465"/>
      <c r="F15" s="466"/>
      <c r="G15" s="183" t="str">
        <f>IF(ISBLANK(Summary!F27),"",Summary!F27)</f>
        <v/>
      </c>
      <c r="H15" s="183"/>
      <c r="I15" s="183"/>
      <c r="J15" s="183"/>
      <c r="K15" s="183"/>
      <c r="L15" s="183"/>
      <c r="M15" s="183"/>
      <c r="N15" s="184"/>
      <c r="O15" s="370">
        <f t="shared" si="0"/>
        <v>0.10000000000000002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134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122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TWI</v>
      </c>
      <c r="E21" s="171"/>
      <c r="F21" s="171"/>
      <c r="G21" s="86"/>
      <c r="H21" s="477" t="str">
        <f>IF(B21&gt;0,VLOOKUP($C21,$A$6:$D$15,2),"")</f>
        <v>Elevation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Slope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Precipitation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LULC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>NDVI</v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>Distance from river</v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>Distance from road</v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Elevation</v>
      </c>
      <c r="E28" s="171"/>
      <c r="F28" s="171"/>
      <c r="G28" s="86"/>
      <c r="H28" s="477" t="str">
        <f t="shared" si="4"/>
        <v>Slope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Precipitation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LULC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>NDVI</v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>Distance from river</v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>Distance from road</v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Slope</v>
      </c>
      <c r="E34" s="171"/>
      <c r="F34" s="171"/>
      <c r="G34" s="86"/>
      <c r="H34" s="477" t="str">
        <f t="shared" si="4"/>
        <v>Precipitation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LULC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>NDVI</v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>Distance from river</v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>Distance from road</v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Precipitation</v>
      </c>
      <c r="E39" s="171"/>
      <c r="F39" s="171"/>
      <c r="G39" s="86"/>
      <c r="H39" s="477" t="str">
        <f t="shared" si="4"/>
        <v>LULC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>NDVI</v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>Distance from river</v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>Distance from road</v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LULC</v>
      </c>
      <c r="E43" s="171"/>
      <c r="F43" s="171"/>
      <c r="G43" s="87"/>
      <c r="H43" s="477" t="str">
        <f t="shared" si="4"/>
        <v>NDVI</v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>Distance from river</v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>Distance from road</v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NDVI</v>
      </c>
      <c r="E46" s="171"/>
      <c r="F46" s="171"/>
      <c r="G46" s="87"/>
      <c r="H46" s="477" t="str">
        <f t="shared" si="4"/>
        <v>Distance from river</v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>Distance from road</v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Distance from river</v>
      </c>
      <c r="E48" s="173"/>
      <c r="F48" s="173"/>
      <c r="G48" s="90"/>
      <c r="H48" s="479" t="str">
        <f t="shared" si="4"/>
        <v>Distance from road</v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19</v>
      </c>
      <c r="B49" s="93">
        <v>1</v>
      </c>
      <c r="C49" s="94">
        <v>9</v>
      </c>
      <c r="D49" s="170" t="str">
        <f t="shared" si="8"/>
        <v>TWI</v>
      </c>
      <c r="E49" s="171"/>
      <c r="F49" s="171"/>
      <c r="G49" s="87"/>
      <c r="H49" s="477" t="str">
        <f t="shared" si="4"/>
        <v>Drainage density</v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20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>Soil type</v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29</v>
      </c>
      <c r="B51" s="93">
        <v>2</v>
      </c>
      <c r="C51" s="94">
        <v>9</v>
      </c>
      <c r="D51" s="170" t="str">
        <f t="shared" si="8"/>
        <v>Elevation</v>
      </c>
      <c r="E51" s="171"/>
      <c r="F51" s="171"/>
      <c r="G51" s="87"/>
      <c r="H51" s="477" t="str">
        <f t="shared" si="4"/>
        <v>Drainage density</v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30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>Soil type</v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39</v>
      </c>
      <c r="B53" s="93">
        <v>3</v>
      </c>
      <c r="C53" s="94">
        <v>9</v>
      </c>
      <c r="D53" s="170" t="str">
        <f t="shared" si="8"/>
        <v>Slope</v>
      </c>
      <c r="E53" s="171"/>
      <c r="F53" s="171"/>
      <c r="G53" s="87"/>
      <c r="H53" s="477" t="str">
        <f t="shared" si="4"/>
        <v>Drainage density</v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40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>Soil type</v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49</v>
      </c>
      <c r="B55" s="93">
        <v>4</v>
      </c>
      <c r="C55" s="94">
        <v>9</v>
      </c>
      <c r="D55" s="170" t="str">
        <f t="shared" si="8"/>
        <v>Precipitation</v>
      </c>
      <c r="E55" s="171"/>
      <c r="F55" s="171"/>
      <c r="G55" s="87"/>
      <c r="H55" s="477" t="str">
        <f t="shared" si="4"/>
        <v>Drainage density</v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50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>Soil type</v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59</v>
      </c>
      <c r="B57" s="93">
        <v>5</v>
      </c>
      <c r="C57" s="94">
        <v>9</v>
      </c>
      <c r="D57" s="170" t="str">
        <f t="shared" si="8"/>
        <v>LULC</v>
      </c>
      <c r="E57" s="171"/>
      <c r="F57" s="171"/>
      <c r="G57" s="87"/>
      <c r="H57" s="477" t="str">
        <f t="shared" si="4"/>
        <v>Drainage density</v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60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>Soil type</v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69</v>
      </c>
      <c r="B59" s="93">
        <v>6</v>
      </c>
      <c r="C59" s="94">
        <v>9</v>
      </c>
      <c r="D59" s="170" t="str">
        <f t="shared" si="8"/>
        <v>NDVI</v>
      </c>
      <c r="E59" s="171"/>
      <c r="F59" s="171"/>
      <c r="G59" s="87"/>
      <c r="H59" s="477" t="str">
        <f t="shared" si="4"/>
        <v>Drainage density</v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70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>Soil type</v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79</v>
      </c>
      <c r="B61" s="93">
        <v>7</v>
      </c>
      <c r="C61" s="94">
        <v>9</v>
      </c>
      <c r="D61" s="170" t="str">
        <f t="shared" si="8"/>
        <v>Distance from river</v>
      </c>
      <c r="E61" s="171"/>
      <c r="F61" s="171"/>
      <c r="G61" s="87"/>
      <c r="H61" s="477" t="str">
        <f t="shared" si="4"/>
        <v>Drainage density</v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80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>Soil type</v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89</v>
      </c>
      <c r="B63" s="93">
        <v>8</v>
      </c>
      <c r="C63" s="94">
        <v>9</v>
      </c>
      <c r="D63" s="170" t="str">
        <f t="shared" si="8"/>
        <v>Distance from road</v>
      </c>
      <c r="E63" s="171"/>
      <c r="F63" s="171"/>
      <c r="G63" s="87"/>
      <c r="H63" s="477" t="str">
        <f t="shared" si="4"/>
        <v>Drainage density</v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90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>Soil type</v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100</v>
      </c>
      <c r="B65" s="95">
        <v>9</v>
      </c>
      <c r="C65" s="96">
        <v>10</v>
      </c>
      <c r="D65" s="174" t="str">
        <f t="shared" si="8"/>
        <v>Drainage density</v>
      </c>
      <c r="E65" s="175"/>
      <c r="F65" s="175"/>
      <c r="G65" s="89"/>
      <c r="H65" s="485" t="str">
        <f t="shared" si="4"/>
        <v>Soil type</v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10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TWI</v>
      </c>
      <c r="D77" s="142" t="str">
        <v>Elevation</v>
      </c>
      <c r="E77" s="142" t="str">
        <v>Slope</v>
      </c>
      <c r="F77" s="142" t="str">
        <v>Precipitation</v>
      </c>
      <c r="G77" s="142" t="str">
        <v>LULC</v>
      </c>
      <c r="H77" s="142" t="str">
        <v>NDVI</v>
      </c>
      <c r="I77" s="143" t="str">
        <v>Distance from river</v>
      </c>
      <c r="J77" s="144" t="str">
        <v>Distance from road</v>
      </c>
      <c r="K77" s="144" t="str">
        <v>Drainage density</v>
      </c>
      <c r="L77" s="144" t="str">
        <v>Soil type</v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177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1</v>
      </c>
      <c r="L79" s="127">
        <f t="shared" si="9"/>
        <v>1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1</v>
      </c>
      <c r="L80" s="127">
        <f t="shared" si="9"/>
        <v>1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1</v>
      </c>
      <c r="L81" s="127">
        <f t="shared" si="9"/>
        <v>1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1</v>
      </c>
      <c r="L82" s="127">
        <f t="shared" si="9"/>
        <v>1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1</v>
      </c>
      <c r="L83" s="127">
        <f t="shared" si="9"/>
        <v>1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1</v>
      </c>
      <c r="L84" s="127">
        <f t="shared" si="9"/>
        <v>1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1</v>
      </c>
      <c r="L85" s="127">
        <f t="shared" si="9"/>
        <v>1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1</v>
      </c>
      <c r="L86" s="127">
        <f t="shared" si="9"/>
        <v>1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1</v>
      </c>
      <c r="D87" s="127">
        <f t="shared" si="11"/>
        <v>1</v>
      </c>
      <c r="E87" s="127">
        <f t="shared" si="11"/>
        <v>1</v>
      </c>
      <c r="F87" s="127">
        <f t="shared" si="11"/>
        <v>1</v>
      </c>
      <c r="G87" s="127">
        <f>IF(ISNA(VLOOKUP((10*G$78+$B87),$A$21:$O$65,15,FALSE)),0,1/VLOOKUP((10*G$78+$B87),$A$21:$O$65,15,FALSE))</f>
        <v>1</v>
      </c>
      <c r="H87" s="127">
        <f>IF(ISNA(VLOOKUP((10*H$78+$B87),$A$21:$O$65,15,FALSE)),0,1/VLOOKUP((10*H$78+$B87),$A$21:$O$65,15,FALSE))</f>
        <v>1</v>
      </c>
      <c r="I87" s="127">
        <f>IF(ISNA(VLOOKUP((10*I$78+$B87),$A$21:$O$65,15,FALSE)),0,1/VLOOKUP((10*I$78+$B87),$A$21:$O$65,15,FALSE))</f>
        <v>1</v>
      </c>
      <c r="J87" s="127">
        <f>IF(ISNA(VLOOKUP((10*J$78+$B87),$A$21:$O$65,15,FALSE)),0,1/VLOOKUP((10*J$78+$B87),$A$21:$O$65,15,FALSE))</f>
        <v>1</v>
      </c>
      <c r="K87" s="79">
        <v>1</v>
      </c>
      <c r="L87" s="127">
        <f>IF(ISNA(VLOOKUP(($B87*10+L$78),$A$21:$O$65,15,FALSE)),0,VLOOKUP(($B87*10+L$78),$A$21:$O$65,15,FALSE))</f>
        <v>1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1</v>
      </c>
      <c r="D88" s="128">
        <f t="shared" si="11"/>
        <v>1</v>
      </c>
      <c r="E88" s="128">
        <f t="shared" si="11"/>
        <v>1</v>
      </c>
      <c r="F88" s="128">
        <f t="shared" si="11"/>
        <v>1</v>
      </c>
      <c r="G88" s="128">
        <f>IF(ISNA(VLOOKUP((10*G$78+$B88),$A$21:$O$65,15,FALSE)),0,1/VLOOKUP((10*G$78+$B88),$A$21:$O$65,15,FALSE))</f>
        <v>1</v>
      </c>
      <c r="H88" s="128">
        <f>IF(ISNA(VLOOKUP((10*H$78+$B88),$A$21:$O$65,15,FALSE)),0,1/VLOOKUP((10*H$78+$B88),$A$21:$O$65,15,FALSE))</f>
        <v>1</v>
      </c>
      <c r="I88" s="128">
        <f>IF(ISNA(VLOOKUP((10*I$78+$B88),$A$21:$O$65,15,FALSE)),0,1/VLOOKUP((10*I$78+$B88),$A$21:$O$65,15,FALSE))</f>
        <v>1</v>
      </c>
      <c r="J88" s="128">
        <f>IF(ISNA(VLOOKUP((10*J$78+$B88),$A$21:$O$65,15,FALSE)),0,1/VLOOKUP((10*J$78+$B88),$A$21:$O$65,15,FALSE))</f>
        <v>1</v>
      </c>
      <c r="K88" s="128">
        <f>IF(ISNA(VLOOKUP((10*K$78+$B88),$A$21:$O$65,15,FALSE)),0,1/VLOOKUP((10*K$78+$B88),$A$21:$O$65,15,FALSE))</f>
        <v>1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10</v>
      </c>
      <c r="D89" s="129">
        <f t="shared" ref="D89:L89" si="14">SUM(D79:D88)</f>
        <v>10</v>
      </c>
      <c r="E89" s="129">
        <f t="shared" si="14"/>
        <v>10</v>
      </c>
      <c r="F89" s="129">
        <f t="shared" si="14"/>
        <v>10</v>
      </c>
      <c r="G89" s="129">
        <f t="shared" si="14"/>
        <v>10</v>
      </c>
      <c r="H89" s="129">
        <f t="shared" si="14"/>
        <v>10</v>
      </c>
      <c r="I89" s="129">
        <f t="shared" si="14"/>
        <v>10</v>
      </c>
      <c r="J89" s="129">
        <f t="shared" si="14"/>
        <v>10</v>
      </c>
      <c r="K89" s="129">
        <f t="shared" si="14"/>
        <v>10</v>
      </c>
      <c r="L89" s="129">
        <f t="shared" si="14"/>
        <v>10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</v>
      </c>
      <c r="O91" s="375">
        <f>N91*COSH(P79)</f>
        <v>0.1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</v>
      </c>
      <c r="O92" s="375">
        <f t="shared" ref="O92:O100" si="19">N92*COSH(P80)</f>
        <v>0.1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</v>
      </c>
      <c r="O93" s="375">
        <f t="shared" si="19"/>
        <v>0.1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</v>
      </c>
      <c r="O94" s="375">
        <f t="shared" si="19"/>
        <v>0.1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</v>
      </c>
      <c r="O95" s="375">
        <f t="shared" si="19"/>
        <v>0.1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</v>
      </c>
      <c r="O96" s="375">
        <f t="shared" si="19"/>
        <v>0.1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</v>
      </c>
      <c r="O97" s="375">
        <f t="shared" si="19"/>
        <v>0.1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</v>
      </c>
      <c r="O98" s="375">
        <f t="shared" si="19"/>
        <v>0.1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0.1</v>
      </c>
      <c r="O99" s="375">
        <f t="shared" si="19"/>
        <v>0.1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0.1</v>
      </c>
      <c r="O100" s="375">
        <f t="shared" si="19"/>
        <v>0.1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10</v>
      </c>
      <c r="N101" s="156">
        <f>MMULT(C89:L89,N91:N100)</f>
        <v>10</v>
      </c>
      <c r="O101" s="371">
        <f>SUM(O91:O100)</f>
        <v>0.99999999999999989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1</v>
      </c>
      <c r="L102" s="157">
        <f t="shared" ca="1" si="20"/>
        <v>1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1</v>
      </c>
      <c r="L103" s="157">
        <f t="shared" ca="1" si="20"/>
        <v>1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1</v>
      </c>
      <c r="L104" s="157">
        <f t="shared" ca="1" si="20"/>
        <v>1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1</v>
      </c>
      <c r="L105" s="157">
        <f t="shared" ca="1" si="20"/>
        <v>1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1</v>
      </c>
      <c r="L106" s="157">
        <f t="shared" ca="1" si="20"/>
        <v>1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1</v>
      </c>
      <c r="L107" s="157">
        <f t="shared" ca="1" si="20"/>
        <v>1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1</v>
      </c>
      <c r="L108" s="157">
        <f t="shared" ca="1" si="20"/>
        <v>1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1</v>
      </c>
      <c r="L109" s="157">
        <f t="shared" ca="1" si="20"/>
        <v>1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1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153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1</v>
      </c>
      <c r="L113" s="157">
        <f t="shared" ca="1" si="21"/>
        <v>1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1</v>
      </c>
      <c r="L114" s="157">
        <f t="shared" ca="1" si="21"/>
        <v>1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1</v>
      </c>
      <c r="L115" s="157">
        <f t="shared" ca="1" si="21"/>
        <v>1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1</v>
      </c>
      <c r="L116" s="157">
        <f t="shared" ca="1" si="21"/>
        <v>1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1</v>
      </c>
      <c r="L117" s="157">
        <f t="shared" ca="1" si="21"/>
        <v>1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1</v>
      </c>
      <c r="L118" s="157">
        <f t="shared" ca="1" si="21"/>
        <v>1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1</v>
      </c>
      <c r="L119" s="157">
        <f t="shared" ca="1" si="21"/>
        <v>1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1</v>
      </c>
      <c r="L120" s="157">
        <f t="shared" ca="1" si="21"/>
        <v>1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1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ca="1" si="22"/>
        <v>A1</v>
      </c>
      <c r="L124" s="157" t="str">
        <f t="shared" ca="1" si="22"/>
        <v>A1</v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ca="1" si="22"/>
        <v>A1</v>
      </c>
      <c r="L125" s="157" t="str">
        <f t="shared" ca="1" si="22"/>
        <v>A1</v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ca="1" si="22"/>
        <v>A1</v>
      </c>
      <c r="L126" s="157" t="str">
        <f t="shared" ca="1" si="22"/>
        <v>A1</v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ca="1" si="22"/>
        <v>A1</v>
      </c>
      <c r="L127" s="157" t="str">
        <f t="shared" ca="1" si="22"/>
        <v>A1</v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ca="1" si="22"/>
        <v>A1</v>
      </c>
      <c r="L128" s="157" t="str">
        <f t="shared" ca="1" si="22"/>
        <v>A1</v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ca="1" si="22"/>
        <v>A1</v>
      </c>
      <c r="L129" s="157" t="str">
        <f t="shared" ca="1" si="22"/>
        <v>A1</v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ca="1" si="22"/>
        <v>A1</v>
      </c>
      <c r="L130" s="157" t="str">
        <f t="shared" ca="1" si="22"/>
        <v>A1</v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ca="1" si="22"/>
        <v>A1</v>
      </c>
      <c r="L131" s="157" t="str">
        <f t="shared" ca="1" si="22"/>
        <v>A1</v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ca="1" si="22"/>
        <v>A1</v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385" priority="52" stopIfTrue="1" operator="equal">
      <formula>"n/a"</formula>
    </cfRule>
  </conditionalFormatting>
  <conditionalFormatting sqref="K27:L27">
    <cfRule type="cellIs" dxfId="384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383" priority="49" operator="notEqual">
      <formula>0</formula>
    </cfRule>
  </conditionalFormatting>
  <conditionalFormatting sqref="C87:J88 K88">
    <cfRule type="cellIs" dxfId="382" priority="45" operator="notEqual">
      <formula>0</formula>
    </cfRule>
  </conditionalFormatting>
  <conditionalFormatting sqref="J87:J88 K88">
    <cfRule type="cellIs" dxfId="381" priority="44" operator="notEqual">
      <formula>0</formula>
    </cfRule>
  </conditionalFormatting>
  <conditionalFormatting sqref="K88">
    <cfRule type="cellIs" dxfId="380" priority="43" operator="notEqual">
      <formula>0</formula>
    </cfRule>
  </conditionalFormatting>
  <conditionalFormatting sqref="K21:L65">
    <cfRule type="expression" dxfId="379" priority="41">
      <formula>AND($A21&gt;0,OR($K21="",$L21=""))</formula>
    </cfRule>
    <cfRule type="expression" dxfId="378" priority="42">
      <formula>($A21=0)</formula>
    </cfRule>
  </conditionalFormatting>
  <conditionalFormatting sqref="C88:K88">
    <cfRule type="cellIs" dxfId="377" priority="40" operator="notEqual">
      <formula>0</formula>
    </cfRule>
  </conditionalFormatting>
  <conditionalFormatting sqref="D81:D88 E82:E88 F83:F88 G84:G88 H85:H88 I86:I88 J87:J88 K88 C80:C88">
    <cfRule type="cellIs" dxfId="376" priority="39" operator="notEqual">
      <formula>0</formula>
    </cfRule>
  </conditionalFormatting>
  <conditionalFormatting sqref="D81:D88 E82:E88 F83:F88 G84:G88 H85:H88 I86:I88 J87:J88 K88 C80:C88">
    <cfRule type="cellIs" dxfId="375" priority="38" operator="notEqual">
      <formula>0</formula>
    </cfRule>
  </conditionalFormatting>
  <conditionalFormatting sqref="G17">
    <cfRule type="expression" dxfId="374" priority="37">
      <formula>ISBLANK($G$17)</formula>
    </cfRule>
  </conditionalFormatting>
  <conditionalFormatting sqref="C91:L100">
    <cfRule type="cellIs" dxfId="373" priority="34" operator="equal">
      <formula>0</formula>
    </cfRule>
  </conditionalFormatting>
  <conditionalFormatting sqref="N91:N100">
    <cfRule type="cellIs" dxfId="372" priority="33" operator="equal">
      <formula>0</formula>
    </cfRule>
  </conditionalFormatting>
  <conditionalFormatting sqref="B17">
    <cfRule type="expression" dxfId="371" priority="28">
      <formula>ISBLANK($B$17)</formula>
    </cfRule>
  </conditionalFormatting>
  <conditionalFormatting sqref="M17">
    <cfRule type="expression" dxfId="370" priority="25" stopIfTrue="1">
      <formula>$M$17&gt;$K$17</formula>
    </cfRule>
  </conditionalFormatting>
  <conditionalFormatting sqref="M21:M65">
    <cfRule type="cellIs" dxfId="369" priority="19" operator="greaterThan">
      <formula>3</formula>
    </cfRule>
    <cfRule type="cellIs" dxfId="368" priority="20" operator="equal">
      <formula>3</formula>
    </cfRule>
    <cfRule type="cellIs" dxfId="367" priority="21" operator="equal">
      <formula>2</formula>
    </cfRule>
    <cfRule type="cellIs" dxfId="366" priority="22" operator="equal">
      <formula>1</formula>
    </cfRule>
  </conditionalFormatting>
  <conditionalFormatting sqref="C102:L111">
    <cfRule type="cellIs" dxfId="365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364" priority="14" operator="notEqual">
      <formula>0</formula>
    </cfRule>
  </conditionalFormatting>
  <conditionalFormatting sqref="Q87:X88 Y88">
    <cfRule type="cellIs" dxfId="363" priority="13" operator="notEqual">
      <formula>0</formula>
    </cfRule>
  </conditionalFormatting>
  <conditionalFormatting sqref="X87:X88 Y88">
    <cfRule type="cellIs" dxfId="362" priority="12" operator="notEqual">
      <formula>0</formula>
    </cfRule>
  </conditionalFormatting>
  <conditionalFormatting sqref="Y88">
    <cfRule type="cellIs" dxfId="361" priority="11" operator="notEqual">
      <formula>0</formula>
    </cfRule>
  </conditionalFormatting>
  <conditionalFormatting sqref="Q88:Y88">
    <cfRule type="cellIs" dxfId="360" priority="10" operator="notEqual">
      <formula>0</formula>
    </cfRule>
  </conditionalFormatting>
  <conditionalFormatting sqref="R81:R88 S82:S88 T83:T88 U84:U88 V85:V88 W86:W88 X87:X88 Y88 Q80:Q88">
    <cfRule type="cellIs" dxfId="359" priority="9" operator="notEqual">
      <formula>0</formula>
    </cfRule>
  </conditionalFormatting>
  <conditionalFormatting sqref="R81:R88 S82:S88 T83:T88 U84:U88 V85:V88 W86:W88 X87:X88 Y88 Q80:Q88">
    <cfRule type="cellIs" dxfId="358" priority="8" operator="notEqual">
      <formula>0</formula>
    </cfRule>
  </conditionalFormatting>
  <conditionalFormatting sqref="O91:P100">
    <cfRule type="cellIs" dxfId="357" priority="7" operator="equal">
      <formula>0</formula>
    </cfRule>
  </conditionalFormatting>
  <conditionalFormatting sqref="B6:F15">
    <cfRule type="expression" dxfId="356" priority="6">
      <formula>$B6&lt;&gt;""</formula>
    </cfRule>
  </conditionalFormatting>
  <conditionalFormatting sqref="G6:N15">
    <cfRule type="expression" dxfId="355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354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353" priority="1" operator="lessThan">
      <formula>0.00001</formula>
    </cfRule>
  </conditionalFormatting>
  <dataValidations count="3">
    <dataValidation type="list" allowBlank="1" showInputMessage="1" showErrorMessage="1" sqref="K74 K21:K65" xr:uid="{00000000-0002-0000-0B00-000000000000}">
      <formula1>$O$19:$O$20</formula1>
    </dataValidation>
    <dataValidation type="whole" allowBlank="1" showInputMessage="1" showErrorMessage="1" sqref="M74 M66" xr:uid="{00000000-0002-0000-0B00-000001000000}">
      <formula1>1</formula1>
      <formula2>9</formula2>
    </dataValidation>
    <dataValidation type="decimal" allowBlank="1" showInputMessage="1" showErrorMessage="1" sqref="L21:L65" xr:uid="{00000000-0002-0000-0B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10</v>
      </c>
      <c r="L1" s="178"/>
      <c r="M1" s="165"/>
      <c r="N1" s="168" t="s">
        <v>66</v>
      </c>
      <c r="O1" s="169">
        <v>11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Application of the GIS based multi-criteria decision analysis and analytical
hierarchy process (AHP) in the flood susceptibility mapping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175</v>
      </c>
    </row>
    <row r="6" spans="1:17" x14ac:dyDescent="0.25">
      <c r="A6" s="360">
        <v>1</v>
      </c>
      <c r="B6" s="458" t="str">
        <f>IF(ISBLANK(Summary!C18),"",Summary!C18)</f>
        <v>TWI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0.10000000000000002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Elevation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0.10000000000000002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Slope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0.10000000000000002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Precipitation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0.10000000000000002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LULC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0.10000000000000002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>NDVI</v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0.10000000000000002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>Distance from river</v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0.10000000000000002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>Distance from road</v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0.10000000000000002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>Drainage density</v>
      </c>
      <c r="C14" s="459"/>
      <c r="D14" s="459"/>
      <c r="E14" s="459"/>
      <c r="F14" s="460"/>
      <c r="G14" s="181" t="str">
        <f>IF(ISBLANK(Summary!F26),"",Summary!F26)</f>
        <v/>
      </c>
      <c r="H14" s="181"/>
      <c r="I14" s="181"/>
      <c r="J14" s="181"/>
      <c r="K14" s="181"/>
      <c r="L14" s="181"/>
      <c r="M14" s="181"/>
      <c r="N14" s="182"/>
      <c r="O14" s="369">
        <f t="shared" si="0"/>
        <v>0.10000000000000002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>Soil type</v>
      </c>
      <c r="C15" s="465"/>
      <c r="D15" s="465"/>
      <c r="E15" s="465"/>
      <c r="F15" s="466"/>
      <c r="G15" s="183" t="str">
        <f>IF(ISBLANK(Summary!F27),"",Summary!F27)</f>
        <v/>
      </c>
      <c r="H15" s="183"/>
      <c r="I15" s="183"/>
      <c r="J15" s="183"/>
      <c r="K15" s="183"/>
      <c r="L15" s="183"/>
      <c r="M15" s="183"/>
      <c r="N15" s="184"/>
      <c r="O15" s="370">
        <f t="shared" si="0"/>
        <v>0.10000000000000002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135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122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20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TWI</v>
      </c>
      <c r="E21" s="171"/>
      <c r="F21" s="171"/>
      <c r="G21" s="86"/>
      <c r="H21" s="477" t="str">
        <f>IF(B21&gt;0,VLOOKUP($C21,$A$6:$D$15,2),"")</f>
        <v>Elevation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Slope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Precipitation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LULC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>NDVI</v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>Distance from river</v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>Distance from road</v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Elevation</v>
      </c>
      <c r="E28" s="171"/>
      <c r="F28" s="171"/>
      <c r="G28" s="86"/>
      <c r="H28" s="477" t="str">
        <f t="shared" si="4"/>
        <v>Slope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Precipitation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LULC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>NDVI</v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>Distance from river</v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>Distance from road</v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Slope</v>
      </c>
      <c r="E34" s="171"/>
      <c r="F34" s="171"/>
      <c r="G34" s="86"/>
      <c r="H34" s="477" t="str">
        <f t="shared" si="4"/>
        <v>Precipitation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LULC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>NDVI</v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>Distance from river</v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>Distance from road</v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Precipitation</v>
      </c>
      <c r="E39" s="171"/>
      <c r="F39" s="171"/>
      <c r="G39" s="86"/>
      <c r="H39" s="477" t="str">
        <f t="shared" si="4"/>
        <v>LULC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>NDVI</v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>Distance from river</v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>Distance from road</v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LULC</v>
      </c>
      <c r="E43" s="171"/>
      <c r="F43" s="171"/>
      <c r="G43" s="87"/>
      <c r="H43" s="477" t="str">
        <f t="shared" si="4"/>
        <v>NDVI</v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>Distance from river</v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>Distance from road</v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NDVI</v>
      </c>
      <c r="E46" s="171"/>
      <c r="F46" s="171"/>
      <c r="G46" s="87"/>
      <c r="H46" s="477" t="str">
        <f t="shared" si="4"/>
        <v>Distance from river</v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>Distance from road</v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Distance from river</v>
      </c>
      <c r="E48" s="173"/>
      <c r="F48" s="173"/>
      <c r="G48" s="90"/>
      <c r="H48" s="479" t="str">
        <f t="shared" si="4"/>
        <v>Distance from road</v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19</v>
      </c>
      <c r="B49" s="93">
        <v>1</v>
      </c>
      <c r="C49" s="94">
        <v>9</v>
      </c>
      <c r="D49" s="170" t="str">
        <f t="shared" si="8"/>
        <v>TWI</v>
      </c>
      <c r="E49" s="171"/>
      <c r="F49" s="171"/>
      <c r="G49" s="87"/>
      <c r="H49" s="477" t="str">
        <f t="shared" si="4"/>
        <v>Drainage density</v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20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>Soil type</v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29</v>
      </c>
      <c r="B51" s="93">
        <v>2</v>
      </c>
      <c r="C51" s="94">
        <v>9</v>
      </c>
      <c r="D51" s="170" t="str">
        <f t="shared" si="8"/>
        <v>Elevation</v>
      </c>
      <c r="E51" s="171"/>
      <c r="F51" s="171"/>
      <c r="G51" s="87"/>
      <c r="H51" s="477" t="str">
        <f t="shared" si="4"/>
        <v>Drainage density</v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30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>Soil type</v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39</v>
      </c>
      <c r="B53" s="93">
        <v>3</v>
      </c>
      <c r="C53" s="94">
        <v>9</v>
      </c>
      <c r="D53" s="170" t="str">
        <f t="shared" si="8"/>
        <v>Slope</v>
      </c>
      <c r="E53" s="171"/>
      <c r="F53" s="171"/>
      <c r="G53" s="87"/>
      <c r="H53" s="477" t="str">
        <f t="shared" si="4"/>
        <v>Drainage density</v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40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>Soil type</v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49</v>
      </c>
      <c r="B55" s="93">
        <v>4</v>
      </c>
      <c r="C55" s="94">
        <v>9</v>
      </c>
      <c r="D55" s="170" t="str">
        <f t="shared" si="8"/>
        <v>Precipitation</v>
      </c>
      <c r="E55" s="171"/>
      <c r="F55" s="171"/>
      <c r="G55" s="87"/>
      <c r="H55" s="477" t="str">
        <f t="shared" si="4"/>
        <v>Drainage density</v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50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>Soil type</v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59</v>
      </c>
      <c r="B57" s="93">
        <v>5</v>
      </c>
      <c r="C57" s="94">
        <v>9</v>
      </c>
      <c r="D57" s="170" t="str">
        <f t="shared" si="8"/>
        <v>LULC</v>
      </c>
      <c r="E57" s="171"/>
      <c r="F57" s="171"/>
      <c r="G57" s="87"/>
      <c r="H57" s="477" t="str">
        <f t="shared" si="4"/>
        <v>Drainage density</v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60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>Soil type</v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69</v>
      </c>
      <c r="B59" s="93">
        <v>6</v>
      </c>
      <c r="C59" s="94">
        <v>9</v>
      </c>
      <c r="D59" s="170" t="str">
        <f t="shared" si="8"/>
        <v>NDVI</v>
      </c>
      <c r="E59" s="171"/>
      <c r="F59" s="171"/>
      <c r="G59" s="87"/>
      <c r="H59" s="477" t="str">
        <f t="shared" si="4"/>
        <v>Drainage density</v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70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>Soil type</v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79</v>
      </c>
      <c r="B61" s="93">
        <v>7</v>
      </c>
      <c r="C61" s="94">
        <v>9</v>
      </c>
      <c r="D61" s="170" t="str">
        <f t="shared" si="8"/>
        <v>Distance from river</v>
      </c>
      <c r="E61" s="171"/>
      <c r="F61" s="171"/>
      <c r="G61" s="87"/>
      <c r="H61" s="477" t="str">
        <f t="shared" si="4"/>
        <v>Drainage density</v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80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>Soil type</v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89</v>
      </c>
      <c r="B63" s="93">
        <v>8</v>
      </c>
      <c r="C63" s="94">
        <v>9</v>
      </c>
      <c r="D63" s="170" t="str">
        <f t="shared" si="8"/>
        <v>Distance from road</v>
      </c>
      <c r="E63" s="171"/>
      <c r="F63" s="171"/>
      <c r="G63" s="87"/>
      <c r="H63" s="477" t="str">
        <f t="shared" si="4"/>
        <v>Drainage density</v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90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>Soil type</v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100</v>
      </c>
      <c r="B65" s="95">
        <v>9</v>
      </c>
      <c r="C65" s="96">
        <v>10</v>
      </c>
      <c r="D65" s="174" t="str">
        <f t="shared" si="8"/>
        <v>Drainage density</v>
      </c>
      <c r="E65" s="175"/>
      <c r="F65" s="175"/>
      <c r="G65" s="89"/>
      <c r="H65" s="485" t="str">
        <f t="shared" si="4"/>
        <v>Soil type</v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11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TWI</v>
      </c>
      <c r="D77" s="142" t="str">
        <v>Elevation</v>
      </c>
      <c r="E77" s="142" t="str">
        <v>Slope</v>
      </c>
      <c r="F77" s="142" t="str">
        <v>Precipitation</v>
      </c>
      <c r="G77" s="142" t="str">
        <v>LULC</v>
      </c>
      <c r="H77" s="142" t="str">
        <v>NDVI</v>
      </c>
      <c r="I77" s="143" t="str">
        <v>Distance from river</v>
      </c>
      <c r="J77" s="144" t="str">
        <v>Distance from road</v>
      </c>
      <c r="K77" s="144" t="str">
        <v>Drainage density</v>
      </c>
      <c r="L77" s="144" t="str">
        <v>Soil type</v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177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1</v>
      </c>
      <c r="L79" s="127">
        <f t="shared" si="9"/>
        <v>1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1</v>
      </c>
      <c r="L80" s="127">
        <f t="shared" si="9"/>
        <v>1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1</v>
      </c>
      <c r="L81" s="127">
        <f t="shared" si="9"/>
        <v>1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1</v>
      </c>
      <c r="L82" s="127">
        <f t="shared" si="9"/>
        <v>1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1</v>
      </c>
      <c r="L83" s="127">
        <f t="shared" si="9"/>
        <v>1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1</v>
      </c>
      <c r="L84" s="127">
        <f t="shared" si="9"/>
        <v>1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1</v>
      </c>
      <c r="L85" s="127">
        <f t="shared" si="9"/>
        <v>1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1</v>
      </c>
      <c r="L86" s="127">
        <f t="shared" si="9"/>
        <v>1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1</v>
      </c>
      <c r="D87" s="127">
        <f t="shared" si="11"/>
        <v>1</v>
      </c>
      <c r="E87" s="127">
        <f t="shared" si="11"/>
        <v>1</v>
      </c>
      <c r="F87" s="127">
        <f t="shared" si="11"/>
        <v>1</v>
      </c>
      <c r="G87" s="127">
        <f>IF(ISNA(VLOOKUP((10*G$78+$B87),$A$21:$O$65,15,FALSE)),0,1/VLOOKUP((10*G$78+$B87),$A$21:$O$65,15,FALSE))</f>
        <v>1</v>
      </c>
      <c r="H87" s="127">
        <f>IF(ISNA(VLOOKUP((10*H$78+$B87),$A$21:$O$65,15,FALSE)),0,1/VLOOKUP((10*H$78+$B87),$A$21:$O$65,15,FALSE))</f>
        <v>1</v>
      </c>
      <c r="I87" s="127">
        <f>IF(ISNA(VLOOKUP((10*I$78+$B87),$A$21:$O$65,15,FALSE)),0,1/VLOOKUP((10*I$78+$B87),$A$21:$O$65,15,FALSE))</f>
        <v>1</v>
      </c>
      <c r="J87" s="127">
        <f>IF(ISNA(VLOOKUP((10*J$78+$B87),$A$21:$O$65,15,FALSE)),0,1/VLOOKUP((10*J$78+$B87),$A$21:$O$65,15,FALSE))</f>
        <v>1</v>
      </c>
      <c r="K87" s="79">
        <v>1</v>
      </c>
      <c r="L87" s="127">
        <f>IF(ISNA(VLOOKUP(($B87*10+L$78),$A$21:$O$65,15,FALSE)),0,VLOOKUP(($B87*10+L$78),$A$21:$O$65,15,FALSE))</f>
        <v>1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1</v>
      </c>
      <c r="D88" s="128">
        <f t="shared" si="11"/>
        <v>1</v>
      </c>
      <c r="E88" s="128">
        <f t="shared" si="11"/>
        <v>1</v>
      </c>
      <c r="F88" s="128">
        <f t="shared" si="11"/>
        <v>1</v>
      </c>
      <c r="G88" s="128">
        <f>IF(ISNA(VLOOKUP((10*G$78+$B88),$A$21:$O$65,15,FALSE)),0,1/VLOOKUP((10*G$78+$B88),$A$21:$O$65,15,FALSE))</f>
        <v>1</v>
      </c>
      <c r="H88" s="128">
        <f>IF(ISNA(VLOOKUP((10*H$78+$B88),$A$21:$O$65,15,FALSE)),0,1/VLOOKUP((10*H$78+$B88),$A$21:$O$65,15,FALSE))</f>
        <v>1</v>
      </c>
      <c r="I88" s="128">
        <f>IF(ISNA(VLOOKUP((10*I$78+$B88),$A$21:$O$65,15,FALSE)),0,1/VLOOKUP((10*I$78+$B88),$A$21:$O$65,15,FALSE))</f>
        <v>1</v>
      </c>
      <c r="J88" s="128">
        <f>IF(ISNA(VLOOKUP((10*J$78+$B88),$A$21:$O$65,15,FALSE)),0,1/VLOOKUP((10*J$78+$B88),$A$21:$O$65,15,FALSE))</f>
        <v>1</v>
      </c>
      <c r="K88" s="128">
        <f>IF(ISNA(VLOOKUP((10*K$78+$B88),$A$21:$O$65,15,FALSE)),0,1/VLOOKUP((10*K$78+$B88),$A$21:$O$65,15,FALSE))</f>
        <v>1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10</v>
      </c>
      <c r="D89" s="129">
        <f t="shared" ref="D89:L89" si="14">SUM(D79:D88)</f>
        <v>10</v>
      </c>
      <c r="E89" s="129">
        <f t="shared" si="14"/>
        <v>10</v>
      </c>
      <c r="F89" s="129">
        <f t="shared" si="14"/>
        <v>10</v>
      </c>
      <c r="G89" s="129">
        <f t="shared" si="14"/>
        <v>10</v>
      </c>
      <c r="H89" s="129">
        <f t="shared" si="14"/>
        <v>10</v>
      </c>
      <c r="I89" s="129">
        <f t="shared" si="14"/>
        <v>10</v>
      </c>
      <c r="J89" s="129">
        <f t="shared" si="14"/>
        <v>10</v>
      </c>
      <c r="K89" s="129">
        <f t="shared" si="14"/>
        <v>10</v>
      </c>
      <c r="L89" s="129">
        <f t="shared" si="14"/>
        <v>10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</v>
      </c>
      <c r="O91" s="375">
        <f>N91*COSH(P79)</f>
        <v>0.1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</v>
      </c>
      <c r="O92" s="375">
        <f t="shared" ref="O92:O100" si="19">N92*COSH(P80)</f>
        <v>0.1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</v>
      </c>
      <c r="O93" s="375">
        <f t="shared" si="19"/>
        <v>0.1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</v>
      </c>
      <c r="O94" s="375">
        <f t="shared" si="19"/>
        <v>0.1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</v>
      </c>
      <c r="O95" s="375">
        <f t="shared" si="19"/>
        <v>0.1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</v>
      </c>
      <c r="O96" s="375">
        <f t="shared" si="19"/>
        <v>0.1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</v>
      </c>
      <c r="O97" s="375">
        <f t="shared" si="19"/>
        <v>0.1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</v>
      </c>
      <c r="O98" s="375">
        <f t="shared" si="19"/>
        <v>0.1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0.1</v>
      </c>
      <c r="O99" s="375">
        <f t="shared" si="19"/>
        <v>0.1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0.1</v>
      </c>
      <c r="O100" s="375">
        <f t="shared" si="19"/>
        <v>0.1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10</v>
      </c>
      <c r="N101" s="156">
        <f>MMULT(C89:L89,N91:N100)</f>
        <v>10</v>
      </c>
      <c r="O101" s="371">
        <f>SUM(O91:O100)</f>
        <v>0.99999999999999989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1</v>
      </c>
      <c r="L102" s="157">
        <f t="shared" ca="1" si="20"/>
        <v>1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1</v>
      </c>
      <c r="L103" s="157">
        <f t="shared" ca="1" si="20"/>
        <v>1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1</v>
      </c>
      <c r="L104" s="157">
        <f t="shared" ca="1" si="20"/>
        <v>1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1</v>
      </c>
      <c r="L105" s="157">
        <f t="shared" ca="1" si="20"/>
        <v>1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1</v>
      </c>
      <c r="L106" s="157">
        <f t="shared" ca="1" si="20"/>
        <v>1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1</v>
      </c>
      <c r="L107" s="157">
        <f t="shared" ca="1" si="20"/>
        <v>1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1</v>
      </c>
      <c r="L108" s="157">
        <f t="shared" ca="1" si="20"/>
        <v>1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1</v>
      </c>
      <c r="L109" s="157">
        <f t="shared" ca="1" si="20"/>
        <v>1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1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153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1</v>
      </c>
      <c r="L113" s="157">
        <f t="shared" ca="1" si="21"/>
        <v>1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1</v>
      </c>
      <c r="L114" s="157">
        <f t="shared" ca="1" si="21"/>
        <v>1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1</v>
      </c>
      <c r="L115" s="157">
        <f t="shared" ca="1" si="21"/>
        <v>1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1</v>
      </c>
      <c r="L116" s="157">
        <f t="shared" ca="1" si="21"/>
        <v>1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1</v>
      </c>
      <c r="L117" s="157">
        <f t="shared" ca="1" si="21"/>
        <v>1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1</v>
      </c>
      <c r="L118" s="157">
        <f t="shared" ca="1" si="21"/>
        <v>1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1</v>
      </c>
      <c r="L119" s="157">
        <f t="shared" ca="1" si="21"/>
        <v>1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1</v>
      </c>
      <c r="L120" s="157">
        <f t="shared" ca="1" si="21"/>
        <v>1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1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ca="1" si="22"/>
        <v>A1</v>
      </c>
      <c r="L124" s="157" t="str">
        <f t="shared" ca="1" si="22"/>
        <v>A1</v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ca="1" si="22"/>
        <v>A1</v>
      </c>
      <c r="L125" s="157" t="str">
        <f t="shared" ca="1" si="22"/>
        <v>A1</v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ca="1" si="22"/>
        <v>A1</v>
      </c>
      <c r="L126" s="157" t="str">
        <f t="shared" ca="1" si="22"/>
        <v>A1</v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ca="1" si="22"/>
        <v>A1</v>
      </c>
      <c r="L127" s="157" t="str">
        <f t="shared" ca="1" si="22"/>
        <v>A1</v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ca="1" si="22"/>
        <v>A1</v>
      </c>
      <c r="L128" s="157" t="str">
        <f t="shared" ca="1" si="22"/>
        <v>A1</v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ca="1" si="22"/>
        <v>A1</v>
      </c>
      <c r="L129" s="157" t="str">
        <f t="shared" ca="1" si="22"/>
        <v>A1</v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ca="1" si="22"/>
        <v>A1</v>
      </c>
      <c r="L130" s="157" t="str">
        <f t="shared" ca="1" si="22"/>
        <v>A1</v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ca="1" si="22"/>
        <v>A1</v>
      </c>
      <c r="L131" s="157" t="str">
        <f t="shared" ca="1" si="22"/>
        <v>A1</v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ca="1" si="22"/>
        <v>A1</v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352" priority="50" stopIfTrue="1" operator="equal">
      <formula>"n/a"</formula>
    </cfRule>
  </conditionalFormatting>
  <conditionalFormatting sqref="K27:L27">
    <cfRule type="cellIs" dxfId="351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350" priority="48" operator="notEqual">
      <formula>0</formula>
    </cfRule>
  </conditionalFormatting>
  <conditionalFormatting sqref="C87:J88 K88">
    <cfRule type="cellIs" dxfId="349" priority="43" operator="notEqual">
      <formula>0</formula>
    </cfRule>
  </conditionalFormatting>
  <conditionalFormatting sqref="J87:J88 K88">
    <cfRule type="cellIs" dxfId="348" priority="42" operator="notEqual">
      <formula>0</formula>
    </cfRule>
  </conditionalFormatting>
  <conditionalFormatting sqref="K88">
    <cfRule type="cellIs" dxfId="347" priority="41" operator="notEqual">
      <formula>0</formula>
    </cfRule>
  </conditionalFormatting>
  <conditionalFormatting sqref="K21:L65">
    <cfRule type="expression" dxfId="346" priority="39">
      <formula>AND($A21&gt;0,OR($K21="",$L21=""))</formula>
    </cfRule>
    <cfRule type="expression" dxfId="345" priority="40">
      <formula>($A21=0)</formula>
    </cfRule>
  </conditionalFormatting>
  <conditionalFormatting sqref="C88:K88">
    <cfRule type="cellIs" dxfId="344" priority="38" operator="notEqual">
      <formula>0</formula>
    </cfRule>
  </conditionalFormatting>
  <conditionalFormatting sqref="D81:D88 E82:E88 F83:F88 G84:G88 H85:H88 I86:I88 J87:J88 K88 C80:C88">
    <cfRule type="cellIs" dxfId="343" priority="37" operator="notEqual">
      <formula>0</formula>
    </cfRule>
  </conditionalFormatting>
  <conditionalFormatting sqref="D81:D88 E82:E88 F83:F88 G84:G88 H85:H88 I86:I88 J87:J88 K88 C80:C88">
    <cfRule type="cellIs" dxfId="342" priority="36" operator="notEqual">
      <formula>0</formula>
    </cfRule>
  </conditionalFormatting>
  <conditionalFormatting sqref="G17">
    <cfRule type="expression" dxfId="341" priority="35">
      <formula>ISBLANK($G$17)</formula>
    </cfRule>
  </conditionalFormatting>
  <conditionalFormatting sqref="C91:L100">
    <cfRule type="cellIs" dxfId="340" priority="32" operator="equal">
      <formula>0</formula>
    </cfRule>
  </conditionalFormatting>
  <conditionalFormatting sqref="N91:N100">
    <cfRule type="cellIs" dxfId="339" priority="31" operator="equal">
      <formula>0</formula>
    </cfRule>
  </conditionalFormatting>
  <conditionalFormatting sqref="B17">
    <cfRule type="expression" dxfId="338" priority="27">
      <formula>ISBLANK($B$17)</formula>
    </cfRule>
  </conditionalFormatting>
  <conditionalFormatting sqref="M17">
    <cfRule type="expression" dxfId="337" priority="25" stopIfTrue="1">
      <formula>$M$17&gt;$K$17</formula>
    </cfRule>
  </conditionalFormatting>
  <conditionalFormatting sqref="M21:M65">
    <cfRule type="cellIs" dxfId="336" priority="19" operator="greaterThan">
      <formula>3</formula>
    </cfRule>
    <cfRule type="cellIs" dxfId="335" priority="20" operator="equal">
      <formula>3</formula>
    </cfRule>
    <cfRule type="cellIs" dxfId="334" priority="21" operator="equal">
      <formula>2</formula>
    </cfRule>
    <cfRule type="cellIs" dxfId="333" priority="22" operator="equal">
      <formula>1</formula>
    </cfRule>
  </conditionalFormatting>
  <conditionalFormatting sqref="C102:L111">
    <cfRule type="cellIs" dxfId="332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331" priority="14" operator="notEqual">
      <formula>0</formula>
    </cfRule>
  </conditionalFormatting>
  <conditionalFormatting sqref="Q87:X88 Y88">
    <cfRule type="cellIs" dxfId="330" priority="13" operator="notEqual">
      <formula>0</formula>
    </cfRule>
  </conditionalFormatting>
  <conditionalFormatting sqref="X87:X88 Y88">
    <cfRule type="cellIs" dxfId="329" priority="12" operator="notEqual">
      <formula>0</formula>
    </cfRule>
  </conditionalFormatting>
  <conditionalFormatting sqref="Y88">
    <cfRule type="cellIs" dxfId="328" priority="11" operator="notEqual">
      <formula>0</formula>
    </cfRule>
  </conditionalFormatting>
  <conditionalFormatting sqref="Q88:Y88">
    <cfRule type="cellIs" dxfId="327" priority="10" operator="notEqual">
      <formula>0</formula>
    </cfRule>
  </conditionalFormatting>
  <conditionalFormatting sqref="R81:R88 S82:S88 T83:T88 U84:U88 V85:V88 W86:W88 X87:X88 Y88 Q80:Q88">
    <cfRule type="cellIs" dxfId="326" priority="9" operator="notEqual">
      <formula>0</formula>
    </cfRule>
  </conditionalFormatting>
  <conditionalFormatting sqref="R81:R88 S82:S88 T83:T88 U84:U88 V85:V88 W86:W88 X87:X88 Y88 Q80:Q88">
    <cfRule type="cellIs" dxfId="325" priority="8" operator="notEqual">
      <formula>0</formula>
    </cfRule>
  </conditionalFormatting>
  <conditionalFormatting sqref="O91:P100">
    <cfRule type="cellIs" dxfId="324" priority="7" operator="equal">
      <formula>0</formula>
    </cfRule>
  </conditionalFormatting>
  <conditionalFormatting sqref="B6:F15">
    <cfRule type="expression" dxfId="323" priority="6">
      <formula>$B6&lt;&gt;""</formula>
    </cfRule>
  </conditionalFormatting>
  <conditionalFormatting sqref="G6:N15">
    <cfRule type="expression" dxfId="322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321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320" priority="1" operator="lessThan">
      <formula>0.00001</formula>
    </cfRule>
  </conditionalFormatting>
  <dataValidations count="3">
    <dataValidation type="whole" allowBlank="1" showInputMessage="1" showErrorMessage="1" sqref="M74 M66" xr:uid="{00000000-0002-0000-0C00-000000000000}">
      <formula1>1</formula1>
      <formula2>9</formula2>
    </dataValidation>
    <dataValidation type="list" allowBlank="1" showInputMessage="1" showErrorMessage="1" sqref="K74 K21:K65" xr:uid="{00000000-0002-0000-0C00-000001000000}">
      <formula1>$O$19:$O$20</formula1>
    </dataValidation>
    <dataValidation type="decimal" allowBlank="1" showInputMessage="1" showErrorMessage="1" sqref="L21:L65" xr:uid="{00000000-0002-0000-0C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10</v>
      </c>
      <c r="L1" s="178"/>
      <c r="M1" s="165"/>
      <c r="N1" s="168" t="s">
        <v>66</v>
      </c>
      <c r="O1" s="169">
        <v>12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Application of the GIS based multi-criteria decision analysis and analytical
hierarchy process (AHP) in the flood susceptibility mapping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175</v>
      </c>
    </row>
    <row r="6" spans="1:17" x14ac:dyDescent="0.25">
      <c r="A6" s="360">
        <v>1</v>
      </c>
      <c r="B6" s="458" t="str">
        <f>IF(ISBLANK(Summary!C18),"",Summary!C18)</f>
        <v>TWI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0.10000000000000002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Elevation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0.10000000000000002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Slope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0.10000000000000002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Precipitation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0.10000000000000002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LULC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0.10000000000000002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>NDVI</v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0.10000000000000002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>Distance from river</v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0.10000000000000002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>Distance from road</v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0.10000000000000002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>Drainage density</v>
      </c>
      <c r="C14" s="459"/>
      <c r="D14" s="459"/>
      <c r="E14" s="459"/>
      <c r="F14" s="460"/>
      <c r="G14" s="181" t="str">
        <f>IF(ISBLANK(Summary!F26),"",Summary!F26)</f>
        <v/>
      </c>
      <c r="H14" s="181"/>
      <c r="I14" s="181"/>
      <c r="J14" s="181"/>
      <c r="K14" s="181"/>
      <c r="L14" s="181"/>
      <c r="M14" s="181"/>
      <c r="N14" s="182"/>
      <c r="O14" s="369">
        <f t="shared" si="0"/>
        <v>0.10000000000000002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>Soil type</v>
      </c>
      <c r="C15" s="465"/>
      <c r="D15" s="465"/>
      <c r="E15" s="465"/>
      <c r="F15" s="466"/>
      <c r="G15" s="183" t="str">
        <f>IF(ISBLANK(Summary!F27),"",Summary!F27)</f>
        <v/>
      </c>
      <c r="H15" s="183"/>
      <c r="I15" s="183"/>
      <c r="J15" s="183"/>
      <c r="K15" s="183"/>
      <c r="L15" s="183"/>
      <c r="M15" s="183"/>
      <c r="N15" s="184"/>
      <c r="O15" s="370">
        <f t="shared" si="0"/>
        <v>0.10000000000000002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136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122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TWI</v>
      </c>
      <c r="E21" s="171"/>
      <c r="F21" s="171"/>
      <c r="G21" s="86"/>
      <c r="H21" s="477" t="str">
        <f>IF(B21&gt;0,VLOOKUP($C21,$A$6:$D$15,2),"")</f>
        <v>Elevation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Slope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Precipitation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LULC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>NDVI</v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>Distance from river</v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>Distance from road</v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Elevation</v>
      </c>
      <c r="E28" s="171"/>
      <c r="F28" s="171"/>
      <c r="G28" s="86"/>
      <c r="H28" s="477" t="str">
        <f t="shared" si="4"/>
        <v>Slope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Precipitation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LULC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>NDVI</v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>Distance from river</v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>Distance from road</v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Slope</v>
      </c>
      <c r="E34" s="171"/>
      <c r="F34" s="171"/>
      <c r="G34" s="86"/>
      <c r="H34" s="477" t="str">
        <f t="shared" si="4"/>
        <v>Precipitation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LULC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>NDVI</v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>Distance from river</v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>Distance from road</v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Precipitation</v>
      </c>
      <c r="E39" s="171"/>
      <c r="F39" s="171"/>
      <c r="G39" s="86"/>
      <c r="H39" s="477" t="str">
        <f t="shared" si="4"/>
        <v>LULC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>NDVI</v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>Distance from river</v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>Distance from road</v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LULC</v>
      </c>
      <c r="E43" s="171"/>
      <c r="F43" s="171"/>
      <c r="G43" s="87"/>
      <c r="H43" s="477" t="str">
        <f t="shared" si="4"/>
        <v>NDVI</v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>Distance from river</v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>Distance from road</v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NDVI</v>
      </c>
      <c r="E46" s="171"/>
      <c r="F46" s="171"/>
      <c r="G46" s="87"/>
      <c r="H46" s="477" t="str">
        <f t="shared" si="4"/>
        <v>Distance from river</v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>Distance from road</v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Distance from river</v>
      </c>
      <c r="E48" s="173"/>
      <c r="F48" s="173"/>
      <c r="G48" s="90"/>
      <c r="H48" s="479" t="str">
        <f t="shared" si="4"/>
        <v>Distance from road</v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19</v>
      </c>
      <c r="B49" s="93">
        <v>1</v>
      </c>
      <c r="C49" s="94">
        <v>9</v>
      </c>
      <c r="D49" s="170" t="str">
        <f t="shared" si="8"/>
        <v>TWI</v>
      </c>
      <c r="E49" s="171"/>
      <c r="F49" s="171"/>
      <c r="G49" s="87"/>
      <c r="H49" s="477" t="str">
        <f t="shared" si="4"/>
        <v>Drainage density</v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20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>Soil type</v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29</v>
      </c>
      <c r="B51" s="93">
        <v>2</v>
      </c>
      <c r="C51" s="94">
        <v>9</v>
      </c>
      <c r="D51" s="170" t="str">
        <f t="shared" si="8"/>
        <v>Elevation</v>
      </c>
      <c r="E51" s="171"/>
      <c r="F51" s="171"/>
      <c r="G51" s="87"/>
      <c r="H51" s="477" t="str">
        <f t="shared" si="4"/>
        <v>Drainage density</v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30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>Soil type</v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39</v>
      </c>
      <c r="B53" s="93">
        <v>3</v>
      </c>
      <c r="C53" s="94">
        <v>9</v>
      </c>
      <c r="D53" s="170" t="str">
        <f t="shared" si="8"/>
        <v>Slope</v>
      </c>
      <c r="E53" s="171"/>
      <c r="F53" s="171"/>
      <c r="G53" s="87"/>
      <c r="H53" s="477" t="str">
        <f t="shared" si="4"/>
        <v>Drainage density</v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40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>Soil type</v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49</v>
      </c>
      <c r="B55" s="93">
        <v>4</v>
      </c>
      <c r="C55" s="94">
        <v>9</v>
      </c>
      <c r="D55" s="170" t="str">
        <f t="shared" si="8"/>
        <v>Precipitation</v>
      </c>
      <c r="E55" s="171"/>
      <c r="F55" s="171"/>
      <c r="G55" s="87"/>
      <c r="H55" s="477" t="str">
        <f t="shared" si="4"/>
        <v>Drainage density</v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50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>Soil type</v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59</v>
      </c>
      <c r="B57" s="93">
        <v>5</v>
      </c>
      <c r="C57" s="94">
        <v>9</v>
      </c>
      <c r="D57" s="170" t="str">
        <f t="shared" si="8"/>
        <v>LULC</v>
      </c>
      <c r="E57" s="171"/>
      <c r="F57" s="171"/>
      <c r="G57" s="87"/>
      <c r="H57" s="477" t="str">
        <f t="shared" si="4"/>
        <v>Drainage density</v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60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>Soil type</v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69</v>
      </c>
      <c r="B59" s="93">
        <v>6</v>
      </c>
      <c r="C59" s="94">
        <v>9</v>
      </c>
      <c r="D59" s="170" t="str">
        <f t="shared" si="8"/>
        <v>NDVI</v>
      </c>
      <c r="E59" s="171"/>
      <c r="F59" s="171"/>
      <c r="G59" s="87"/>
      <c r="H59" s="477" t="str">
        <f t="shared" si="4"/>
        <v>Drainage density</v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70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>Soil type</v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79</v>
      </c>
      <c r="B61" s="93">
        <v>7</v>
      </c>
      <c r="C61" s="94">
        <v>9</v>
      </c>
      <c r="D61" s="170" t="str">
        <f t="shared" si="8"/>
        <v>Distance from river</v>
      </c>
      <c r="E61" s="171"/>
      <c r="F61" s="171"/>
      <c r="G61" s="87"/>
      <c r="H61" s="477" t="str">
        <f t="shared" si="4"/>
        <v>Drainage density</v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80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>Soil type</v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89</v>
      </c>
      <c r="B63" s="93">
        <v>8</v>
      </c>
      <c r="C63" s="94">
        <v>9</v>
      </c>
      <c r="D63" s="170" t="str">
        <f t="shared" si="8"/>
        <v>Distance from road</v>
      </c>
      <c r="E63" s="171"/>
      <c r="F63" s="171"/>
      <c r="G63" s="87"/>
      <c r="H63" s="477" t="str">
        <f t="shared" si="4"/>
        <v>Drainage density</v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90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>Soil type</v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100</v>
      </c>
      <c r="B65" s="95">
        <v>9</v>
      </c>
      <c r="C65" s="96">
        <v>10</v>
      </c>
      <c r="D65" s="174" t="str">
        <f t="shared" si="8"/>
        <v>Drainage density</v>
      </c>
      <c r="E65" s="175"/>
      <c r="F65" s="175"/>
      <c r="G65" s="89"/>
      <c r="H65" s="485" t="str">
        <f t="shared" si="4"/>
        <v>Soil type</v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12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TWI</v>
      </c>
      <c r="D77" s="142" t="str">
        <v>Elevation</v>
      </c>
      <c r="E77" s="142" t="str">
        <v>Slope</v>
      </c>
      <c r="F77" s="142" t="str">
        <v>Precipitation</v>
      </c>
      <c r="G77" s="142" t="str">
        <v>LULC</v>
      </c>
      <c r="H77" s="142" t="str">
        <v>NDVI</v>
      </c>
      <c r="I77" s="143" t="str">
        <v>Distance from river</v>
      </c>
      <c r="J77" s="144" t="str">
        <v>Distance from road</v>
      </c>
      <c r="K77" s="144" t="str">
        <v>Drainage density</v>
      </c>
      <c r="L77" s="144" t="str">
        <v>Soil type</v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177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1</v>
      </c>
      <c r="L79" s="127">
        <f t="shared" si="9"/>
        <v>1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1</v>
      </c>
      <c r="L80" s="127">
        <f t="shared" si="9"/>
        <v>1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1</v>
      </c>
      <c r="L81" s="127">
        <f t="shared" si="9"/>
        <v>1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1</v>
      </c>
      <c r="L82" s="127">
        <f t="shared" si="9"/>
        <v>1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1</v>
      </c>
      <c r="L83" s="127">
        <f t="shared" si="9"/>
        <v>1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1</v>
      </c>
      <c r="L84" s="127">
        <f t="shared" si="9"/>
        <v>1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1</v>
      </c>
      <c r="L85" s="127">
        <f t="shared" si="9"/>
        <v>1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1</v>
      </c>
      <c r="L86" s="127">
        <f t="shared" si="9"/>
        <v>1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1</v>
      </c>
      <c r="D87" s="127">
        <f t="shared" si="11"/>
        <v>1</v>
      </c>
      <c r="E87" s="127">
        <f t="shared" si="11"/>
        <v>1</v>
      </c>
      <c r="F87" s="127">
        <f t="shared" si="11"/>
        <v>1</v>
      </c>
      <c r="G87" s="127">
        <f>IF(ISNA(VLOOKUP((10*G$78+$B87),$A$21:$O$65,15,FALSE)),0,1/VLOOKUP((10*G$78+$B87),$A$21:$O$65,15,FALSE))</f>
        <v>1</v>
      </c>
      <c r="H87" s="127">
        <f>IF(ISNA(VLOOKUP((10*H$78+$B87),$A$21:$O$65,15,FALSE)),0,1/VLOOKUP((10*H$78+$B87),$A$21:$O$65,15,FALSE))</f>
        <v>1</v>
      </c>
      <c r="I87" s="127">
        <f>IF(ISNA(VLOOKUP((10*I$78+$B87),$A$21:$O$65,15,FALSE)),0,1/VLOOKUP((10*I$78+$B87),$A$21:$O$65,15,FALSE))</f>
        <v>1</v>
      </c>
      <c r="J87" s="127">
        <f>IF(ISNA(VLOOKUP((10*J$78+$B87),$A$21:$O$65,15,FALSE)),0,1/VLOOKUP((10*J$78+$B87),$A$21:$O$65,15,FALSE))</f>
        <v>1</v>
      </c>
      <c r="K87" s="79">
        <v>1</v>
      </c>
      <c r="L87" s="127">
        <f>IF(ISNA(VLOOKUP(($B87*10+L$78),$A$21:$O$65,15,FALSE)),0,VLOOKUP(($B87*10+L$78),$A$21:$O$65,15,FALSE))</f>
        <v>1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1</v>
      </c>
      <c r="D88" s="128">
        <f t="shared" si="11"/>
        <v>1</v>
      </c>
      <c r="E88" s="128">
        <f t="shared" si="11"/>
        <v>1</v>
      </c>
      <c r="F88" s="128">
        <f t="shared" si="11"/>
        <v>1</v>
      </c>
      <c r="G88" s="128">
        <f>IF(ISNA(VLOOKUP((10*G$78+$B88),$A$21:$O$65,15,FALSE)),0,1/VLOOKUP((10*G$78+$B88),$A$21:$O$65,15,FALSE))</f>
        <v>1</v>
      </c>
      <c r="H88" s="128">
        <f>IF(ISNA(VLOOKUP((10*H$78+$B88),$A$21:$O$65,15,FALSE)),0,1/VLOOKUP((10*H$78+$B88),$A$21:$O$65,15,FALSE))</f>
        <v>1</v>
      </c>
      <c r="I88" s="128">
        <f>IF(ISNA(VLOOKUP((10*I$78+$B88),$A$21:$O$65,15,FALSE)),0,1/VLOOKUP((10*I$78+$B88),$A$21:$O$65,15,FALSE))</f>
        <v>1</v>
      </c>
      <c r="J88" s="128">
        <f>IF(ISNA(VLOOKUP((10*J$78+$B88),$A$21:$O$65,15,FALSE)),0,1/VLOOKUP((10*J$78+$B88),$A$21:$O$65,15,FALSE))</f>
        <v>1</v>
      </c>
      <c r="K88" s="128">
        <f>IF(ISNA(VLOOKUP((10*K$78+$B88),$A$21:$O$65,15,FALSE)),0,1/VLOOKUP((10*K$78+$B88),$A$21:$O$65,15,FALSE))</f>
        <v>1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10</v>
      </c>
      <c r="D89" s="129">
        <f t="shared" ref="D89:L89" si="14">SUM(D79:D88)</f>
        <v>10</v>
      </c>
      <c r="E89" s="129">
        <f t="shared" si="14"/>
        <v>10</v>
      </c>
      <c r="F89" s="129">
        <f t="shared" si="14"/>
        <v>10</v>
      </c>
      <c r="G89" s="129">
        <f t="shared" si="14"/>
        <v>10</v>
      </c>
      <c r="H89" s="129">
        <f t="shared" si="14"/>
        <v>10</v>
      </c>
      <c r="I89" s="129">
        <f t="shared" si="14"/>
        <v>10</v>
      </c>
      <c r="J89" s="129">
        <f t="shared" si="14"/>
        <v>10</v>
      </c>
      <c r="K89" s="129">
        <f t="shared" si="14"/>
        <v>10</v>
      </c>
      <c r="L89" s="129">
        <f t="shared" si="14"/>
        <v>10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</v>
      </c>
      <c r="O91" s="375">
        <f>N91*COSH(P79)</f>
        <v>0.1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</v>
      </c>
      <c r="O92" s="375">
        <f t="shared" ref="O92:O100" si="19">N92*COSH(P80)</f>
        <v>0.1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</v>
      </c>
      <c r="O93" s="375">
        <f t="shared" si="19"/>
        <v>0.1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</v>
      </c>
      <c r="O94" s="375">
        <f t="shared" si="19"/>
        <v>0.1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</v>
      </c>
      <c r="O95" s="375">
        <f t="shared" si="19"/>
        <v>0.1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</v>
      </c>
      <c r="O96" s="375">
        <f t="shared" si="19"/>
        <v>0.1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</v>
      </c>
      <c r="O97" s="375">
        <f t="shared" si="19"/>
        <v>0.1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</v>
      </c>
      <c r="O98" s="375">
        <f t="shared" si="19"/>
        <v>0.1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0.1</v>
      </c>
      <c r="O99" s="375">
        <f t="shared" si="19"/>
        <v>0.1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0.1</v>
      </c>
      <c r="O100" s="375">
        <f t="shared" si="19"/>
        <v>0.1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10</v>
      </c>
      <c r="N101" s="156">
        <f>MMULT(C89:L89,N91:N100)</f>
        <v>10</v>
      </c>
      <c r="O101" s="371">
        <f>SUM(O91:O100)</f>
        <v>0.99999999999999989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1</v>
      </c>
      <c r="L102" s="157">
        <f t="shared" ca="1" si="20"/>
        <v>1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1</v>
      </c>
      <c r="L103" s="157">
        <f t="shared" ca="1" si="20"/>
        <v>1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1</v>
      </c>
      <c r="L104" s="157">
        <f t="shared" ca="1" si="20"/>
        <v>1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1</v>
      </c>
      <c r="L105" s="157">
        <f t="shared" ca="1" si="20"/>
        <v>1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1</v>
      </c>
      <c r="L106" s="157">
        <f t="shared" ca="1" si="20"/>
        <v>1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1</v>
      </c>
      <c r="L107" s="157">
        <f t="shared" ca="1" si="20"/>
        <v>1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1</v>
      </c>
      <c r="L108" s="157">
        <f t="shared" ca="1" si="20"/>
        <v>1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1</v>
      </c>
      <c r="L109" s="157">
        <f t="shared" ca="1" si="20"/>
        <v>1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1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153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1</v>
      </c>
      <c r="L113" s="157">
        <f t="shared" ca="1" si="21"/>
        <v>1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1</v>
      </c>
      <c r="L114" s="157">
        <f t="shared" ca="1" si="21"/>
        <v>1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1</v>
      </c>
      <c r="L115" s="157">
        <f t="shared" ca="1" si="21"/>
        <v>1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1</v>
      </c>
      <c r="L116" s="157">
        <f t="shared" ca="1" si="21"/>
        <v>1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1</v>
      </c>
      <c r="L117" s="157">
        <f t="shared" ca="1" si="21"/>
        <v>1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1</v>
      </c>
      <c r="L118" s="157">
        <f t="shared" ca="1" si="21"/>
        <v>1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1</v>
      </c>
      <c r="L119" s="157">
        <f t="shared" ca="1" si="21"/>
        <v>1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1</v>
      </c>
      <c r="L120" s="157">
        <f t="shared" ca="1" si="21"/>
        <v>1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1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ca="1" si="22"/>
        <v>A1</v>
      </c>
      <c r="L124" s="157" t="str">
        <f t="shared" ca="1" si="22"/>
        <v>A1</v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ca="1" si="22"/>
        <v>A1</v>
      </c>
      <c r="L125" s="157" t="str">
        <f t="shared" ca="1" si="22"/>
        <v>A1</v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ca="1" si="22"/>
        <v>A1</v>
      </c>
      <c r="L126" s="157" t="str">
        <f t="shared" ca="1" si="22"/>
        <v>A1</v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ca="1" si="22"/>
        <v>A1</v>
      </c>
      <c r="L127" s="157" t="str">
        <f t="shared" ca="1" si="22"/>
        <v>A1</v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ca="1" si="22"/>
        <v>A1</v>
      </c>
      <c r="L128" s="157" t="str">
        <f t="shared" ca="1" si="22"/>
        <v>A1</v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ca="1" si="22"/>
        <v>A1</v>
      </c>
      <c r="L129" s="157" t="str">
        <f t="shared" ca="1" si="22"/>
        <v>A1</v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ca="1" si="22"/>
        <v>A1</v>
      </c>
      <c r="L130" s="157" t="str">
        <f t="shared" ca="1" si="22"/>
        <v>A1</v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ca="1" si="22"/>
        <v>A1</v>
      </c>
      <c r="L131" s="157" t="str">
        <f t="shared" ca="1" si="22"/>
        <v>A1</v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ca="1" si="22"/>
        <v>A1</v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319" priority="50" stopIfTrue="1" operator="equal">
      <formula>"n/a"</formula>
    </cfRule>
  </conditionalFormatting>
  <conditionalFormatting sqref="K27:L27">
    <cfRule type="cellIs" dxfId="318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317" priority="48" operator="notEqual">
      <formula>0</formula>
    </cfRule>
  </conditionalFormatting>
  <conditionalFormatting sqref="C87:J88 K88">
    <cfRule type="cellIs" dxfId="316" priority="43" operator="notEqual">
      <formula>0</formula>
    </cfRule>
  </conditionalFormatting>
  <conditionalFormatting sqref="J87:J88 K88">
    <cfRule type="cellIs" dxfId="315" priority="42" operator="notEqual">
      <formula>0</formula>
    </cfRule>
  </conditionalFormatting>
  <conditionalFormatting sqref="K88">
    <cfRule type="cellIs" dxfId="314" priority="41" operator="notEqual">
      <formula>0</formula>
    </cfRule>
  </conditionalFormatting>
  <conditionalFormatting sqref="K21:L65">
    <cfRule type="expression" dxfId="313" priority="39">
      <formula>AND($A21&gt;0,OR($K21="",$L21=""))</formula>
    </cfRule>
    <cfRule type="expression" dxfId="312" priority="40">
      <formula>($A21=0)</formula>
    </cfRule>
  </conditionalFormatting>
  <conditionalFormatting sqref="C88:K88">
    <cfRule type="cellIs" dxfId="311" priority="38" operator="notEqual">
      <formula>0</formula>
    </cfRule>
  </conditionalFormatting>
  <conditionalFormatting sqref="D81:D88 E82:E88 F83:F88 G84:G88 H85:H88 I86:I88 J87:J88 K88 C80:C88">
    <cfRule type="cellIs" dxfId="310" priority="37" operator="notEqual">
      <formula>0</formula>
    </cfRule>
  </conditionalFormatting>
  <conditionalFormatting sqref="D81:D88 E82:E88 F83:F88 G84:G88 H85:H88 I86:I88 J87:J88 K88 C80:C88">
    <cfRule type="cellIs" dxfId="309" priority="36" operator="notEqual">
      <formula>0</formula>
    </cfRule>
  </conditionalFormatting>
  <conditionalFormatting sqref="G17">
    <cfRule type="expression" dxfId="308" priority="35">
      <formula>ISBLANK($G$17)</formula>
    </cfRule>
  </conditionalFormatting>
  <conditionalFormatting sqref="C91:L100">
    <cfRule type="cellIs" dxfId="307" priority="32" operator="equal">
      <formula>0</formula>
    </cfRule>
  </conditionalFormatting>
  <conditionalFormatting sqref="N91:N100">
    <cfRule type="cellIs" dxfId="306" priority="31" operator="equal">
      <formula>0</formula>
    </cfRule>
  </conditionalFormatting>
  <conditionalFormatting sqref="B17">
    <cfRule type="expression" dxfId="305" priority="27">
      <formula>ISBLANK($B$17)</formula>
    </cfRule>
  </conditionalFormatting>
  <conditionalFormatting sqref="M17">
    <cfRule type="expression" dxfId="304" priority="25" stopIfTrue="1">
      <formula>$M$17&gt;$K$17</formula>
    </cfRule>
  </conditionalFormatting>
  <conditionalFormatting sqref="M21:M65">
    <cfRule type="cellIs" dxfId="303" priority="19" operator="greaterThan">
      <formula>3</formula>
    </cfRule>
    <cfRule type="cellIs" dxfId="302" priority="20" operator="equal">
      <formula>3</formula>
    </cfRule>
    <cfRule type="cellIs" dxfId="301" priority="21" operator="equal">
      <formula>2</formula>
    </cfRule>
    <cfRule type="cellIs" dxfId="300" priority="22" operator="equal">
      <formula>1</formula>
    </cfRule>
  </conditionalFormatting>
  <conditionalFormatting sqref="C102:L111">
    <cfRule type="cellIs" dxfId="299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298" priority="14" operator="notEqual">
      <formula>0</formula>
    </cfRule>
  </conditionalFormatting>
  <conditionalFormatting sqref="Q87:X88 Y88">
    <cfRule type="cellIs" dxfId="297" priority="13" operator="notEqual">
      <formula>0</formula>
    </cfRule>
  </conditionalFormatting>
  <conditionalFormatting sqref="X87:X88 Y88">
    <cfRule type="cellIs" dxfId="296" priority="12" operator="notEqual">
      <formula>0</formula>
    </cfRule>
  </conditionalFormatting>
  <conditionalFormatting sqref="Y88">
    <cfRule type="cellIs" dxfId="295" priority="11" operator="notEqual">
      <formula>0</formula>
    </cfRule>
  </conditionalFormatting>
  <conditionalFormatting sqref="Q88:Y88">
    <cfRule type="cellIs" dxfId="294" priority="10" operator="notEqual">
      <formula>0</formula>
    </cfRule>
  </conditionalFormatting>
  <conditionalFormatting sqref="R81:R88 S82:S88 T83:T88 U84:U88 V85:V88 W86:W88 X87:X88 Y88 Q80:Q88">
    <cfRule type="cellIs" dxfId="293" priority="9" operator="notEqual">
      <formula>0</formula>
    </cfRule>
  </conditionalFormatting>
  <conditionalFormatting sqref="R81:R88 S82:S88 T83:T88 U84:U88 V85:V88 W86:W88 X87:X88 Y88 Q80:Q88">
    <cfRule type="cellIs" dxfId="292" priority="8" operator="notEqual">
      <formula>0</formula>
    </cfRule>
  </conditionalFormatting>
  <conditionalFormatting sqref="O91:P100">
    <cfRule type="cellIs" dxfId="291" priority="7" operator="equal">
      <formula>0</formula>
    </cfRule>
  </conditionalFormatting>
  <conditionalFormatting sqref="B6:F15">
    <cfRule type="expression" dxfId="290" priority="6">
      <formula>$B6&lt;&gt;""</formula>
    </cfRule>
  </conditionalFormatting>
  <conditionalFormatting sqref="G6:N15">
    <cfRule type="expression" dxfId="289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288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287" priority="1" operator="lessThan">
      <formula>0.00001</formula>
    </cfRule>
  </conditionalFormatting>
  <dataValidations count="3">
    <dataValidation type="list" allowBlank="1" showInputMessage="1" showErrorMessage="1" sqref="K74 K21:K65" xr:uid="{00000000-0002-0000-0D00-000000000000}">
      <formula1>$O$19:$O$20</formula1>
    </dataValidation>
    <dataValidation type="whole" allowBlank="1" showInputMessage="1" showErrorMessage="1" sqref="M74 M66" xr:uid="{00000000-0002-0000-0D00-000001000000}">
      <formula1>1</formula1>
      <formula2>9</formula2>
    </dataValidation>
    <dataValidation type="decimal" allowBlank="1" showInputMessage="1" showErrorMessage="1" sqref="L21:L65" xr:uid="{00000000-0002-0000-0D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10</v>
      </c>
      <c r="L1" s="178"/>
      <c r="M1" s="165"/>
      <c r="N1" s="168" t="s">
        <v>66</v>
      </c>
      <c r="O1" s="169">
        <v>13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Application of the GIS based multi-criteria decision analysis and analytical
hierarchy process (AHP) in the flood susceptibility mapping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175</v>
      </c>
    </row>
    <row r="6" spans="1:17" x14ac:dyDescent="0.25">
      <c r="A6" s="360">
        <v>1</v>
      </c>
      <c r="B6" s="458" t="str">
        <f>IF(ISBLANK(Summary!C18),"",Summary!C18)</f>
        <v>TWI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0.10000000000000002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Elevation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0.10000000000000002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Slope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0.10000000000000002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Precipitation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0.10000000000000002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LULC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0.10000000000000002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>NDVI</v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0.10000000000000002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>Distance from river</v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0.10000000000000002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>Distance from road</v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0.10000000000000002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>Drainage density</v>
      </c>
      <c r="C14" s="459"/>
      <c r="D14" s="459"/>
      <c r="E14" s="459"/>
      <c r="F14" s="460"/>
      <c r="G14" s="181" t="str">
        <f>IF(ISBLANK(Summary!F26),"",Summary!F26)</f>
        <v/>
      </c>
      <c r="H14" s="181"/>
      <c r="I14" s="181"/>
      <c r="J14" s="181"/>
      <c r="K14" s="181"/>
      <c r="L14" s="181"/>
      <c r="M14" s="181"/>
      <c r="N14" s="182"/>
      <c r="O14" s="369">
        <f t="shared" si="0"/>
        <v>0.10000000000000002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>Soil type</v>
      </c>
      <c r="C15" s="465"/>
      <c r="D15" s="465"/>
      <c r="E15" s="465"/>
      <c r="F15" s="466"/>
      <c r="G15" s="183" t="str">
        <f>IF(ISBLANK(Summary!F27),"",Summary!F27)</f>
        <v/>
      </c>
      <c r="H15" s="183"/>
      <c r="I15" s="183"/>
      <c r="J15" s="183"/>
      <c r="K15" s="183"/>
      <c r="L15" s="183"/>
      <c r="M15" s="183"/>
      <c r="N15" s="184"/>
      <c r="O15" s="370">
        <f t="shared" si="0"/>
        <v>0.10000000000000002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137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122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TWI</v>
      </c>
      <c r="E21" s="171"/>
      <c r="F21" s="171"/>
      <c r="G21" s="86"/>
      <c r="H21" s="477" t="str">
        <f>IF(B21&gt;0,VLOOKUP($C21,$A$6:$D$15,2),"")</f>
        <v>Elevation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Slope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Precipitation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LULC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>NDVI</v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>Distance from river</v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>Distance from road</v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Elevation</v>
      </c>
      <c r="E28" s="171"/>
      <c r="F28" s="171"/>
      <c r="G28" s="86"/>
      <c r="H28" s="477" t="str">
        <f t="shared" si="4"/>
        <v>Slope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Precipitation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LULC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>NDVI</v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>Distance from river</v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>Distance from road</v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Slope</v>
      </c>
      <c r="E34" s="171"/>
      <c r="F34" s="171"/>
      <c r="G34" s="86"/>
      <c r="H34" s="477" t="str">
        <f t="shared" si="4"/>
        <v>Precipitation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LULC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>NDVI</v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>Distance from river</v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>Distance from road</v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Precipitation</v>
      </c>
      <c r="E39" s="171"/>
      <c r="F39" s="171"/>
      <c r="G39" s="86"/>
      <c r="H39" s="477" t="str">
        <f t="shared" si="4"/>
        <v>LULC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>NDVI</v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>Distance from river</v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>Distance from road</v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LULC</v>
      </c>
      <c r="E43" s="171"/>
      <c r="F43" s="171"/>
      <c r="G43" s="87"/>
      <c r="H43" s="477" t="str">
        <f t="shared" si="4"/>
        <v>NDVI</v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>Distance from river</v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>Distance from road</v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NDVI</v>
      </c>
      <c r="E46" s="171"/>
      <c r="F46" s="171"/>
      <c r="G46" s="87"/>
      <c r="H46" s="477" t="str">
        <f t="shared" si="4"/>
        <v>Distance from river</v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>Distance from road</v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Distance from river</v>
      </c>
      <c r="E48" s="173"/>
      <c r="F48" s="173"/>
      <c r="G48" s="90"/>
      <c r="H48" s="479" t="str">
        <f t="shared" si="4"/>
        <v>Distance from road</v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19</v>
      </c>
      <c r="B49" s="93">
        <v>1</v>
      </c>
      <c r="C49" s="94">
        <v>9</v>
      </c>
      <c r="D49" s="170" t="str">
        <f t="shared" si="8"/>
        <v>TWI</v>
      </c>
      <c r="E49" s="171"/>
      <c r="F49" s="171"/>
      <c r="G49" s="87"/>
      <c r="H49" s="477" t="str">
        <f t="shared" si="4"/>
        <v>Drainage density</v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20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>Soil type</v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29</v>
      </c>
      <c r="B51" s="93">
        <v>2</v>
      </c>
      <c r="C51" s="94">
        <v>9</v>
      </c>
      <c r="D51" s="170" t="str">
        <f t="shared" si="8"/>
        <v>Elevation</v>
      </c>
      <c r="E51" s="171"/>
      <c r="F51" s="171"/>
      <c r="G51" s="87"/>
      <c r="H51" s="477" t="str">
        <f t="shared" si="4"/>
        <v>Drainage density</v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30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>Soil type</v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39</v>
      </c>
      <c r="B53" s="93">
        <v>3</v>
      </c>
      <c r="C53" s="94">
        <v>9</v>
      </c>
      <c r="D53" s="170" t="str">
        <f t="shared" si="8"/>
        <v>Slope</v>
      </c>
      <c r="E53" s="171"/>
      <c r="F53" s="171"/>
      <c r="G53" s="87"/>
      <c r="H53" s="477" t="str">
        <f t="shared" si="4"/>
        <v>Drainage density</v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40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>Soil type</v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49</v>
      </c>
      <c r="B55" s="93">
        <v>4</v>
      </c>
      <c r="C55" s="94">
        <v>9</v>
      </c>
      <c r="D55" s="170" t="str">
        <f t="shared" si="8"/>
        <v>Precipitation</v>
      </c>
      <c r="E55" s="171"/>
      <c r="F55" s="171"/>
      <c r="G55" s="87"/>
      <c r="H55" s="477" t="str">
        <f t="shared" si="4"/>
        <v>Drainage density</v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50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>Soil type</v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59</v>
      </c>
      <c r="B57" s="93">
        <v>5</v>
      </c>
      <c r="C57" s="94">
        <v>9</v>
      </c>
      <c r="D57" s="170" t="str">
        <f t="shared" si="8"/>
        <v>LULC</v>
      </c>
      <c r="E57" s="171"/>
      <c r="F57" s="171"/>
      <c r="G57" s="87"/>
      <c r="H57" s="477" t="str">
        <f t="shared" si="4"/>
        <v>Drainage density</v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60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>Soil type</v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69</v>
      </c>
      <c r="B59" s="93">
        <v>6</v>
      </c>
      <c r="C59" s="94">
        <v>9</v>
      </c>
      <c r="D59" s="170" t="str">
        <f t="shared" si="8"/>
        <v>NDVI</v>
      </c>
      <c r="E59" s="171"/>
      <c r="F59" s="171"/>
      <c r="G59" s="87"/>
      <c r="H59" s="477" t="str">
        <f t="shared" si="4"/>
        <v>Drainage density</v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70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>Soil type</v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79</v>
      </c>
      <c r="B61" s="93">
        <v>7</v>
      </c>
      <c r="C61" s="94">
        <v>9</v>
      </c>
      <c r="D61" s="170" t="str">
        <f t="shared" si="8"/>
        <v>Distance from river</v>
      </c>
      <c r="E61" s="171"/>
      <c r="F61" s="171"/>
      <c r="G61" s="87"/>
      <c r="H61" s="477" t="str">
        <f t="shared" si="4"/>
        <v>Drainage density</v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80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>Soil type</v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89</v>
      </c>
      <c r="B63" s="93">
        <v>8</v>
      </c>
      <c r="C63" s="94">
        <v>9</v>
      </c>
      <c r="D63" s="170" t="str">
        <f t="shared" si="8"/>
        <v>Distance from road</v>
      </c>
      <c r="E63" s="171"/>
      <c r="F63" s="171"/>
      <c r="G63" s="87"/>
      <c r="H63" s="477" t="str">
        <f t="shared" si="4"/>
        <v>Drainage density</v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90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>Soil type</v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100</v>
      </c>
      <c r="B65" s="95">
        <v>9</v>
      </c>
      <c r="C65" s="96">
        <v>10</v>
      </c>
      <c r="D65" s="174" t="str">
        <f t="shared" si="8"/>
        <v>Drainage density</v>
      </c>
      <c r="E65" s="175"/>
      <c r="F65" s="175"/>
      <c r="G65" s="89"/>
      <c r="H65" s="485" t="str">
        <f t="shared" si="4"/>
        <v>Soil type</v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13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TWI</v>
      </c>
      <c r="D77" s="142" t="str">
        <v>Elevation</v>
      </c>
      <c r="E77" s="142" t="str">
        <v>Slope</v>
      </c>
      <c r="F77" s="142" t="str">
        <v>Precipitation</v>
      </c>
      <c r="G77" s="142" t="str">
        <v>LULC</v>
      </c>
      <c r="H77" s="142" t="str">
        <v>NDVI</v>
      </c>
      <c r="I77" s="143" t="str">
        <v>Distance from river</v>
      </c>
      <c r="J77" s="144" t="str">
        <v>Distance from road</v>
      </c>
      <c r="K77" s="144" t="str">
        <v>Drainage density</v>
      </c>
      <c r="L77" s="144" t="str">
        <v>Soil type</v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177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1</v>
      </c>
      <c r="L79" s="127">
        <f t="shared" si="9"/>
        <v>1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1</v>
      </c>
      <c r="L80" s="127">
        <f t="shared" si="9"/>
        <v>1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1</v>
      </c>
      <c r="L81" s="127">
        <f t="shared" si="9"/>
        <v>1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1</v>
      </c>
      <c r="L82" s="127">
        <f t="shared" si="9"/>
        <v>1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1</v>
      </c>
      <c r="L83" s="127">
        <f t="shared" si="9"/>
        <v>1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1</v>
      </c>
      <c r="L84" s="127">
        <f t="shared" si="9"/>
        <v>1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1</v>
      </c>
      <c r="L85" s="127">
        <f t="shared" si="9"/>
        <v>1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1</v>
      </c>
      <c r="L86" s="127">
        <f t="shared" si="9"/>
        <v>1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1</v>
      </c>
      <c r="D87" s="127">
        <f t="shared" si="11"/>
        <v>1</v>
      </c>
      <c r="E87" s="127">
        <f t="shared" si="11"/>
        <v>1</v>
      </c>
      <c r="F87" s="127">
        <f t="shared" si="11"/>
        <v>1</v>
      </c>
      <c r="G87" s="127">
        <f>IF(ISNA(VLOOKUP((10*G$78+$B87),$A$21:$O$65,15,FALSE)),0,1/VLOOKUP((10*G$78+$B87),$A$21:$O$65,15,FALSE))</f>
        <v>1</v>
      </c>
      <c r="H87" s="127">
        <f>IF(ISNA(VLOOKUP((10*H$78+$B87),$A$21:$O$65,15,FALSE)),0,1/VLOOKUP((10*H$78+$B87),$A$21:$O$65,15,FALSE))</f>
        <v>1</v>
      </c>
      <c r="I87" s="127">
        <f>IF(ISNA(VLOOKUP((10*I$78+$B87),$A$21:$O$65,15,FALSE)),0,1/VLOOKUP((10*I$78+$B87),$A$21:$O$65,15,FALSE))</f>
        <v>1</v>
      </c>
      <c r="J87" s="127">
        <f>IF(ISNA(VLOOKUP((10*J$78+$B87),$A$21:$O$65,15,FALSE)),0,1/VLOOKUP((10*J$78+$B87),$A$21:$O$65,15,FALSE))</f>
        <v>1</v>
      </c>
      <c r="K87" s="79">
        <v>1</v>
      </c>
      <c r="L87" s="127">
        <f>IF(ISNA(VLOOKUP(($B87*10+L$78),$A$21:$O$65,15,FALSE)),0,VLOOKUP(($B87*10+L$78),$A$21:$O$65,15,FALSE))</f>
        <v>1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1</v>
      </c>
      <c r="D88" s="128">
        <f t="shared" si="11"/>
        <v>1</v>
      </c>
      <c r="E88" s="128">
        <f t="shared" si="11"/>
        <v>1</v>
      </c>
      <c r="F88" s="128">
        <f t="shared" si="11"/>
        <v>1</v>
      </c>
      <c r="G88" s="128">
        <f>IF(ISNA(VLOOKUP((10*G$78+$B88),$A$21:$O$65,15,FALSE)),0,1/VLOOKUP((10*G$78+$B88),$A$21:$O$65,15,FALSE))</f>
        <v>1</v>
      </c>
      <c r="H88" s="128">
        <f>IF(ISNA(VLOOKUP((10*H$78+$B88),$A$21:$O$65,15,FALSE)),0,1/VLOOKUP((10*H$78+$B88),$A$21:$O$65,15,FALSE))</f>
        <v>1</v>
      </c>
      <c r="I88" s="128">
        <f>IF(ISNA(VLOOKUP((10*I$78+$B88),$A$21:$O$65,15,FALSE)),0,1/VLOOKUP((10*I$78+$B88),$A$21:$O$65,15,FALSE))</f>
        <v>1</v>
      </c>
      <c r="J88" s="128">
        <f>IF(ISNA(VLOOKUP((10*J$78+$B88),$A$21:$O$65,15,FALSE)),0,1/VLOOKUP((10*J$78+$B88),$A$21:$O$65,15,FALSE))</f>
        <v>1</v>
      </c>
      <c r="K88" s="128">
        <f>IF(ISNA(VLOOKUP((10*K$78+$B88),$A$21:$O$65,15,FALSE)),0,1/VLOOKUP((10*K$78+$B88),$A$21:$O$65,15,FALSE))</f>
        <v>1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10</v>
      </c>
      <c r="D89" s="129">
        <f t="shared" ref="D89:L89" si="14">SUM(D79:D88)</f>
        <v>10</v>
      </c>
      <c r="E89" s="129">
        <f t="shared" si="14"/>
        <v>10</v>
      </c>
      <c r="F89" s="129">
        <f t="shared" si="14"/>
        <v>10</v>
      </c>
      <c r="G89" s="129">
        <f t="shared" si="14"/>
        <v>10</v>
      </c>
      <c r="H89" s="129">
        <f t="shared" si="14"/>
        <v>10</v>
      </c>
      <c r="I89" s="129">
        <f t="shared" si="14"/>
        <v>10</v>
      </c>
      <c r="J89" s="129">
        <f t="shared" si="14"/>
        <v>10</v>
      </c>
      <c r="K89" s="129">
        <f t="shared" si="14"/>
        <v>10</v>
      </c>
      <c r="L89" s="129">
        <f t="shared" si="14"/>
        <v>10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</v>
      </c>
      <c r="O91" s="375">
        <f>N91*COSH(P79)</f>
        <v>0.1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</v>
      </c>
      <c r="O92" s="375">
        <f t="shared" ref="O92:O100" si="19">N92*COSH(P80)</f>
        <v>0.1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</v>
      </c>
      <c r="O93" s="375">
        <f t="shared" si="19"/>
        <v>0.1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</v>
      </c>
      <c r="O94" s="375">
        <f t="shared" si="19"/>
        <v>0.1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</v>
      </c>
      <c r="O95" s="375">
        <f t="shared" si="19"/>
        <v>0.1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</v>
      </c>
      <c r="O96" s="375">
        <f t="shared" si="19"/>
        <v>0.1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</v>
      </c>
      <c r="O97" s="375">
        <f t="shared" si="19"/>
        <v>0.1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</v>
      </c>
      <c r="O98" s="375">
        <f t="shared" si="19"/>
        <v>0.1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0.1</v>
      </c>
      <c r="O99" s="375">
        <f t="shared" si="19"/>
        <v>0.1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0.1</v>
      </c>
      <c r="O100" s="375">
        <f t="shared" si="19"/>
        <v>0.1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10</v>
      </c>
      <c r="N101" s="156">
        <f>MMULT(C89:L89,N91:N100)</f>
        <v>10</v>
      </c>
      <c r="O101" s="371">
        <f>SUM(O91:O100)</f>
        <v>0.99999999999999989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1</v>
      </c>
      <c r="L102" s="157">
        <f t="shared" ca="1" si="20"/>
        <v>1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1</v>
      </c>
      <c r="L103" s="157">
        <f t="shared" ca="1" si="20"/>
        <v>1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1</v>
      </c>
      <c r="L104" s="157">
        <f t="shared" ca="1" si="20"/>
        <v>1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1</v>
      </c>
      <c r="L105" s="157">
        <f t="shared" ca="1" si="20"/>
        <v>1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1</v>
      </c>
      <c r="L106" s="157">
        <f t="shared" ca="1" si="20"/>
        <v>1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1</v>
      </c>
      <c r="L107" s="157">
        <f t="shared" ca="1" si="20"/>
        <v>1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1</v>
      </c>
      <c r="L108" s="157">
        <f t="shared" ca="1" si="20"/>
        <v>1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1</v>
      </c>
      <c r="L109" s="157">
        <f t="shared" ca="1" si="20"/>
        <v>1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1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153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1</v>
      </c>
      <c r="L113" s="157">
        <f t="shared" ca="1" si="21"/>
        <v>1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1</v>
      </c>
      <c r="L114" s="157">
        <f t="shared" ca="1" si="21"/>
        <v>1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1</v>
      </c>
      <c r="L115" s="157">
        <f t="shared" ca="1" si="21"/>
        <v>1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1</v>
      </c>
      <c r="L116" s="157">
        <f t="shared" ca="1" si="21"/>
        <v>1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1</v>
      </c>
      <c r="L117" s="157">
        <f t="shared" ca="1" si="21"/>
        <v>1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1</v>
      </c>
      <c r="L118" s="157">
        <f t="shared" ca="1" si="21"/>
        <v>1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1</v>
      </c>
      <c r="L119" s="157">
        <f t="shared" ca="1" si="21"/>
        <v>1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1</v>
      </c>
      <c r="L120" s="157">
        <f t="shared" ca="1" si="21"/>
        <v>1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1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ca="1" si="22"/>
        <v>A1</v>
      </c>
      <c r="L124" s="157" t="str">
        <f t="shared" ca="1" si="22"/>
        <v>A1</v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ca="1" si="22"/>
        <v>A1</v>
      </c>
      <c r="L125" s="157" t="str">
        <f t="shared" ca="1" si="22"/>
        <v>A1</v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ca="1" si="22"/>
        <v>A1</v>
      </c>
      <c r="L126" s="157" t="str">
        <f t="shared" ca="1" si="22"/>
        <v>A1</v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ca="1" si="22"/>
        <v>A1</v>
      </c>
      <c r="L127" s="157" t="str">
        <f t="shared" ca="1" si="22"/>
        <v>A1</v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ca="1" si="22"/>
        <v>A1</v>
      </c>
      <c r="L128" s="157" t="str">
        <f t="shared" ca="1" si="22"/>
        <v>A1</v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ca="1" si="22"/>
        <v>A1</v>
      </c>
      <c r="L129" s="157" t="str">
        <f t="shared" ca="1" si="22"/>
        <v>A1</v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ca="1" si="22"/>
        <v>A1</v>
      </c>
      <c r="L130" s="157" t="str">
        <f t="shared" ca="1" si="22"/>
        <v>A1</v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ca="1" si="22"/>
        <v>A1</v>
      </c>
      <c r="L131" s="157" t="str">
        <f t="shared" ca="1" si="22"/>
        <v>A1</v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ca="1" si="22"/>
        <v>A1</v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286" priority="50" stopIfTrue="1" operator="equal">
      <formula>"n/a"</formula>
    </cfRule>
  </conditionalFormatting>
  <conditionalFormatting sqref="K27:L27">
    <cfRule type="cellIs" dxfId="285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284" priority="48" operator="notEqual">
      <formula>0</formula>
    </cfRule>
  </conditionalFormatting>
  <conditionalFormatting sqref="C87:J88 K88">
    <cfRule type="cellIs" dxfId="283" priority="43" operator="notEqual">
      <formula>0</formula>
    </cfRule>
  </conditionalFormatting>
  <conditionalFormatting sqref="J87:J88 K88">
    <cfRule type="cellIs" dxfId="282" priority="42" operator="notEqual">
      <formula>0</formula>
    </cfRule>
  </conditionalFormatting>
  <conditionalFormatting sqref="K88">
    <cfRule type="cellIs" dxfId="281" priority="41" operator="notEqual">
      <formula>0</formula>
    </cfRule>
  </conditionalFormatting>
  <conditionalFormatting sqref="K21:L65">
    <cfRule type="expression" dxfId="280" priority="39">
      <formula>AND($A21&gt;0,OR($K21="",$L21=""))</formula>
    </cfRule>
    <cfRule type="expression" dxfId="279" priority="40">
      <formula>($A21=0)</formula>
    </cfRule>
  </conditionalFormatting>
  <conditionalFormatting sqref="C88:K88">
    <cfRule type="cellIs" dxfId="278" priority="38" operator="notEqual">
      <formula>0</formula>
    </cfRule>
  </conditionalFormatting>
  <conditionalFormatting sqref="D81:D88 E82:E88 F83:F88 G84:G88 H85:H88 I86:I88 J87:J88 K88 C80:C88">
    <cfRule type="cellIs" dxfId="277" priority="37" operator="notEqual">
      <formula>0</formula>
    </cfRule>
  </conditionalFormatting>
  <conditionalFormatting sqref="D81:D88 E82:E88 F83:F88 G84:G88 H85:H88 I86:I88 J87:J88 K88 C80:C88">
    <cfRule type="cellIs" dxfId="276" priority="36" operator="notEqual">
      <formula>0</formula>
    </cfRule>
  </conditionalFormatting>
  <conditionalFormatting sqref="G17">
    <cfRule type="expression" dxfId="275" priority="35">
      <formula>ISBLANK($G$17)</formula>
    </cfRule>
  </conditionalFormatting>
  <conditionalFormatting sqref="C91:L100">
    <cfRule type="cellIs" dxfId="274" priority="32" operator="equal">
      <formula>0</formula>
    </cfRule>
  </conditionalFormatting>
  <conditionalFormatting sqref="N91:N100">
    <cfRule type="cellIs" dxfId="273" priority="31" operator="equal">
      <formula>0</formula>
    </cfRule>
  </conditionalFormatting>
  <conditionalFormatting sqref="B17">
    <cfRule type="expression" dxfId="272" priority="27">
      <formula>ISBLANK($B$17)</formula>
    </cfRule>
  </conditionalFormatting>
  <conditionalFormatting sqref="M17">
    <cfRule type="expression" dxfId="271" priority="25" stopIfTrue="1">
      <formula>$M$17&gt;$K$17</formula>
    </cfRule>
  </conditionalFormatting>
  <conditionalFormatting sqref="M21:M65">
    <cfRule type="cellIs" dxfId="270" priority="19" operator="greaterThan">
      <formula>3</formula>
    </cfRule>
    <cfRule type="cellIs" dxfId="269" priority="20" operator="equal">
      <formula>3</formula>
    </cfRule>
    <cfRule type="cellIs" dxfId="268" priority="21" operator="equal">
      <formula>2</formula>
    </cfRule>
    <cfRule type="cellIs" dxfId="267" priority="22" operator="equal">
      <formula>1</formula>
    </cfRule>
  </conditionalFormatting>
  <conditionalFormatting sqref="C102:L111">
    <cfRule type="cellIs" dxfId="266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265" priority="14" operator="notEqual">
      <formula>0</formula>
    </cfRule>
  </conditionalFormatting>
  <conditionalFormatting sqref="Q87:X88 Y88">
    <cfRule type="cellIs" dxfId="264" priority="13" operator="notEqual">
      <formula>0</formula>
    </cfRule>
  </conditionalFormatting>
  <conditionalFormatting sqref="X87:X88 Y88">
    <cfRule type="cellIs" dxfId="263" priority="12" operator="notEqual">
      <formula>0</formula>
    </cfRule>
  </conditionalFormatting>
  <conditionalFormatting sqref="Y88">
    <cfRule type="cellIs" dxfId="262" priority="11" operator="notEqual">
      <formula>0</formula>
    </cfRule>
  </conditionalFormatting>
  <conditionalFormatting sqref="Q88:Y88">
    <cfRule type="cellIs" dxfId="261" priority="10" operator="notEqual">
      <formula>0</formula>
    </cfRule>
  </conditionalFormatting>
  <conditionalFormatting sqref="R81:R88 S82:S88 T83:T88 U84:U88 V85:V88 W86:W88 X87:X88 Y88 Q80:Q88">
    <cfRule type="cellIs" dxfId="260" priority="9" operator="notEqual">
      <formula>0</formula>
    </cfRule>
  </conditionalFormatting>
  <conditionalFormatting sqref="R81:R88 S82:S88 T83:T88 U84:U88 V85:V88 W86:W88 X87:X88 Y88 Q80:Q88">
    <cfRule type="cellIs" dxfId="259" priority="8" operator="notEqual">
      <formula>0</formula>
    </cfRule>
  </conditionalFormatting>
  <conditionalFormatting sqref="O91:P100">
    <cfRule type="cellIs" dxfId="258" priority="7" operator="equal">
      <formula>0</formula>
    </cfRule>
  </conditionalFormatting>
  <conditionalFormatting sqref="B6:F15">
    <cfRule type="expression" dxfId="257" priority="6">
      <formula>$B6&lt;&gt;""</formula>
    </cfRule>
  </conditionalFormatting>
  <conditionalFormatting sqref="G6:N15">
    <cfRule type="expression" dxfId="256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255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254" priority="1" operator="lessThan">
      <formula>0.00001</formula>
    </cfRule>
  </conditionalFormatting>
  <dataValidations count="3">
    <dataValidation type="whole" allowBlank="1" showInputMessage="1" showErrorMessage="1" sqref="M74 M66" xr:uid="{00000000-0002-0000-0E00-000000000000}">
      <formula1>1</formula1>
      <formula2>9</formula2>
    </dataValidation>
    <dataValidation type="list" allowBlank="1" showInputMessage="1" showErrorMessage="1" sqref="K74 K21:K65" xr:uid="{00000000-0002-0000-0E00-000001000000}">
      <formula1>$O$19:$O$20</formula1>
    </dataValidation>
    <dataValidation type="decimal" allowBlank="1" showInputMessage="1" showErrorMessage="1" sqref="L21:L65" xr:uid="{00000000-0002-0000-0E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10</v>
      </c>
      <c r="L1" s="178"/>
      <c r="M1" s="165"/>
      <c r="N1" s="168" t="s">
        <v>66</v>
      </c>
      <c r="O1" s="169">
        <v>14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Application of the GIS based multi-criteria decision analysis and analytical
hierarchy process (AHP) in the flood susceptibility mapping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175</v>
      </c>
    </row>
    <row r="6" spans="1:17" x14ac:dyDescent="0.25">
      <c r="A6" s="360">
        <v>1</v>
      </c>
      <c r="B6" s="458" t="str">
        <f>IF(ISBLANK(Summary!C18),"",Summary!C18)</f>
        <v>TWI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0.10000000000000002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Elevation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0.10000000000000002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Slope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0.10000000000000002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Precipitation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0.10000000000000002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LULC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0.10000000000000002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>NDVI</v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0.10000000000000002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>Distance from river</v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0.10000000000000002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>Distance from road</v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0.10000000000000002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>Drainage density</v>
      </c>
      <c r="C14" s="459"/>
      <c r="D14" s="459"/>
      <c r="E14" s="459"/>
      <c r="F14" s="460"/>
      <c r="G14" s="181" t="str">
        <f>IF(ISBLANK(Summary!F26),"",Summary!F26)</f>
        <v/>
      </c>
      <c r="H14" s="181"/>
      <c r="I14" s="181"/>
      <c r="J14" s="181"/>
      <c r="K14" s="181"/>
      <c r="L14" s="181"/>
      <c r="M14" s="181"/>
      <c r="N14" s="182"/>
      <c r="O14" s="369">
        <f t="shared" si="0"/>
        <v>0.10000000000000002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>Soil type</v>
      </c>
      <c r="C15" s="465"/>
      <c r="D15" s="465"/>
      <c r="E15" s="465"/>
      <c r="F15" s="466"/>
      <c r="G15" s="183" t="str">
        <f>IF(ISBLANK(Summary!F27),"",Summary!F27)</f>
        <v/>
      </c>
      <c r="H15" s="183"/>
      <c r="I15" s="183"/>
      <c r="J15" s="183"/>
      <c r="K15" s="183"/>
      <c r="L15" s="183"/>
      <c r="M15" s="183"/>
      <c r="N15" s="184"/>
      <c r="O15" s="370">
        <f t="shared" si="0"/>
        <v>0.10000000000000002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138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122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TWI</v>
      </c>
      <c r="E21" s="171"/>
      <c r="F21" s="171"/>
      <c r="G21" s="86"/>
      <c r="H21" s="477" t="str">
        <f>IF(B21&gt;0,VLOOKUP($C21,$A$6:$D$15,2),"")</f>
        <v>Elevation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Slope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Precipitation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LULC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>NDVI</v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>Distance from river</v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>Distance from road</v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Elevation</v>
      </c>
      <c r="E28" s="171"/>
      <c r="F28" s="171"/>
      <c r="G28" s="86"/>
      <c r="H28" s="477" t="str">
        <f t="shared" si="4"/>
        <v>Slope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Precipitation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LULC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>NDVI</v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>Distance from river</v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>Distance from road</v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Slope</v>
      </c>
      <c r="E34" s="171"/>
      <c r="F34" s="171"/>
      <c r="G34" s="86"/>
      <c r="H34" s="477" t="str">
        <f t="shared" si="4"/>
        <v>Precipitation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LULC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>NDVI</v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>Distance from river</v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>Distance from road</v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Precipitation</v>
      </c>
      <c r="E39" s="171"/>
      <c r="F39" s="171"/>
      <c r="G39" s="86"/>
      <c r="H39" s="477" t="str">
        <f t="shared" si="4"/>
        <v>LULC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>NDVI</v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>Distance from river</v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>Distance from road</v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LULC</v>
      </c>
      <c r="E43" s="171"/>
      <c r="F43" s="171"/>
      <c r="G43" s="87"/>
      <c r="H43" s="477" t="str">
        <f t="shared" si="4"/>
        <v>NDVI</v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>Distance from river</v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>Distance from road</v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NDVI</v>
      </c>
      <c r="E46" s="171"/>
      <c r="F46" s="171"/>
      <c r="G46" s="87"/>
      <c r="H46" s="477" t="str">
        <f t="shared" si="4"/>
        <v>Distance from river</v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>Distance from road</v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Distance from river</v>
      </c>
      <c r="E48" s="173"/>
      <c r="F48" s="173"/>
      <c r="G48" s="90"/>
      <c r="H48" s="479" t="str">
        <f t="shared" si="4"/>
        <v>Distance from road</v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19</v>
      </c>
      <c r="B49" s="93">
        <v>1</v>
      </c>
      <c r="C49" s="94">
        <v>9</v>
      </c>
      <c r="D49" s="170" t="str">
        <f t="shared" si="8"/>
        <v>TWI</v>
      </c>
      <c r="E49" s="171"/>
      <c r="F49" s="171"/>
      <c r="G49" s="87"/>
      <c r="H49" s="477" t="str">
        <f t="shared" si="4"/>
        <v>Drainage density</v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20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>Soil type</v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29</v>
      </c>
      <c r="B51" s="93">
        <v>2</v>
      </c>
      <c r="C51" s="94">
        <v>9</v>
      </c>
      <c r="D51" s="170" t="str">
        <f t="shared" si="8"/>
        <v>Elevation</v>
      </c>
      <c r="E51" s="171"/>
      <c r="F51" s="171"/>
      <c r="G51" s="87"/>
      <c r="H51" s="477" t="str">
        <f t="shared" si="4"/>
        <v>Drainage density</v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30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>Soil type</v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39</v>
      </c>
      <c r="B53" s="93">
        <v>3</v>
      </c>
      <c r="C53" s="94">
        <v>9</v>
      </c>
      <c r="D53" s="170" t="str">
        <f t="shared" si="8"/>
        <v>Slope</v>
      </c>
      <c r="E53" s="171"/>
      <c r="F53" s="171"/>
      <c r="G53" s="87"/>
      <c r="H53" s="477" t="str">
        <f t="shared" si="4"/>
        <v>Drainage density</v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40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>Soil type</v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49</v>
      </c>
      <c r="B55" s="93">
        <v>4</v>
      </c>
      <c r="C55" s="94">
        <v>9</v>
      </c>
      <c r="D55" s="170" t="str">
        <f t="shared" si="8"/>
        <v>Precipitation</v>
      </c>
      <c r="E55" s="171"/>
      <c r="F55" s="171"/>
      <c r="G55" s="87"/>
      <c r="H55" s="477" t="str">
        <f t="shared" si="4"/>
        <v>Drainage density</v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50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>Soil type</v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59</v>
      </c>
      <c r="B57" s="93">
        <v>5</v>
      </c>
      <c r="C57" s="94">
        <v>9</v>
      </c>
      <c r="D57" s="170" t="str">
        <f t="shared" si="8"/>
        <v>LULC</v>
      </c>
      <c r="E57" s="171"/>
      <c r="F57" s="171"/>
      <c r="G57" s="87"/>
      <c r="H57" s="477" t="str">
        <f t="shared" si="4"/>
        <v>Drainage density</v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60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>Soil type</v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69</v>
      </c>
      <c r="B59" s="93">
        <v>6</v>
      </c>
      <c r="C59" s="94">
        <v>9</v>
      </c>
      <c r="D59" s="170" t="str">
        <f t="shared" si="8"/>
        <v>NDVI</v>
      </c>
      <c r="E59" s="171"/>
      <c r="F59" s="171"/>
      <c r="G59" s="87"/>
      <c r="H59" s="477" t="str">
        <f t="shared" si="4"/>
        <v>Drainage density</v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70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>Soil type</v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79</v>
      </c>
      <c r="B61" s="93">
        <v>7</v>
      </c>
      <c r="C61" s="94">
        <v>9</v>
      </c>
      <c r="D61" s="170" t="str">
        <f t="shared" si="8"/>
        <v>Distance from river</v>
      </c>
      <c r="E61" s="171"/>
      <c r="F61" s="171"/>
      <c r="G61" s="87"/>
      <c r="H61" s="477" t="str">
        <f t="shared" si="4"/>
        <v>Drainage density</v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80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>Soil type</v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89</v>
      </c>
      <c r="B63" s="93">
        <v>8</v>
      </c>
      <c r="C63" s="94">
        <v>9</v>
      </c>
      <c r="D63" s="170" t="str">
        <f t="shared" si="8"/>
        <v>Distance from road</v>
      </c>
      <c r="E63" s="171"/>
      <c r="F63" s="171"/>
      <c r="G63" s="87"/>
      <c r="H63" s="477" t="str">
        <f t="shared" si="4"/>
        <v>Drainage density</v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90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>Soil type</v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100</v>
      </c>
      <c r="B65" s="95">
        <v>9</v>
      </c>
      <c r="C65" s="96">
        <v>10</v>
      </c>
      <c r="D65" s="174" t="str">
        <f t="shared" si="8"/>
        <v>Drainage density</v>
      </c>
      <c r="E65" s="175"/>
      <c r="F65" s="175"/>
      <c r="G65" s="89"/>
      <c r="H65" s="485" t="str">
        <f t="shared" si="4"/>
        <v>Soil type</v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14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TWI</v>
      </c>
      <c r="D77" s="142" t="str">
        <v>Elevation</v>
      </c>
      <c r="E77" s="142" t="str">
        <v>Slope</v>
      </c>
      <c r="F77" s="142" t="str">
        <v>Precipitation</v>
      </c>
      <c r="G77" s="142" t="str">
        <v>LULC</v>
      </c>
      <c r="H77" s="142" t="str">
        <v>NDVI</v>
      </c>
      <c r="I77" s="143" t="str">
        <v>Distance from river</v>
      </c>
      <c r="J77" s="144" t="str">
        <v>Distance from road</v>
      </c>
      <c r="K77" s="144" t="str">
        <v>Drainage density</v>
      </c>
      <c r="L77" s="144" t="str">
        <v>Soil type</v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177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1</v>
      </c>
      <c r="L79" s="127">
        <f t="shared" si="9"/>
        <v>1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1</v>
      </c>
      <c r="L80" s="127">
        <f t="shared" si="9"/>
        <v>1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1</v>
      </c>
      <c r="L81" s="127">
        <f t="shared" si="9"/>
        <v>1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1</v>
      </c>
      <c r="L82" s="127">
        <f t="shared" si="9"/>
        <v>1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1</v>
      </c>
      <c r="L83" s="127">
        <f t="shared" si="9"/>
        <v>1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1</v>
      </c>
      <c r="L84" s="127">
        <f t="shared" si="9"/>
        <v>1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1</v>
      </c>
      <c r="L85" s="127">
        <f t="shared" si="9"/>
        <v>1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1</v>
      </c>
      <c r="L86" s="127">
        <f t="shared" si="9"/>
        <v>1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1</v>
      </c>
      <c r="D87" s="127">
        <f t="shared" si="11"/>
        <v>1</v>
      </c>
      <c r="E87" s="127">
        <f t="shared" si="11"/>
        <v>1</v>
      </c>
      <c r="F87" s="127">
        <f t="shared" si="11"/>
        <v>1</v>
      </c>
      <c r="G87" s="127">
        <f>IF(ISNA(VLOOKUP((10*G$78+$B87),$A$21:$O$65,15,FALSE)),0,1/VLOOKUP((10*G$78+$B87),$A$21:$O$65,15,FALSE))</f>
        <v>1</v>
      </c>
      <c r="H87" s="127">
        <f>IF(ISNA(VLOOKUP((10*H$78+$B87),$A$21:$O$65,15,FALSE)),0,1/VLOOKUP((10*H$78+$B87),$A$21:$O$65,15,FALSE))</f>
        <v>1</v>
      </c>
      <c r="I87" s="127">
        <f>IF(ISNA(VLOOKUP((10*I$78+$B87),$A$21:$O$65,15,FALSE)),0,1/VLOOKUP((10*I$78+$B87),$A$21:$O$65,15,FALSE))</f>
        <v>1</v>
      </c>
      <c r="J87" s="127">
        <f>IF(ISNA(VLOOKUP((10*J$78+$B87),$A$21:$O$65,15,FALSE)),0,1/VLOOKUP((10*J$78+$B87),$A$21:$O$65,15,FALSE))</f>
        <v>1</v>
      </c>
      <c r="K87" s="79">
        <v>1</v>
      </c>
      <c r="L87" s="127">
        <f>IF(ISNA(VLOOKUP(($B87*10+L$78),$A$21:$O$65,15,FALSE)),0,VLOOKUP(($B87*10+L$78),$A$21:$O$65,15,FALSE))</f>
        <v>1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1</v>
      </c>
      <c r="D88" s="128">
        <f t="shared" si="11"/>
        <v>1</v>
      </c>
      <c r="E88" s="128">
        <f t="shared" si="11"/>
        <v>1</v>
      </c>
      <c r="F88" s="128">
        <f t="shared" si="11"/>
        <v>1</v>
      </c>
      <c r="G88" s="128">
        <f>IF(ISNA(VLOOKUP((10*G$78+$B88),$A$21:$O$65,15,FALSE)),0,1/VLOOKUP((10*G$78+$B88),$A$21:$O$65,15,FALSE))</f>
        <v>1</v>
      </c>
      <c r="H88" s="128">
        <f>IF(ISNA(VLOOKUP((10*H$78+$B88),$A$21:$O$65,15,FALSE)),0,1/VLOOKUP((10*H$78+$B88),$A$21:$O$65,15,FALSE))</f>
        <v>1</v>
      </c>
      <c r="I88" s="128">
        <f>IF(ISNA(VLOOKUP((10*I$78+$B88),$A$21:$O$65,15,FALSE)),0,1/VLOOKUP((10*I$78+$B88),$A$21:$O$65,15,FALSE))</f>
        <v>1</v>
      </c>
      <c r="J88" s="128">
        <f>IF(ISNA(VLOOKUP((10*J$78+$B88),$A$21:$O$65,15,FALSE)),0,1/VLOOKUP((10*J$78+$B88),$A$21:$O$65,15,FALSE))</f>
        <v>1</v>
      </c>
      <c r="K88" s="128">
        <f>IF(ISNA(VLOOKUP((10*K$78+$B88),$A$21:$O$65,15,FALSE)),0,1/VLOOKUP((10*K$78+$B88),$A$21:$O$65,15,FALSE))</f>
        <v>1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10</v>
      </c>
      <c r="D89" s="129">
        <f t="shared" ref="D89:L89" si="14">SUM(D79:D88)</f>
        <v>10</v>
      </c>
      <c r="E89" s="129">
        <f t="shared" si="14"/>
        <v>10</v>
      </c>
      <c r="F89" s="129">
        <f t="shared" si="14"/>
        <v>10</v>
      </c>
      <c r="G89" s="129">
        <f t="shared" si="14"/>
        <v>10</v>
      </c>
      <c r="H89" s="129">
        <f t="shared" si="14"/>
        <v>10</v>
      </c>
      <c r="I89" s="129">
        <f t="shared" si="14"/>
        <v>10</v>
      </c>
      <c r="J89" s="129">
        <f t="shared" si="14"/>
        <v>10</v>
      </c>
      <c r="K89" s="129">
        <f t="shared" si="14"/>
        <v>10</v>
      </c>
      <c r="L89" s="129">
        <f t="shared" si="14"/>
        <v>10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</v>
      </c>
      <c r="O91" s="375">
        <f>N91*COSH(P79)</f>
        <v>0.1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</v>
      </c>
      <c r="O92" s="375">
        <f t="shared" ref="O92:O100" si="19">N92*COSH(P80)</f>
        <v>0.1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</v>
      </c>
      <c r="O93" s="375">
        <f t="shared" si="19"/>
        <v>0.1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</v>
      </c>
      <c r="O94" s="375">
        <f t="shared" si="19"/>
        <v>0.1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</v>
      </c>
      <c r="O95" s="375">
        <f t="shared" si="19"/>
        <v>0.1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</v>
      </c>
      <c r="O96" s="375">
        <f t="shared" si="19"/>
        <v>0.1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</v>
      </c>
      <c r="O97" s="375">
        <f t="shared" si="19"/>
        <v>0.1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</v>
      </c>
      <c r="O98" s="375">
        <f t="shared" si="19"/>
        <v>0.1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0.1</v>
      </c>
      <c r="O99" s="375">
        <f t="shared" si="19"/>
        <v>0.1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0.1</v>
      </c>
      <c r="O100" s="375">
        <f t="shared" si="19"/>
        <v>0.1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10</v>
      </c>
      <c r="N101" s="156">
        <f>MMULT(C89:L89,N91:N100)</f>
        <v>10</v>
      </c>
      <c r="O101" s="371">
        <f>SUM(O91:O100)</f>
        <v>0.99999999999999989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1</v>
      </c>
      <c r="L102" s="157">
        <f t="shared" ca="1" si="20"/>
        <v>1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1</v>
      </c>
      <c r="L103" s="157">
        <f t="shared" ca="1" si="20"/>
        <v>1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1</v>
      </c>
      <c r="L104" s="157">
        <f t="shared" ca="1" si="20"/>
        <v>1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1</v>
      </c>
      <c r="L105" s="157">
        <f t="shared" ca="1" si="20"/>
        <v>1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1</v>
      </c>
      <c r="L106" s="157">
        <f t="shared" ca="1" si="20"/>
        <v>1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1</v>
      </c>
      <c r="L107" s="157">
        <f t="shared" ca="1" si="20"/>
        <v>1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1</v>
      </c>
      <c r="L108" s="157">
        <f t="shared" ca="1" si="20"/>
        <v>1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1</v>
      </c>
      <c r="L109" s="157">
        <f t="shared" ca="1" si="20"/>
        <v>1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1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153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1</v>
      </c>
      <c r="L113" s="157">
        <f t="shared" ca="1" si="21"/>
        <v>1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1</v>
      </c>
      <c r="L114" s="157">
        <f t="shared" ca="1" si="21"/>
        <v>1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1</v>
      </c>
      <c r="L115" s="157">
        <f t="shared" ca="1" si="21"/>
        <v>1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1</v>
      </c>
      <c r="L116" s="157">
        <f t="shared" ca="1" si="21"/>
        <v>1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1</v>
      </c>
      <c r="L117" s="157">
        <f t="shared" ca="1" si="21"/>
        <v>1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1</v>
      </c>
      <c r="L118" s="157">
        <f t="shared" ca="1" si="21"/>
        <v>1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1</v>
      </c>
      <c r="L119" s="157">
        <f t="shared" ca="1" si="21"/>
        <v>1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1</v>
      </c>
      <c r="L120" s="157">
        <f t="shared" ca="1" si="21"/>
        <v>1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1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ca="1" si="22"/>
        <v>A1</v>
      </c>
      <c r="L124" s="157" t="str">
        <f t="shared" ca="1" si="22"/>
        <v>A1</v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ca="1" si="22"/>
        <v>A1</v>
      </c>
      <c r="L125" s="157" t="str">
        <f t="shared" ca="1" si="22"/>
        <v>A1</v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ca="1" si="22"/>
        <v>A1</v>
      </c>
      <c r="L126" s="157" t="str">
        <f t="shared" ca="1" si="22"/>
        <v>A1</v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ca="1" si="22"/>
        <v>A1</v>
      </c>
      <c r="L127" s="157" t="str">
        <f t="shared" ca="1" si="22"/>
        <v>A1</v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ca="1" si="22"/>
        <v>A1</v>
      </c>
      <c r="L128" s="157" t="str">
        <f t="shared" ca="1" si="22"/>
        <v>A1</v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ca="1" si="22"/>
        <v>A1</v>
      </c>
      <c r="L129" s="157" t="str">
        <f t="shared" ca="1" si="22"/>
        <v>A1</v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ca="1" si="22"/>
        <v>A1</v>
      </c>
      <c r="L130" s="157" t="str">
        <f t="shared" ca="1" si="22"/>
        <v>A1</v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ca="1" si="22"/>
        <v>A1</v>
      </c>
      <c r="L131" s="157" t="str">
        <f t="shared" ca="1" si="22"/>
        <v>A1</v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ca="1" si="22"/>
        <v>A1</v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253" priority="50" stopIfTrue="1" operator="equal">
      <formula>"n/a"</formula>
    </cfRule>
  </conditionalFormatting>
  <conditionalFormatting sqref="K27:L27">
    <cfRule type="cellIs" dxfId="252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251" priority="48" operator="notEqual">
      <formula>0</formula>
    </cfRule>
  </conditionalFormatting>
  <conditionalFormatting sqref="C87:J88 K88">
    <cfRule type="cellIs" dxfId="250" priority="43" operator="notEqual">
      <formula>0</formula>
    </cfRule>
  </conditionalFormatting>
  <conditionalFormatting sqref="J87:J88 K88">
    <cfRule type="cellIs" dxfId="249" priority="42" operator="notEqual">
      <formula>0</formula>
    </cfRule>
  </conditionalFormatting>
  <conditionalFormatting sqref="K88">
    <cfRule type="cellIs" dxfId="248" priority="41" operator="notEqual">
      <formula>0</formula>
    </cfRule>
  </conditionalFormatting>
  <conditionalFormatting sqref="K21:L65">
    <cfRule type="expression" dxfId="247" priority="39">
      <formula>AND($A21&gt;0,OR($K21="",$L21=""))</formula>
    </cfRule>
    <cfRule type="expression" dxfId="246" priority="40">
      <formula>($A21=0)</formula>
    </cfRule>
  </conditionalFormatting>
  <conditionalFormatting sqref="C88:K88">
    <cfRule type="cellIs" dxfId="245" priority="38" operator="notEqual">
      <formula>0</formula>
    </cfRule>
  </conditionalFormatting>
  <conditionalFormatting sqref="D81:D88 E82:E88 F83:F88 G84:G88 H85:H88 I86:I88 J87:J88 K88 C80:C88">
    <cfRule type="cellIs" dxfId="244" priority="37" operator="notEqual">
      <formula>0</formula>
    </cfRule>
  </conditionalFormatting>
  <conditionalFormatting sqref="D81:D88 E82:E88 F83:F88 G84:G88 H85:H88 I86:I88 J87:J88 K88 C80:C88">
    <cfRule type="cellIs" dxfId="243" priority="36" operator="notEqual">
      <formula>0</formula>
    </cfRule>
  </conditionalFormatting>
  <conditionalFormatting sqref="G17">
    <cfRule type="expression" dxfId="242" priority="35">
      <formula>ISBLANK($G$17)</formula>
    </cfRule>
  </conditionalFormatting>
  <conditionalFormatting sqref="C91:L100">
    <cfRule type="cellIs" dxfId="241" priority="32" operator="equal">
      <formula>0</formula>
    </cfRule>
  </conditionalFormatting>
  <conditionalFormatting sqref="N91:N100">
    <cfRule type="cellIs" dxfId="240" priority="31" operator="equal">
      <formula>0</formula>
    </cfRule>
  </conditionalFormatting>
  <conditionalFormatting sqref="B17">
    <cfRule type="expression" dxfId="239" priority="27">
      <formula>ISBLANK($B$17)</formula>
    </cfRule>
  </conditionalFormatting>
  <conditionalFormatting sqref="M17">
    <cfRule type="expression" dxfId="238" priority="25" stopIfTrue="1">
      <formula>$M$17&gt;$K$17</formula>
    </cfRule>
  </conditionalFormatting>
  <conditionalFormatting sqref="M21:M65">
    <cfRule type="cellIs" dxfId="237" priority="19" operator="greaterThan">
      <formula>3</formula>
    </cfRule>
    <cfRule type="cellIs" dxfId="236" priority="20" operator="equal">
      <formula>3</formula>
    </cfRule>
    <cfRule type="cellIs" dxfId="235" priority="21" operator="equal">
      <formula>2</formula>
    </cfRule>
    <cfRule type="cellIs" dxfId="234" priority="22" operator="equal">
      <formula>1</formula>
    </cfRule>
  </conditionalFormatting>
  <conditionalFormatting sqref="C102:L111">
    <cfRule type="cellIs" dxfId="233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232" priority="14" operator="notEqual">
      <formula>0</formula>
    </cfRule>
  </conditionalFormatting>
  <conditionalFormatting sqref="Q87:X88 Y88">
    <cfRule type="cellIs" dxfId="231" priority="13" operator="notEqual">
      <formula>0</formula>
    </cfRule>
  </conditionalFormatting>
  <conditionalFormatting sqref="X87:X88 Y88">
    <cfRule type="cellIs" dxfId="230" priority="12" operator="notEqual">
      <formula>0</formula>
    </cfRule>
  </conditionalFormatting>
  <conditionalFormatting sqref="Y88">
    <cfRule type="cellIs" dxfId="229" priority="11" operator="notEqual">
      <formula>0</formula>
    </cfRule>
  </conditionalFormatting>
  <conditionalFormatting sqref="Q88:Y88">
    <cfRule type="cellIs" dxfId="228" priority="10" operator="notEqual">
      <formula>0</formula>
    </cfRule>
  </conditionalFormatting>
  <conditionalFormatting sqref="R81:R88 S82:S88 T83:T88 U84:U88 V85:V88 W86:W88 X87:X88 Y88 Q80:Q88">
    <cfRule type="cellIs" dxfId="227" priority="9" operator="notEqual">
      <formula>0</formula>
    </cfRule>
  </conditionalFormatting>
  <conditionalFormatting sqref="R81:R88 S82:S88 T83:T88 U84:U88 V85:V88 W86:W88 X87:X88 Y88 Q80:Q88">
    <cfRule type="cellIs" dxfId="226" priority="8" operator="notEqual">
      <formula>0</formula>
    </cfRule>
  </conditionalFormatting>
  <conditionalFormatting sqref="O91:P100">
    <cfRule type="cellIs" dxfId="225" priority="7" operator="equal">
      <formula>0</formula>
    </cfRule>
  </conditionalFormatting>
  <conditionalFormatting sqref="B6:F15">
    <cfRule type="expression" dxfId="224" priority="6">
      <formula>$B6&lt;&gt;""</formula>
    </cfRule>
  </conditionalFormatting>
  <conditionalFormatting sqref="G6:N15">
    <cfRule type="expression" dxfId="223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222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221" priority="1" operator="lessThan">
      <formula>0.00001</formula>
    </cfRule>
  </conditionalFormatting>
  <dataValidations count="3">
    <dataValidation type="list" allowBlank="1" showInputMessage="1" showErrorMessage="1" sqref="K74 K21:K65" xr:uid="{00000000-0002-0000-0F00-000000000000}">
      <formula1>$O$19:$O$20</formula1>
    </dataValidation>
    <dataValidation type="whole" allowBlank="1" showInputMessage="1" showErrorMessage="1" sqref="M74 M66" xr:uid="{00000000-0002-0000-0F00-000001000000}">
      <formula1>1</formula1>
      <formula2>9</formula2>
    </dataValidation>
    <dataValidation type="decimal" allowBlank="1" showInputMessage="1" showErrorMessage="1" sqref="L21:L65" xr:uid="{00000000-0002-0000-0F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10</v>
      </c>
      <c r="L1" s="178"/>
      <c r="M1" s="165"/>
      <c r="N1" s="168" t="s">
        <v>66</v>
      </c>
      <c r="O1" s="169">
        <v>15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Application of the GIS based multi-criteria decision analysis and analytical
hierarchy process (AHP) in the flood susceptibility mapping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175</v>
      </c>
    </row>
    <row r="6" spans="1:17" x14ac:dyDescent="0.25">
      <c r="A6" s="360">
        <v>1</v>
      </c>
      <c r="B6" s="458" t="str">
        <f>IF(ISBLANK(Summary!C18),"",Summary!C18)</f>
        <v>TWI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0.10000000000000002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Elevation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0.10000000000000002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Slope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0.10000000000000002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Precipitation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0.10000000000000002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LULC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0.10000000000000002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>NDVI</v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0.10000000000000002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>Distance from river</v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0.10000000000000002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>Distance from road</v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0.10000000000000002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>Drainage density</v>
      </c>
      <c r="C14" s="459"/>
      <c r="D14" s="459"/>
      <c r="E14" s="459"/>
      <c r="F14" s="460"/>
      <c r="G14" s="181" t="str">
        <f>IF(ISBLANK(Summary!F26),"",Summary!F26)</f>
        <v/>
      </c>
      <c r="H14" s="181"/>
      <c r="I14" s="181"/>
      <c r="J14" s="181"/>
      <c r="K14" s="181"/>
      <c r="L14" s="181"/>
      <c r="M14" s="181"/>
      <c r="N14" s="182"/>
      <c r="O14" s="369">
        <f t="shared" si="0"/>
        <v>0.10000000000000002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>Soil type</v>
      </c>
      <c r="C15" s="465"/>
      <c r="D15" s="465"/>
      <c r="E15" s="465"/>
      <c r="F15" s="466"/>
      <c r="G15" s="183" t="str">
        <f>IF(ISBLANK(Summary!F27),"",Summary!F27)</f>
        <v/>
      </c>
      <c r="H15" s="183"/>
      <c r="I15" s="183"/>
      <c r="J15" s="183"/>
      <c r="K15" s="183"/>
      <c r="L15" s="183"/>
      <c r="M15" s="183"/>
      <c r="N15" s="184"/>
      <c r="O15" s="370">
        <f t="shared" si="0"/>
        <v>0.10000000000000002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139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122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TWI</v>
      </c>
      <c r="E21" s="171"/>
      <c r="F21" s="171"/>
      <c r="G21" s="86"/>
      <c r="H21" s="477" t="str">
        <f>IF(B21&gt;0,VLOOKUP($C21,$A$6:$D$15,2),"")</f>
        <v>Elevation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Slope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Precipitation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LULC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>NDVI</v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>Distance from river</v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>Distance from road</v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Elevation</v>
      </c>
      <c r="E28" s="171"/>
      <c r="F28" s="171"/>
      <c r="G28" s="86"/>
      <c r="H28" s="477" t="str">
        <f t="shared" si="4"/>
        <v>Slope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Precipitation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LULC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>NDVI</v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>Distance from river</v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>Distance from road</v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Slope</v>
      </c>
      <c r="E34" s="171"/>
      <c r="F34" s="171"/>
      <c r="G34" s="86"/>
      <c r="H34" s="477" t="str">
        <f t="shared" si="4"/>
        <v>Precipitation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LULC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>NDVI</v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>Distance from river</v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>Distance from road</v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Precipitation</v>
      </c>
      <c r="E39" s="171"/>
      <c r="F39" s="171"/>
      <c r="G39" s="86"/>
      <c r="H39" s="477" t="str">
        <f t="shared" si="4"/>
        <v>LULC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>NDVI</v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>Distance from river</v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>Distance from road</v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LULC</v>
      </c>
      <c r="E43" s="171"/>
      <c r="F43" s="171"/>
      <c r="G43" s="87"/>
      <c r="H43" s="477" t="str">
        <f t="shared" si="4"/>
        <v>NDVI</v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>Distance from river</v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>Distance from road</v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NDVI</v>
      </c>
      <c r="E46" s="171"/>
      <c r="F46" s="171"/>
      <c r="G46" s="87"/>
      <c r="H46" s="477" t="str">
        <f t="shared" si="4"/>
        <v>Distance from river</v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>Distance from road</v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Distance from river</v>
      </c>
      <c r="E48" s="173"/>
      <c r="F48" s="173"/>
      <c r="G48" s="90"/>
      <c r="H48" s="479" t="str">
        <f t="shared" si="4"/>
        <v>Distance from road</v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19</v>
      </c>
      <c r="B49" s="93">
        <v>1</v>
      </c>
      <c r="C49" s="94">
        <v>9</v>
      </c>
      <c r="D49" s="170" t="str">
        <f t="shared" si="8"/>
        <v>TWI</v>
      </c>
      <c r="E49" s="171"/>
      <c r="F49" s="171"/>
      <c r="G49" s="87"/>
      <c r="H49" s="477" t="str">
        <f t="shared" si="4"/>
        <v>Drainage density</v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20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>Soil type</v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29</v>
      </c>
      <c r="B51" s="93">
        <v>2</v>
      </c>
      <c r="C51" s="94">
        <v>9</v>
      </c>
      <c r="D51" s="170" t="str">
        <f t="shared" si="8"/>
        <v>Elevation</v>
      </c>
      <c r="E51" s="171"/>
      <c r="F51" s="171"/>
      <c r="G51" s="87"/>
      <c r="H51" s="477" t="str">
        <f t="shared" si="4"/>
        <v>Drainage density</v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30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>Soil type</v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39</v>
      </c>
      <c r="B53" s="93">
        <v>3</v>
      </c>
      <c r="C53" s="94">
        <v>9</v>
      </c>
      <c r="D53" s="170" t="str">
        <f t="shared" si="8"/>
        <v>Slope</v>
      </c>
      <c r="E53" s="171"/>
      <c r="F53" s="171"/>
      <c r="G53" s="87"/>
      <c r="H53" s="477" t="str">
        <f t="shared" si="4"/>
        <v>Drainage density</v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40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>Soil type</v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49</v>
      </c>
      <c r="B55" s="93">
        <v>4</v>
      </c>
      <c r="C55" s="94">
        <v>9</v>
      </c>
      <c r="D55" s="170" t="str">
        <f t="shared" si="8"/>
        <v>Precipitation</v>
      </c>
      <c r="E55" s="171"/>
      <c r="F55" s="171"/>
      <c r="G55" s="87"/>
      <c r="H55" s="477" t="str">
        <f t="shared" si="4"/>
        <v>Drainage density</v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50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>Soil type</v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59</v>
      </c>
      <c r="B57" s="93">
        <v>5</v>
      </c>
      <c r="C57" s="94">
        <v>9</v>
      </c>
      <c r="D57" s="170" t="str">
        <f t="shared" si="8"/>
        <v>LULC</v>
      </c>
      <c r="E57" s="171"/>
      <c r="F57" s="171"/>
      <c r="G57" s="87"/>
      <c r="H57" s="477" t="str">
        <f t="shared" si="4"/>
        <v>Drainage density</v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60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>Soil type</v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69</v>
      </c>
      <c r="B59" s="93">
        <v>6</v>
      </c>
      <c r="C59" s="94">
        <v>9</v>
      </c>
      <c r="D59" s="170" t="str">
        <f t="shared" si="8"/>
        <v>NDVI</v>
      </c>
      <c r="E59" s="171"/>
      <c r="F59" s="171"/>
      <c r="G59" s="87"/>
      <c r="H59" s="477" t="str">
        <f t="shared" si="4"/>
        <v>Drainage density</v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70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>Soil type</v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79</v>
      </c>
      <c r="B61" s="93">
        <v>7</v>
      </c>
      <c r="C61" s="94">
        <v>9</v>
      </c>
      <c r="D61" s="170" t="str">
        <f t="shared" si="8"/>
        <v>Distance from river</v>
      </c>
      <c r="E61" s="171"/>
      <c r="F61" s="171"/>
      <c r="G61" s="87"/>
      <c r="H61" s="477" t="str">
        <f t="shared" si="4"/>
        <v>Drainage density</v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80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>Soil type</v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89</v>
      </c>
      <c r="B63" s="93">
        <v>8</v>
      </c>
      <c r="C63" s="94">
        <v>9</v>
      </c>
      <c r="D63" s="170" t="str">
        <f t="shared" si="8"/>
        <v>Distance from road</v>
      </c>
      <c r="E63" s="171"/>
      <c r="F63" s="171"/>
      <c r="G63" s="87"/>
      <c r="H63" s="477" t="str">
        <f t="shared" si="4"/>
        <v>Drainage density</v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90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>Soil type</v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100</v>
      </c>
      <c r="B65" s="95">
        <v>9</v>
      </c>
      <c r="C65" s="96">
        <v>10</v>
      </c>
      <c r="D65" s="174" t="str">
        <f t="shared" si="8"/>
        <v>Drainage density</v>
      </c>
      <c r="E65" s="175"/>
      <c r="F65" s="175"/>
      <c r="G65" s="89"/>
      <c r="H65" s="485" t="str">
        <f t="shared" si="4"/>
        <v>Soil type</v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15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TWI</v>
      </c>
      <c r="D77" s="142" t="str">
        <v>Elevation</v>
      </c>
      <c r="E77" s="142" t="str">
        <v>Slope</v>
      </c>
      <c r="F77" s="142" t="str">
        <v>Precipitation</v>
      </c>
      <c r="G77" s="142" t="str">
        <v>LULC</v>
      </c>
      <c r="H77" s="142" t="str">
        <v>NDVI</v>
      </c>
      <c r="I77" s="143" t="str">
        <v>Distance from river</v>
      </c>
      <c r="J77" s="144" t="str">
        <v>Distance from road</v>
      </c>
      <c r="K77" s="144" t="str">
        <v>Drainage density</v>
      </c>
      <c r="L77" s="144" t="str">
        <v>Soil type</v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177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1</v>
      </c>
      <c r="L79" s="127">
        <f t="shared" si="9"/>
        <v>1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1</v>
      </c>
      <c r="L80" s="127">
        <f t="shared" si="9"/>
        <v>1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1</v>
      </c>
      <c r="L81" s="127">
        <f t="shared" si="9"/>
        <v>1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1</v>
      </c>
      <c r="L82" s="127">
        <f t="shared" si="9"/>
        <v>1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1</v>
      </c>
      <c r="L83" s="127">
        <f t="shared" si="9"/>
        <v>1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1</v>
      </c>
      <c r="L84" s="127">
        <f t="shared" si="9"/>
        <v>1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1</v>
      </c>
      <c r="L85" s="127">
        <f t="shared" si="9"/>
        <v>1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1</v>
      </c>
      <c r="L86" s="127">
        <f t="shared" si="9"/>
        <v>1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1</v>
      </c>
      <c r="D87" s="127">
        <f t="shared" si="11"/>
        <v>1</v>
      </c>
      <c r="E87" s="127">
        <f t="shared" si="11"/>
        <v>1</v>
      </c>
      <c r="F87" s="127">
        <f t="shared" si="11"/>
        <v>1</v>
      </c>
      <c r="G87" s="127">
        <f>IF(ISNA(VLOOKUP((10*G$78+$B87),$A$21:$O$65,15,FALSE)),0,1/VLOOKUP((10*G$78+$B87),$A$21:$O$65,15,FALSE))</f>
        <v>1</v>
      </c>
      <c r="H87" s="127">
        <f>IF(ISNA(VLOOKUP((10*H$78+$B87),$A$21:$O$65,15,FALSE)),0,1/VLOOKUP((10*H$78+$B87),$A$21:$O$65,15,FALSE))</f>
        <v>1</v>
      </c>
      <c r="I87" s="127">
        <f>IF(ISNA(VLOOKUP((10*I$78+$B87),$A$21:$O$65,15,FALSE)),0,1/VLOOKUP((10*I$78+$B87),$A$21:$O$65,15,FALSE))</f>
        <v>1</v>
      </c>
      <c r="J87" s="127">
        <f>IF(ISNA(VLOOKUP((10*J$78+$B87),$A$21:$O$65,15,FALSE)),0,1/VLOOKUP((10*J$78+$B87),$A$21:$O$65,15,FALSE))</f>
        <v>1</v>
      </c>
      <c r="K87" s="79">
        <v>1</v>
      </c>
      <c r="L87" s="127">
        <f>IF(ISNA(VLOOKUP(($B87*10+L$78),$A$21:$O$65,15,FALSE)),0,VLOOKUP(($B87*10+L$78),$A$21:$O$65,15,FALSE))</f>
        <v>1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1</v>
      </c>
      <c r="D88" s="128">
        <f t="shared" si="11"/>
        <v>1</v>
      </c>
      <c r="E88" s="128">
        <f t="shared" si="11"/>
        <v>1</v>
      </c>
      <c r="F88" s="128">
        <f t="shared" si="11"/>
        <v>1</v>
      </c>
      <c r="G88" s="128">
        <f>IF(ISNA(VLOOKUP((10*G$78+$B88),$A$21:$O$65,15,FALSE)),0,1/VLOOKUP((10*G$78+$B88),$A$21:$O$65,15,FALSE))</f>
        <v>1</v>
      </c>
      <c r="H88" s="128">
        <f>IF(ISNA(VLOOKUP((10*H$78+$B88),$A$21:$O$65,15,FALSE)),0,1/VLOOKUP((10*H$78+$B88),$A$21:$O$65,15,FALSE))</f>
        <v>1</v>
      </c>
      <c r="I88" s="128">
        <f>IF(ISNA(VLOOKUP((10*I$78+$B88),$A$21:$O$65,15,FALSE)),0,1/VLOOKUP((10*I$78+$B88),$A$21:$O$65,15,FALSE))</f>
        <v>1</v>
      </c>
      <c r="J88" s="128">
        <f>IF(ISNA(VLOOKUP((10*J$78+$B88),$A$21:$O$65,15,FALSE)),0,1/VLOOKUP((10*J$78+$B88),$A$21:$O$65,15,FALSE))</f>
        <v>1</v>
      </c>
      <c r="K88" s="128">
        <f>IF(ISNA(VLOOKUP((10*K$78+$B88),$A$21:$O$65,15,FALSE)),0,1/VLOOKUP((10*K$78+$B88),$A$21:$O$65,15,FALSE))</f>
        <v>1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10</v>
      </c>
      <c r="D89" s="129">
        <f t="shared" ref="D89:L89" si="14">SUM(D79:D88)</f>
        <v>10</v>
      </c>
      <c r="E89" s="129">
        <f t="shared" si="14"/>
        <v>10</v>
      </c>
      <c r="F89" s="129">
        <f t="shared" si="14"/>
        <v>10</v>
      </c>
      <c r="G89" s="129">
        <f t="shared" si="14"/>
        <v>10</v>
      </c>
      <c r="H89" s="129">
        <f t="shared" si="14"/>
        <v>10</v>
      </c>
      <c r="I89" s="129">
        <f t="shared" si="14"/>
        <v>10</v>
      </c>
      <c r="J89" s="129">
        <f t="shared" si="14"/>
        <v>10</v>
      </c>
      <c r="K89" s="129">
        <f t="shared" si="14"/>
        <v>10</v>
      </c>
      <c r="L89" s="129">
        <f t="shared" si="14"/>
        <v>10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</v>
      </c>
      <c r="O91" s="375">
        <f>N91*COSH(P79)</f>
        <v>0.1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</v>
      </c>
      <c r="O92" s="375">
        <f t="shared" ref="O92:O100" si="19">N92*COSH(P80)</f>
        <v>0.1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</v>
      </c>
      <c r="O93" s="375">
        <f t="shared" si="19"/>
        <v>0.1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</v>
      </c>
      <c r="O94" s="375">
        <f t="shared" si="19"/>
        <v>0.1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</v>
      </c>
      <c r="O95" s="375">
        <f t="shared" si="19"/>
        <v>0.1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</v>
      </c>
      <c r="O96" s="375">
        <f t="shared" si="19"/>
        <v>0.1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</v>
      </c>
      <c r="O97" s="375">
        <f t="shared" si="19"/>
        <v>0.1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</v>
      </c>
      <c r="O98" s="375">
        <f t="shared" si="19"/>
        <v>0.1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0.1</v>
      </c>
      <c r="O99" s="375">
        <f t="shared" si="19"/>
        <v>0.1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0.1</v>
      </c>
      <c r="O100" s="375">
        <f t="shared" si="19"/>
        <v>0.1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10</v>
      </c>
      <c r="N101" s="156">
        <f>MMULT(C89:L89,N91:N100)</f>
        <v>10</v>
      </c>
      <c r="O101" s="371">
        <f>SUM(O91:O100)</f>
        <v>0.99999999999999989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1</v>
      </c>
      <c r="L102" s="157">
        <f t="shared" ca="1" si="20"/>
        <v>1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1</v>
      </c>
      <c r="L103" s="157">
        <f t="shared" ca="1" si="20"/>
        <v>1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1</v>
      </c>
      <c r="L104" s="157">
        <f t="shared" ca="1" si="20"/>
        <v>1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1</v>
      </c>
      <c r="L105" s="157">
        <f t="shared" ca="1" si="20"/>
        <v>1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1</v>
      </c>
      <c r="L106" s="157">
        <f t="shared" ca="1" si="20"/>
        <v>1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1</v>
      </c>
      <c r="L107" s="157">
        <f t="shared" ca="1" si="20"/>
        <v>1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1</v>
      </c>
      <c r="L108" s="157">
        <f t="shared" ca="1" si="20"/>
        <v>1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1</v>
      </c>
      <c r="L109" s="157">
        <f t="shared" ca="1" si="20"/>
        <v>1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1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153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1</v>
      </c>
      <c r="L113" s="157">
        <f t="shared" ca="1" si="21"/>
        <v>1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1</v>
      </c>
      <c r="L114" s="157">
        <f t="shared" ca="1" si="21"/>
        <v>1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1</v>
      </c>
      <c r="L115" s="157">
        <f t="shared" ca="1" si="21"/>
        <v>1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1</v>
      </c>
      <c r="L116" s="157">
        <f t="shared" ca="1" si="21"/>
        <v>1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1</v>
      </c>
      <c r="L117" s="157">
        <f t="shared" ca="1" si="21"/>
        <v>1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1</v>
      </c>
      <c r="L118" s="157">
        <f t="shared" ca="1" si="21"/>
        <v>1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1</v>
      </c>
      <c r="L119" s="157">
        <f t="shared" ca="1" si="21"/>
        <v>1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1</v>
      </c>
      <c r="L120" s="157">
        <f t="shared" ca="1" si="21"/>
        <v>1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1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ca="1" si="22"/>
        <v>A1</v>
      </c>
      <c r="L124" s="157" t="str">
        <f t="shared" ca="1" si="22"/>
        <v>A1</v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ca="1" si="22"/>
        <v>A1</v>
      </c>
      <c r="L125" s="157" t="str">
        <f t="shared" ca="1" si="22"/>
        <v>A1</v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ca="1" si="22"/>
        <v>A1</v>
      </c>
      <c r="L126" s="157" t="str">
        <f t="shared" ca="1" si="22"/>
        <v>A1</v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ca="1" si="22"/>
        <v>A1</v>
      </c>
      <c r="L127" s="157" t="str">
        <f t="shared" ca="1" si="22"/>
        <v>A1</v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ca="1" si="22"/>
        <v>A1</v>
      </c>
      <c r="L128" s="157" t="str">
        <f t="shared" ca="1" si="22"/>
        <v>A1</v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ca="1" si="22"/>
        <v>A1</v>
      </c>
      <c r="L129" s="157" t="str">
        <f t="shared" ca="1" si="22"/>
        <v>A1</v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ca="1" si="22"/>
        <v>A1</v>
      </c>
      <c r="L130" s="157" t="str">
        <f t="shared" ca="1" si="22"/>
        <v>A1</v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ca="1" si="22"/>
        <v>A1</v>
      </c>
      <c r="L131" s="157" t="str">
        <f t="shared" ca="1" si="22"/>
        <v>A1</v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ca="1" si="22"/>
        <v>A1</v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220" priority="50" stopIfTrue="1" operator="equal">
      <formula>"n/a"</formula>
    </cfRule>
  </conditionalFormatting>
  <conditionalFormatting sqref="K27:L27">
    <cfRule type="cellIs" dxfId="219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218" priority="48" operator="notEqual">
      <formula>0</formula>
    </cfRule>
  </conditionalFormatting>
  <conditionalFormatting sqref="C87:J88 K88">
    <cfRule type="cellIs" dxfId="217" priority="43" operator="notEqual">
      <formula>0</formula>
    </cfRule>
  </conditionalFormatting>
  <conditionalFormatting sqref="J87:J88 K88">
    <cfRule type="cellIs" dxfId="216" priority="42" operator="notEqual">
      <formula>0</formula>
    </cfRule>
  </conditionalFormatting>
  <conditionalFormatting sqref="K88">
    <cfRule type="cellIs" dxfId="215" priority="41" operator="notEqual">
      <formula>0</formula>
    </cfRule>
  </conditionalFormatting>
  <conditionalFormatting sqref="K21:L65">
    <cfRule type="expression" dxfId="214" priority="39">
      <formula>AND($A21&gt;0,OR($K21="",$L21=""))</formula>
    </cfRule>
    <cfRule type="expression" dxfId="213" priority="40">
      <formula>($A21=0)</formula>
    </cfRule>
  </conditionalFormatting>
  <conditionalFormatting sqref="C88:K88">
    <cfRule type="cellIs" dxfId="212" priority="38" operator="notEqual">
      <formula>0</formula>
    </cfRule>
  </conditionalFormatting>
  <conditionalFormatting sqref="D81:D88 E82:E88 F83:F88 G84:G88 H85:H88 I86:I88 J87:J88 K88 C80:C88">
    <cfRule type="cellIs" dxfId="211" priority="37" operator="notEqual">
      <formula>0</formula>
    </cfRule>
  </conditionalFormatting>
  <conditionalFormatting sqref="D81:D88 E82:E88 F83:F88 G84:G88 H85:H88 I86:I88 J87:J88 K88 C80:C88">
    <cfRule type="cellIs" dxfId="210" priority="36" operator="notEqual">
      <formula>0</formula>
    </cfRule>
  </conditionalFormatting>
  <conditionalFormatting sqref="G17">
    <cfRule type="expression" dxfId="209" priority="35">
      <formula>ISBLANK($G$17)</formula>
    </cfRule>
  </conditionalFormatting>
  <conditionalFormatting sqref="C91:L100">
    <cfRule type="cellIs" dxfId="208" priority="32" operator="equal">
      <formula>0</formula>
    </cfRule>
  </conditionalFormatting>
  <conditionalFormatting sqref="N91:N100">
    <cfRule type="cellIs" dxfId="207" priority="31" operator="equal">
      <formula>0</formula>
    </cfRule>
  </conditionalFormatting>
  <conditionalFormatting sqref="B17">
    <cfRule type="expression" dxfId="206" priority="27">
      <formula>ISBLANK($B$17)</formula>
    </cfRule>
  </conditionalFormatting>
  <conditionalFormatting sqref="M17">
    <cfRule type="expression" dxfId="205" priority="25" stopIfTrue="1">
      <formula>$M$17&gt;$K$17</formula>
    </cfRule>
  </conditionalFormatting>
  <conditionalFormatting sqref="M21:M65">
    <cfRule type="cellIs" dxfId="204" priority="19" operator="greaterThan">
      <formula>3</formula>
    </cfRule>
    <cfRule type="cellIs" dxfId="203" priority="20" operator="equal">
      <formula>3</formula>
    </cfRule>
    <cfRule type="cellIs" dxfId="202" priority="21" operator="equal">
      <formula>2</formula>
    </cfRule>
    <cfRule type="cellIs" dxfId="201" priority="22" operator="equal">
      <formula>1</formula>
    </cfRule>
  </conditionalFormatting>
  <conditionalFormatting sqref="C102:L111">
    <cfRule type="cellIs" dxfId="200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199" priority="14" operator="notEqual">
      <formula>0</formula>
    </cfRule>
  </conditionalFormatting>
  <conditionalFormatting sqref="Q87:X88 Y88">
    <cfRule type="cellIs" dxfId="198" priority="13" operator="notEqual">
      <formula>0</formula>
    </cfRule>
  </conditionalFormatting>
  <conditionalFormatting sqref="X87:X88 Y88">
    <cfRule type="cellIs" dxfId="197" priority="12" operator="notEqual">
      <formula>0</formula>
    </cfRule>
  </conditionalFormatting>
  <conditionalFormatting sqref="Y88">
    <cfRule type="cellIs" dxfId="196" priority="11" operator="notEqual">
      <formula>0</formula>
    </cfRule>
  </conditionalFormatting>
  <conditionalFormatting sqref="Q88:Y88">
    <cfRule type="cellIs" dxfId="195" priority="10" operator="notEqual">
      <formula>0</formula>
    </cfRule>
  </conditionalFormatting>
  <conditionalFormatting sqref="R81:R88 S82:S88 T83:T88 U84:U88 V85:V88 W86:W88 X87:X88 Y88 Q80:Q88">
    <cfRule type="cellIs" dxfId="194" priority="9" operator="notEqual">
      <formula>0</formula>
    </cfRule>
  </conditionalFormatting>
  <conditionalFormatting sqref="R81:R88 S82:S88 T83:T88 U84:U88 V85:V88 W86:W88 X87:X88 Y88 Q80:Q88">
    <cfRule type="cellIs" dxfId="193" priority="8" operator="notEqual">
      <formula>0</formula>
    </cfRule>
  </conditionalFormatting>
  <conditionalFormatting sqref="O91:P100">
    <cfRule type="cellIs" dxfId="192" priority="7" operator="equal">
      <formula>0</formula>
    </cfRule>
  </conditionalFormatting>
  <conditionalFormatting sqref="B6:F15">
    <cfRule type="expression" dxfId="191" priority="6">
      <formula>$B6&lt;&gt;""</formula>
    </cfRule>
  </conditionalFormatting>
  <conditionalFormatting sqref="G6:N15">
    <cfRule type="expression" dxfId="190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189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188" priority="1" operator="lessThan">
      <formula>0.00001</formula>
    </cfRule>
  </conditionalFormatting>
  <dataValidations count="3">
    <dataValidation type="whole" allowBlank="1" showInputMessage="1" showErrorMessage="1" sqref="M74 M66" xr:uid="{00000000-0002-0000-1000-000000000000}">
      <formula1>1</formula1>
      <formula2>9</formula2>
    </dataValidation>
    <dataValidation type="list" allowBlank="1" showInputMessage="1" showErrorMessage="1" sqref="K74 K21:K65" xr:uid="{00000000-0002-0000-1000-000001000000}">
      <formula1>$O$19:$O$20</formula1>
    </dataValidation>
    <dataValidation type="decimal" allowBlank="1" showInputMessage="1" showErrorMessage="1" sqref="L21:L65" xr:uid="{00000000-0002-0000-10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10</v>
      </c>
      <c r="L1" s="178"/>
      <c r="M1" s="165"/>
      <c r="N1" s="168" t="s">
        <v>66</v>
      </c>
      <c r="O1" s="169">
        <v>16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Application of the GIS based multi-criteria decision analysis and analytical
hierarchy process (AHP) in the flood susceptibility mapping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175</v>
      </c>
    </row>
    <row r="6" spans="1:17" x14ac:dyDescent="0.25">
      <c r="A6" s="360">
        <v>1</v>
      </c>
      <c r="B6" s="458" t="str">
        <f>IF(ISBLANK(Summary!C18),"",Summary!C18)</f>
        <v>TWI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0.10000000000000002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Elevation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0.10000000000000002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Slope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0.10000000000000002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Precipitation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0.10000000000000002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LULC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0.10000000000000002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>NDVI</v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0.10000000000000002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>Distance from river</v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0.10000000000000002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>Distance from road</v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0.10000000000000002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>Drainage density</v>
      </c>
      <c r="C14" s="459"/>
      <c r="D14" s="459"/>
      <c r="E14" s="459"/>
      <c r="F14" s="460"/>
      <c r="G14" s="181" t="str">
        <f>IF(ISBLANK(Summary!F26),"",Summary!F26)</f>
        <v/>
      </c>
      <c r="H14" s="181"/>
      <c r="I14" s="181"/>
      <c r="J14" s="181"/>
      <c r="K14" s="181"/>
      <c r="L14" s="181"/>
      <c r="M14" s="181"/>
      <c r="N14" s="182"/>
      <c r="O14" s="369">
        <f t="shared" si="0"/>
        <v>0.10000000000000002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>Soil type</v>
      </c>
      <c r="C15" s="465"/>
      <c r="D15" s="465"/>
      <c r="E15" s="465"/>
      <c r="F15" s="466"/>
      <c r="G15" s="183" t="str">
        <f>IF(ISBLANK(Summary!F27),"",Summary!F27)</f>
        <v/>
      </c>
      <c r="H15" s="183"/>
      <c r="I15" s="183"/>
      <c r="J15" s="183"/>
      <c r="K15" s="183"/>
      <c r="L15" s="183"/>
      <c r="M15" s="183"/>
      <c r="N15" s="184"/>
      <c r="O15" s="370">
        <f t="shared" si="0"/>
        <v>0.10000000000000002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140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122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TWI</v>
      </c>
      <c r="E21" s="171"/>
      <c r="F21" s="171"/>
      <c r="G21" s="86"/>
      <c r="H21" s="477" t="str">
        <f>IF(B21&gt;0,VLOOKUP($C21,$A$6:$D$15,2),"")</f>
        <v>Elevation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Slope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Precipitation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LULC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>NDVI</v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>Distance from river</v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>Distance from road</v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Elevation</v>
      </c>
      <c r="E28" s="171"/>
      <c r="F28" s="171"/>
      <c r="G28" s="86"/>
      <c r="H28" s="477" t="str">
        <f t="shared" si="4"/>
        <v>Slope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Precipitation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LULC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>NDVI</v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>Distance from river</v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>Distance from road</v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Slope</v>
      </c>
      <c r="E34" s="171"/>
      <c r="F34" s="171"/>
      <c r="G34" s="86"/>
      <c r="H34" s="477" t="str">
        <f t="shared" si="4"/>
        <v>Precipitation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LULC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>NDVI</v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>Distance from river</v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>Distance from road</v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Precipitation</v>
      </c>
      <c r="E39" s="171"/>
      <c r="F39" s="171"/>
      <c r="G39" s="86"/>
      <c r="H39" s="477" t="str">
        <f t="shared" si="4"/>
        <v>LULC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>NDVI</v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>Distance from river</v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>Distance from road</v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LULC</v>
      </c>
      <c r="E43" s="171"/>
      <c r="F43" s="171"/>
      <c r="G43" s="87"/>
      <c r="H43" s="477" t="str">
        <f t="shared" si="4"/>
        <v>NDVI</v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>Distance from river</v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>Distance from road</v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NDVI</v>
      </c>
      <c r="E46" s="171"/>
      <c r="F46" s="171"/>
      <c r="G46" s="87"/>
      <c r="H46" s="477" t="str">
        <f t="shared" si="4"/>
        <v>Distance from river</v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>Distance from road</v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Distance from river</v>
      </c>
      <c r="E48" s="173"/>
      <c r="F48" s="173"/>
      <c r="G48" s="90"/>
      <c r="H48" s="479" t="str">
        <f t="shared" si="4"/>
        <v>Distance from road</v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19</v>
      </c>
      <c r="B49" s="93">
        <v>1</v>
      </c>
      <c r="C49" s="94">
        <v>9</v>
      </c>
      <c r="D49" s="170" t="str">
        <f t="shared" si="8"/>
        <v>TWI</v>
      </c>
      <c r="E49" s="171"/>
      <c r="F49" s="171"/>
      <c r="G49" s="87"/>
      <c r="H49" s="477" t="str">
        <f t="shared" si="4"/>
        <v>Drainage density</v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20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>Soil type</v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29</v>
      </c>
      <c r="B51" s="93">
        <v>2</v>
      </c>
      <c r="C51" s="94">
        <v>9</v>
      </c>
      <c r="D51" s="170" t="str">
        <f t="shared" si="8"/>
        <v>Elevation</v>
      </c>
      <c r="E51" s="171"/>
      <c r="F51" s="171"/>
      <c r="G51" s="87"/>
      <c r="H51" s="477" t="str">
        <f t="shared" si="4"/>
        <v>Drainage density</v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30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>Soil type</v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39</v>
      </c>
      <c r="B53" s="93">
        <v>3</v>
      </c>
      <c r="C53" s="94">
        <v>9</v>
      </c>
      <c r="D53" s="170" t="str">
        <f t="shared" si="8"/>
        <v>Slope</v>
      </c>
      <c r="E53" s="171"/>
      <c r="F53" s="171"/>
      <c r="G53" s="87"/>
      <c r="H53" s="477" t="str">
        <f t="shared" si="4"/>
        <v>Drainage density</v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40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>Soil type</v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49</v>
      </c>
      <c r="B55" s="93">
        <v>4</v>
      </c>
      <c r="C55" s="94">
        <v>9</v>
      </c>
      <c r="D55" s="170" t="str">
        <f t="shared" si="8"/>
        <v>Precipitation</v>
      </c>
      <c r="E55" s="171"/>
      <c r="F55" s="171"/>
      <c r="G55" s="87"/>
      <c r="H55" s="477" t="str">
        <f t="shared" si="4"/>
        <v>Drainage density</v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50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>Soil type</v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59</v>
      </c>
      <c r="B57" s="93">
        <v>5</v>
      </c>
      <c r="C57" s="94">
        <v>9</v>
      </c>
      <c r="D57" s="170" t="str">
        <f t="shared" si="8"/>
        <v>LULC</v>
      </c>
      <c r="E57" s="171"/>
      <c r="F57" s="171"/>
      <c r="G57" s="87"/>
      <c r="H57" s="477" t="str">
        <f t="shared" si="4"/>
        <v>Drainage density</v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60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>Soil type</v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69</v>
      </c>
      <c r="B59" s="93">
        <v>6</v>
      </c>
      <c r="C59" s="94">
        <v>9</v>
      </c>
      <c r="D59" s="170" t="str">
        <f t="shared" si="8"/>
        <v>NDVI</v>
      </c>
      <c r="E59" s="171"/>
      <c r="F59" s="171"/>
      <c r="G59" s="87"/>
      <c r="H59" s="477" t="str">
        <f t="shared" si="4"/>
        <v>Drainage density</v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70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>Soil type</v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79</v>
      </c>
      <c r="B61" s="93">
        <v>7</v>
      </c>
      <c r="C61" s="94">
        <v>9</v>
      </c>
      <c r="D61" s="170" t="str">
        <f t="shared" si="8"/>
        <v>Distance from river</v>
      </c>
      <c r="E61" s="171"/>
      <c r="F61" s="171"/>
      <c r="G61" s="87"/>
      <c r="H61" s="477" t="str">
        <f t="shared" si="4"/>
        <v>Drainage density</v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80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>Soil type</v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89</v>
      </c>
      <c r="B63" s="93">
        <v>8</v>
      </c>
      <c r="C63" s="94">
        <v>9</v>
      </c>
      <c r="D63" s="170" t="str">
        <f t="shared" si="8"/>
        <v>Distance from road</v>
      </c>
      <c r="E63" s="171"/>
      <c r="F63" s="171"/>
      <c r="G63" s="87"/>
      <c r="H63" s="477" t="str">
        <f t="shared" si="4"/>
        <v>Drainage density</v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90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>Soil type</v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100</v>
      </c>
      <c r="B65" s="95">
        <v>9</v>
      </c>
      <c r="C65" s="96">
        <v>10</v>
      </c>
      <c r="D65" s="174" t="str">
        <f t="shared" si="8"/>
        <v>Drainage density</v>
      </c>
      <c r="E65" s="175"/>
      <c r="F65" s="175"/>
      <c r="G65" s="89"/>
      <c r="H65" s="485" t="str">
        <f t="shared" si="4"/>
        <v>Soil type</v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16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TWI</v>
      </c>
      <c r="D77" s="142" t="str">
        <v>Elevation</v>
      </c>
      <c r="E77" s="142" t="str">
        <v>Slope</v>
      </c>
      <c r="F77" s="142" t="str">
        <v>Precipitation</v>
      </c>
      <c r="G77" s="142" t="str">
        <v>LULC</v>
      </c>
      <c r="H77" s="142" t="str">
        <v>NDVI</v>
      </c>
      <c r="I77" s="143" t="str">
        <v>Distance from river</v>
      </c>
      <c r="J77" s="144" t="str">
        <v>Distance from road</v>
      </c>
      <c r="K77" s="144" t="str">
        <v>Drainage density</v>
      </c>
      <c r="L77" s="144" t="str">
        <v>Soil type</v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177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1</v>
      </c>
      <c r="L79" s="127">
        <f t="shared" si="9"/>
        <v>1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1</v>
      </c>
      <c r="L80" s="127">
        <f t="shared" si="9"/>
        <v>1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1</v>
      </c>
      <c r="L81" s="127">
        <f t="shared" si="9"/>
        <v>1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1</v>
      </c>
      <c r="L82" s="127">
        <f t="shared" si="9"/>
        <v>1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1</v>
      </c>
      <c r="L83" s="127">
        <f t="shared" si="9"/>
        <v>1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1</v>
      </c>
      <c r="L84" s="127">
        <f t="shared" si="9"/>
        <v>1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1</v>
      </c>
      <c r="L85" s="127">
        <f t="shared" si="9"/>
        <v>1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1</v>
      </c>
      <c r="L86" s="127">
        <f t="shared" si="9"/>
        <v>1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1</v>
      </c>
      <c r="D87" s="127">
        <f t="shared" si="11"/>
        <v>1</v>
      </c>
      <c r="E87" s="127">
        <f t="shared" si="11"/>
        <v>1</v>
      </c>
      <c r="F87" s="127">
        <f t="shared" si="11"/>
        <v>1</v>
      </c>
      <c r="G87" s="127">
        <f>IF(ISNA(VLOOKUP((10*G$78+$B87),$A$21:$O$65,15,FALSE)),0,1/VLOOKUP((10*G$78+$B87),$A$21:$O$65,15,FALSE))</f>
        <v>1</v>
      </c>
      <c r="H87" s="127">
        <f>IF(ISNA(VLOOKUP((10*H$78+$B87),$A$21:$O$65,15,FALSE)),0,1/VLOOKUP((10*H$78+$B87),$A$21:$O$65,15,FALSE))</f>
        <v>1</v>
      </c>
      <c r="I87" s="127">
        <f>IF(ISNA(VLOOKUP((10*I$78+$B87),$A$21:$O$65,15,FALSE)),0,1/VLOOKUP((10*I$78+$B87),$A$21:$O$65,15,FALSE))</f>
        <v>1</v>
      </c>
      <c r="J87" s="127">
        <f>IF(ISNA(VLOOKUP((10*J$78+$B87),$A$21:$O$65,15,FALSE)),0,1/VLOOKUP((10*J$78+$B87),$A$21:$O$65,15,FALSE))</f>
        <v>1</v>
      </c>
      <c r="K87" s="79">
        <v>1</v>
      </c>
      <c r="L87" s="127">
        <f>IF(ISNA(VLOOKUP(($B87*10+L$78),$A$21:$O$65,15,FALSE)),0,VLOOKUP(($B87*10+L$78),$A$21:$O$65,15,FALSE))</f>
        <v>1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1</v>
      </c>
      <c r="D88" s="128">
        <f t="shared" si="11"/>
        <v>1</v>
      </c>
      <c r="E88" s="128">
        <f t="shared" si="11"/>
        <v>1</v>
      </c>
      <c r="F88" s="128">
        <f t="shared" si="11"/>
        <v>1</v>
      </c>
      <c r="G88" s="128">
        <f>IF(ISNA(VLOOKUP((10*G$78+$B88),$A$21:$O$65,15,FALSE)),0,1/VLOOKUP((10*G$78+$B88),$A$21:$O$65,15,FALSE))</f>
        <v>1</v>
      </c>
      <c r="H88" s="128">
        <f>IF(ISNA(VLOOKUP((10*H$78+$B88),$A$21:$O$65,15,FALSE)),0,1/VLOOKUP((10*H$78+$B88),$A$21:$O$65,15,FALSE))</f>
        <v>1</v>
      </c>
      <c r="I88" s="128">
        <f>IF(ISNA(VLOOKUP((10*I$78+$B88),$A$21:$O$65,15,FALSE)),0,1/VLOOKUP((10*I$78+$B88),$A$21:$O$65,15,FALSE))</f>
        <v>1</v>
      </c>
      <c r="J88" s="128">
        <f>IF(ISNA(VLOOKUP((10*J$78+$B88),$A$21:$O$65,15,FALSE)),0,1/VLOOKUP((10*J$78+$B88),$A$21:$O$65,15,FALSE))</f>
        <v>1</v>
      </c>
      <c r="K88" s="128">
        <f>IF(ISNA(VLOOKUP((10*K$78+$B88),$A$21:$O$65,15,FALSE)),0,1/VLOOKUP((10*K$78+$B88),$A$21:$O$65,15,FALSE))</f>
        <v>1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10</v>
      </c>
      <c r="D89" s="129">
        <f t="shared" ref="D89:L89" si="14">SUM(D79:D88)</f>
        <v>10</v>
      </c>
      <c r="E89" s="129">
        <f t="shared" si="14"/>
        <v>10</v>
      </c>
      <c r="F89" s="129">
        <f t="shared" si="14"/>
        <v>10</v>
      </c>
      <c r="G89" s="129">
        <f t="shared" si="14"/>
        <v>10</v>
      </c>
      <c r="H89" s="129">
        <f t="shared" si="14"/>
        <v>10</v>
      </c>
      <c r="I89" s="129">
        <f t="shared" si="14"/>
        <v>10</v>
      </c>
      <c r="J89" s="129">
        <f t="shared" si="14"/>
        <v>10</v>
      </c>
      <c r="K89" s="129">
        <f t="shared" si="14"/>
        <v>10</v>
      </c>
      <c r="L89" s="129">
        <f t="shared" si="14"/>
        <v>10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</v>
      </c>
      <c r="O91" s="375">
        <f>N91*COSH(P79)</f>
        <v>0.1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</v>
      </c>
      <c r="O92" s="375">
        <f t="shared" ref="O92:O100" si="19">N92*COSH(P80)</f>
        <v>0.1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</v>
      </c>
      <c r="O93" s="375">
        <f t="shared" si="19"/>
        <v>0.1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</v>
      </c>
      <c r="O94" s="375">
        <f t="shared" si="19"/>
        <v>0.1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</v>
      </c>
      <c r="O95" s="375">
        <f t="shared" si="19"/>
        <v>0.1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</v>
      </c>
      <c r="O96" s="375">
        <f t="shared" si="19"/>
        <v>0.1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</v>
      </c>
      <c r="O97" s="375">
        <f t="shared" si="19"/>
        <v>0.1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</v>
      </c>
      <c r="O98" s="375">
        <f t="shared" si="19"/>
        <v>0.1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0.1</v>
      </c>
      <c r="O99" s="375">
        <f t="shared" si="19"/>
        <v>0.1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0.1</v>
      </c>
      <c r="O100" s="375">
        <f t="shared" si="19"/>
        <v>0.1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10</v>
      </c>
      <c r="N101" s="156">
        <f>MMULT(C89:L89,N91:N100)</f>
        <v>10</v>
      </c>
      <c r="O101" s="371">
        <f>SUM(O91:O100)</f>
        <v>0.99999999999999989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1</v>
      </c>
      <c r="L102" s="157">
        <f t="shared" ca="1" si="20"/>
        <v>1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1</v>
      </c>
      <c r="L103" s="157">
        <f t="shared" ca="1" si="20"/>
        <v>1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1</v>
      </c>
      <c r="L104" s="157">
        <f t="shared" ca="1" si="20"/>
        <v>1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1</v>
      </c>
      <c r="L105" s="157">
        <f t="shared" ca="1" si="20"/>
        <v>1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1</v>
      </c>
      <c r="L106" s="157">
        <f t="shared" ca="1" si="20"/>
        <v>1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1</v>
      </c>
      <c r="L107" s="157">
        <f t="shared" ca="1" si="20"/>
        <v>1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1</v>
      </c>
      <c r="L108" s="157">
        <f t="shared" ca="1" si="20"/>
        <v>1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1</v>
      </c>
      <c r="L109" s="157">
        <f t="shared" ca="1" si="20"/>
        <v>1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1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153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1</v>
      </c>
      <c r="L113" s="157">
        <f t="shared" ca="1" si="21"/>
        <v>1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1</v>
      </c>
      <c r="L114" s="157">
        <f t="shared" ca="1" si="21"/>
        <v>1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1</v>
      </c>
      <c r="L115" s="157">
        <f t="shared" ca="1" si="21"/>
        <v>1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1</v>
      </c>
      <c r="L116" s="157">
        <f t="shared" ca="1" si="21"/>
        <v>1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1</v>
      </c>
      <c r="L117" s="157">
        <f t="shared" ca="1" si="21"/>
        <v>1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1</v>
      </c>
      <c r="L118" s="157">
        <f t="shared" ca="1" si="21"/>
        <v>1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1</v>
      </c>
      <c r="L119" s="157">
        <f t="shared" ca="1" si="21"/>
        <v>1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1</v>
      </c>
      <c r="L120" s="157">
        <f t="shared" ca="1" si="21"/>
        <v>1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1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ca="1" si="22"/>
        <v>A1</v>
      </c>
      <c r="L124" s="157" t="str">
        <f t="shared" ca="1" si="22"/>
        <v>A1</v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ca="1" si="22"/>
        <v>A1</v>
      </c>
      <c r="L125" s="157" t="str">
        <f t="shared" ca="1" si="22"/>
        <v>A1</v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ca="1" si="22"/>
        <v>A1</v>
      </c>
      <c r="L126" s="157" t="str">
        <f t="shared" ca="1" si="22"/>
        <v>A1</v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ca="1" si="22"/>
        <v>A1</v>
      </c>
      <c r="L127" s="157" t="str">
        <f t="shared" ca="1" si="22"/>
        <v>A1</v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ca="1" si="22"/>
        <v>A1</v>
      </c>
      <c r="L128" s="157" t="str">
        <f t="shared" ca="1" si="22"/>
        <v>A1</v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ca="1" si="22"/>
        <v>A1</v>
      </c>
      <c r="L129" s="157" t="str">
        <f t="shared" ca="1" si="22"/>
        <v>A1</v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ca="1" si="22"/>
        <v>A1</v>
      </c>
      <c r="L130" s="157" t="str">
        <f t="shared" ca="1" si="22"/>
        <v>A1</v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ca="1" si="22"/>
        <v>A1</v>
      </c>
      <c r="L131" s="157" t="str">
        <f t="shared" ca="1" si="22"/>
        <v>A1</v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ca="1" si="22"/>
        <v>A1</v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187" priority="50" stopIfTrue="1" operator="equal">
      <formula>"n/a"</formula>
    </cfRule>
  </conditionalFormatting>
  <conditionalFormatting sqref="K27:L27">
    <cfRule type="cellIs" dxfId="186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185" priority="48" operator="notEqual">
      <formula>0</formula>
    </cfRule>
  </conditionalFormatting>
  <conditionalFormatting sqref="C87:J88 K88">
    <cfRule type="cellIs" dxfId="184" priority="43" operator="notEqual">
      <formula>0</formula>
    </cfRule>
  </conditionalFormatting>
  <conditionalFormatting sqref="J87:J88 K88">
    <cfRule type="cellIs" dxfId="183" priority="42" operator="notEqual">
      <formula>0</formula>
    </cfRule>
  </conditionalFormatting>
  <conditionalFormatting sqref="K88">
    <cfRule type="cellIs" dxfId="182" priority="41" operator="notEqual">
      <formula>0</formula>
    </cfRule>
  </conditionalFormatting>
  <conditionalFormatting sqref="K21:L65">
    <cfRule type="expression" dxfId="181" priority="39">
      <formula>AND($A21&gt;0,OR($K21="",$L21=""))</formula>
    </cfRule>
    <cfRule type="expression" dxfId="180" priority="40">
      <formula>($A21=0)</formula>
    </cfRule>
  </conditionalFormatting>
  <conditionalFormatting sqref="C88:K88">
    <cfRule type="cellIs" dxfId="179" priority="38" operator="notEqual">
      <formula>0</formula>
    </cfRule>
  </conditionalFormatting>
  <conditionalFormatting sqref="D81:D88 E82:E88 F83:F88 G84:G88 H85:H88 I86:I88 J87:J88 K88 C80:C88">
    <cfRule type="cellIs" dxfId="178" priority="37" operator="notEqual">
      <formula>0</formula>
    </cfRule>
  </conditionalFormatting>
  <conditionalFormatting sqref="D81:D88 E82:E88 F83:F88 G84:G88 H85:H88 I86:I88 J87:J88 K88 C80:C88">
    <cfRule type="cellIs" dxfId="177" priority="36" operator="notEqual">
      <formula>0</formula>
    </cfRule>
  </conditionalFormatting>
  <conditionalFormatting sqref="G17">
    <cfRule type="expression" dxfId="176" priority="35">
      <formula>ISBLANK($G$17)</formula>
    </cfRule>
  </conditionalFormatting>
  <conditionalFormatting sqref="C91:L100">
    <cfRule type="cellIs" dxfId="175" priority="32" operator="equal">
      <formula>0</formula>
    </cfRule>
  </conditionalFormatting>
  <conditionalFormatting sqref="N91:N100">
    <cfRule type="cellIs" dxfId="174" priority="31" operator="equal">
      <formula>0</formula>
    </cfRule>
  </conditionalFormatting>
  <conditionalFormatting sqref="B17">
    <cfRule type="expression" dxfId="173" priority="27">
      <formula>ISBLANK($B$17)</formula>
    </cfRule>
  </conditionalFormatting>
  <conditionalFormatting sqref="M17">
    <cfRule type="expression" dxfId="172" priority="25" stopIfTrue="1">
      <formula>$M$17&gt;$K$17</formula>
    </cfRule>
  </conditionalFormatting>
  <conditionalFormatting sqref="M21:M65">
    <cfRule type="cellIs" dxfId="171" priority="19" operator="greaterThan">
      <formula>3</formula>
    </cfRule>
    <cfRule type="cellIs" dxfId="170" priority="20" operator="equal">
      <formula>3</formula>
    </cfRule>
    <cfRule type="cellIs" dxfId="169" priority="21" operator="equal">
      <formula>2</formula>
    </cfRule>
    <cfRule type="cellIs" dxfId="168" priority="22" operator="equal">
      <formula>1</formula>
    </cfRule>
  </conditionalFormatting>
  <conditionalFormatting sqref="C102:L111">
    <cfRule type="cellIs" dxfId="167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166" priority="14" operator="notEqual">
      <formula>0</formula>
    </cfRule>
  </conditionalFormatting>
  <conditionalFormatting sqref="Q87:X88 Y88">
    <cfRule type="cellIs" dxfId="165" priority="13" operator="notEqual">
      <formula>0</formula>
    </cfRule>
  </conditionalFormatting>
  <conditionalFormatting sqref="X87:X88 Y88">
    <cfRule type="cellIs" dxfId="164" priority="12" operator="notEqual">
      <formula>0</formula>
    </cfRule>
  </conditionalFormatting>
  <conditionalFormatting sqref="Y88">
    <cfRule type="cellIs" dxfId="163" priority="11" operator="notEqual">
      <formula>0</formula>
    </cfRule>
  </conditionalFormatting>
  <conditionalFormatting sqref="Q88:Y88">
    <cfRule type="cellIs" dxfId="162" priority="10" operator="notEqual">
      <formula>0</formula>
    </cfRule>
  </conditionalFormatting>
  <conditionalFormatting sqref="R81:R88 S82:S88 T83:T88 U84:U88 V85:V88 W86:W88 X87:X88 Y88 Q80:Q88">
    <cfRule type="cellIs" dxfId="161" priority="9" operator="notEqual">
      <formula>0</formula>
    </cfRule>
  </conditionalFormatting>
  <conditionalFormatting sqref="R81:R88 S82:S88 T83:T88 U84:U88 V85:V88 W86:W88 X87:X88 Y88 Q80:Q88">
    <cfRule type="cellIs" dxfId="160" priority="8" operator="notEqual">
      <formula>0</formula>
    </cfRule>
  </conditionalFormatting>
  <conditionalFormatting sqref="O91:P100">
    <cfRule type="cellIs" dxfId="159" priority="7" operator="equal">
      <formula>0</formula>
    </cfRule>
  </conditionalFormatting>
  <conditionalFormatting sqref="B6:F15">
    <cfRule type="expression" dxfId="158" priority="6">
      <formula>$B6&lt;&gt;""</formula>
    </cfRule>
  </conditionalFormatting>
  <conditionalFormatting sqref="G6:N15">
    <cfRule type="expression" dxfId="157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156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155" priority="1" operator="lessThan">
      <formula>0.00001</formula>
    </cfRule>
  </conditionalFormatting>
  <dataValidations count="3">
    <dataValidation type="list" allowBlank="1" showInputMessage="1" showErrorMessage="1" sqref="K74 K21:K65" xr:uid="{00000000-0002-0000-1100-000000000000}">
      <formula1>$O$19:$O$20</formula1>
    </dataValidation>
    <dataValidation type="whole" allowBlank="1" showInputMessage="1" showErrorMessage="1" sqref="M74 M66" xr:uid="{00000000-0002-0000-1100-000001000000}">
      <formula1>1</formula1>
      <formula2>9</formula2>
    </dataValidation>
    <dataValidation type="decimal" allowBlank="1" showInputMessage="1" showErrorMessage="1" sqref="L21:L65" xr:uid="{00000000-0002-0000-11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10</v>
      </c>
      <c r="L1" s="178"/>
      <c r="M1" s="165"/>
      <c r="N1" s="168" t="s">
        <v>66</v>
      </c>
      <c r="O1" s="169">
        <v>17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Application of the GIS based multi-criteria decision analysis and analytical
hierarchy process (AHP) in the flood susceptibility mapping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175</v>
      </c>
    </row>
    <row r="6" spans="1:17" x14ac:dyDescent="0.25">
      <c r="A6" s="360">
        <v>1</v>
      </c>
      <c r="B6" s="458" t="str">
        <f>IF(ISBLANK(Summary!C18),"",Summary!C18)</f>
        <v>TWI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0.10000000000000002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Elevation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0.10000000000000002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Slope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0.10000000000000002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Precipitation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0.10000000000000002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LULC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0.10000000000000002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>NDVI</v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0.10000000000000002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>Distance from river</v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0.10000000000000002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>Distance from road</v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0.10000000000000002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>Drainage density</v>
      </c>
      <c r="C14" s="459"/>
      <c r="D14" s="459"/>
      <c r="E14" s="459"/>
      <c r="F14" s="460"/>
      <c r="G14" s="181" t="str">
        <f>IF(ISBLANK(Summary!F26),"",Summary!F26)</f>
        <v/>
      </c>
      <c r="H14" s="181"/>
      <c r="I14" s="181"/>
      <c r="J14" s="181"/>
      <c r="K14" s="181"/>
      <c r="L14" s="181"/>
      <c r="M14" s="181"/>
      <c r="N14" s="182"/>
      <c r="O14" s="369">
        <f t="shared" si="0"/>
        <v>0.10000000000000002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>Soil type</v>
      </c>
      <c r="C15" s="465"/>
      <c r="D15" s="465"/>
      <c r="E15" s="465"/>
      <c r="F15" s="466"/>
      <c r="G15" s="183" t="str">
        <f>IF(ISBLANK(Summary!F27),"",Summary!F27)</f>
        <v/>
      </c>
      <c r="H15" s="183"/>
      <c r="I15" s="183"/>
      <c r="J15" s="183"/>
      <c r="K15" s="183"/>
      <c r="L15" s="183"/>
      <c r="M15" s="183"/>
      <c r="N15" s="184"/>
      <c r="O15" s="370">
        <f t="shared" si="0"/>
        <v>0.10000000000000002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141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122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TWI</v>
      </c>
      <c r="E21" s="171"/>
      <c r="F21" s="171"/>
      <c r="G21" s="86"/>
      <c r="H21" s="477" t="str">
        <f>IF(B21&gt;0,VLOOKUP($C21,$A$6:$D$15,2),"")</f>
        <v>Elevation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Slope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Precipitation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LULC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>NDVI</v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>Distance from river</v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>Distance from road</v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Elevation</v>
      </c>
      <c r="E28" s="171"/>
      <c r="F28" s="171"/>
      <c r="G28" s="86"/>
      <c r="H28" s="477" t="str">
        <f t="shared" si="4"/>
        <v>Slope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Precipitation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LULC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>NDVI</v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>Distance from river</v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>Distance from road</v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Slope</v>
      </c>
      <c r="E34" s="171"/>
      <c r="F34" s="171"/>
      <c r="G34" s="86"/>
      <c r="H34" s="477" t="str">
        <f t="shared" si="4"/>
        <v>Precipitation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LULC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>NDVI</v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>Distance from river</v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>Distance from road</v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Precipitation</v>
      </c>
      <c r="E39" s="171"/>
      <c r="F39" s="171"/>
      <c r="G39" s="86"/>
      <c r="H39" s="477" t="str">
        <f t="shared" si="4"/>
        <v>LULC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>NDVI</v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>Distance from river</v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>Distance from road</v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LULC</v>
      </c>
      <c r="E43" s="171"/>
      <c r="F43" s="171"/>
      <c r="G43" s="87"/>
      <c r="H43" s="477" t="str">
        <f t="shared" si="4"/>
        <v>NDVI</v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>Distance from river</v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>Distance from road</v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NDVI</v>
      </c>
      <c r="E46" s="171"/>
      <c r="F46" s="171"/>
      <c r="G46" s="87"/>
      <c r="H46" s="477" t="str">
        <f t="shared" si="4"/>
        <v>Distance from river</v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>Distance from road</v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Distance from river</v>
      </c>
      <c r="E48" s="173"/>
      <c r="F48" s="173"/>
      <c r="G48" s="90"/>
      <c r="H48" s="479" t="str">
        <f t="shared" si="4"/>
        <v>Distance from road</v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19</v>
      </c>
      <c r="B49" s="93">
        <v>1</v>
      </c>
      <c r="C49" s="94">
        <v>9</v>
      </c>
      <c r="D49" s="170" t="str">
        <f t="shared" si="8"/>
        <v>TWI</v>
      </c>
      <c r="E49" s="171"/>
      <c r="F49" s="171"/>
      <c r="G49" s="87"/>
      <c r="H49" s="477" t="str">
        <f t="shared" si="4"/>
        <v>Drainage density</v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20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>Soil type</v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29</v>
      </c>
      <c r="B51" s="93">
        <v>2</v>
      </c>
      <c r="C51" s="94">
        <v>9</v>
      </c>
      <c r="D51" s="170" t="str">
        <f t="shared" si="8"/>
        <v>Elevation</v>
      </c>
      <c r="E51" s="171"/>
      <c r="F51" s="171"/>
      <c r="G51" s="87"/>
      <c r="H51" s="477" t="str">
        <f t="shared" si="4"/>
        <v>Drainage density</v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30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>Soil type</v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39</v>
      </c>
      <c r="B53" s="93">
        <v>3</v>
      </c>
      <c r="C53" s="94">
        <v>9</v>
      </c>
      <c r="D53" s="170" t="str">
        <f t="shared" si="8"/>
        <v>Slope</v>
      </c>
      <c r="E53" s="171"/>
      <c r="F53" s="171"/>
      <c r="G53" s="87"/>
      <c r="H53" s="477" t="str">
        <f t="shared" si="4"/>
        <v>Drainage density</v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40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>Soil type</v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49</v>
      </c>
      <c r="B55" s="93">
        <v>4</v>
      </c>
      <c r="C55" s="94">
        <v>9</v>
      </c>
      <c r="D55" s="170" t="str">
        <f t="shared" si="8"/>
        <v>Precipitation</v>
      </c>
      <c r="E55" s="171"/>
      <c r="F55" s="171"/>
      <c r="G55" s="87"/>
      <c r="H55" s="477" t="str">
        <f t="shared" si="4"/>
        <v>Drainage density</v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50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>Soil type</v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59</v>
      </c>
      <c r="B57" s="93">
        <v>5</v>
      </c>
      <c r="C57" s="94">
        <v>9</v>
      </c>
      <c r="D57" s="170" t="str">
        <f t="shared" si="8"/>
        <v>LULC</v>
      </c>
      <c r="E57" s="171"/>
      <c r="F57" s="171"/>
      <c r="G57" s="87"/>
      <c r="H57" s="477" t="str">
        <f t="shared" si="4"/>
        <v>Drainage density</v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60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>Soil type</v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69</v>
      </c>
      <c r="B59" s="93">
        <v>6</v>
      </c>
      <c r="C59" s="94">
        <v>9</v>
      </c>
      <c r="D59" s="170" t="str">
        <f t="shared" si="8"/>
        <v>NDVI</v>
      </c>
      <c r="E59" s="171"/>
      <c r="F59" s="171"/>
      <c r="G59" s="87"/>
      <c r="H59" s="477" t="str">
        <f t="shared" si="4"/>
        <v>Drainage density</v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70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>Soil type</v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79</v>
      </c>
      <c r="B61" s="93">
        <v>7</v>
      </c>
      <c r="C61" s="94">
        <v>9</v>
      </c>
      <c r="D61" s="170" t="str">
        <f t="shared" si="8"/>
        <v>Distance from river</v>
      </c>
      <c r="E61" s="171"/>
      <c r="F61" s="171"/>
      <c r="G61" s="87"/>
      <c r="H61" s="477" t="str">
        <f t="shared" si="4"/>
        <v>Drainage density</v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80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>Soil type</v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89</v>
      </c>
      <c r="B63" s="93">
        <v>8</v>
      </c>
      <c r="C63" s="94">
        <v>9</v>
      </c>
      <c r="D63" s="170" t="str">
        <f t="shared" si="8"/>
        <v>Distance from road</v>
      </c>
      <c r="E63" s="171"/>
      <c r="F63" s="171"/>
      <c r="G63" s="87"/>
      <c r="H63" s="477" t="str">
        <f t="shared" si="4"/>
        <v>Drainage density</v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90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>Soil type</v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100</v>
      </c>
      <c r="B65" s="95">
        <v>9</v>
      </c>
      <c r="C65" s="96">
        <v>10</v>
      </c>
      <c r="D65" s="174" t="str">
        <f t="shared" si="8"/>
        <v>Drainage density</v>
      </c>
      <c r="E65" s="175"/>
      <c r="F65" s="175"/>
      <c r="G65" s="89"/>
      <c r="H65" s="485" t="str">
        <f t="shared" si="4"/>
        <v>Soil type</v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17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TWI</v>
      </c>
      <c r="D77" s="142" t="str">
        <v>Elevation</v>
      </c>
      <c r="E77" s="142" t="str">
        <v>Slope</v>
      </c>
      <c r="F77" s="142" t="str">
        <v>Precipitation</v>
      </c>
      <c r="G77" s="142" t="str">
        <v>LULC</v>
      </c>
      <c r="H77" s="142" t="str">
        <v>NDVI</v>
      </c>
      <c r="I77" s="143" t="str">
        <v>Distance from river</v>
      </c>
      <c r="J77" s="144" t="str">
        <v>Distance from road</v>
      </c>
      <c r="K77" s="144" t="str">
        <v>Drainage density</v>
      </c>
      <c r="L77" s="144" t="str">
        <v>Soil type</v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177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1</v>
      </c>
      <c r="L79" s="127">
        <f t="shared" si="9"/>
        <v>1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1</v>
      </c>
      <c r="L80" s="127">
        <f t="shared" si="9"/>
        <v>1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1</v>
      </c>
      <c r="L81" s="127">
        <f t="shared" si="9"/>
        <v>1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1</v>
      </c>
      <c r="L82" s="127">
        <f t="shared" si="9"/>
        <v>1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1</v>
      </c>
      <c r="L83" s="127">
        <f t="shared" si="9"/>
        <v>1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1</v>
      </c>
      <c r="L84" s="127">
        <f t="shared" si="9"/>
        <v>1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1</v>
      </c>
      <c r="L85" s="127">
        <f t="shared" si="9"/>
        <v>1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1</v>
      </c>
      <c r="L86" s="127">
        <f t="shared" si="9"/>
        <v>1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1</v>
      </c>
      <c r="D87" s="127">
        <f t="shared" si="11"/>
        <v>1</v>
      </c>
      <c r="E87" s="127">
        <f t="shared" si="11"/>
        <v>1</v>
      </c>
      <c r="F87" s="127">
        <f t="shared" si="11"/>
        <v>1</v>
      </c>
      <c r="G87" s="127">
        <f>IF(ISNA(VLOOKUP((10*G$78+$B87),$A$21:$O$65,15,FALSE)),0,1/VLOOKUP((10*G$78+$B87),$A$21:$O$65,15,FALSE))</f>
        <v>1</v>
      </c>
      <c r="H87" s="127">
        <f>IF(ISNA(VLOOKUP((10*H$78+$B87),$A$21:$O$65,15,FALSE)),0,1/VLOOKUP((10*H$78+$B87),$A$21:$O$65,15,FALSE))</f>
        <v>1</v>
      </c>
      <c r="I87" s="127">
        <f>IF(ISNA(VLOOKUP((10*I$78+$B87),$A$21:$O$65,15,FALSE)),0,1/VLOOKUP((10*I$78+$B87),$A$21:$O$65,15,FALSE))</f>
        <v>1</v>
      </c>
      <c r="J87" s="127">
        <f>IF(ISNA(VLOOKUP((10*J$78+$B87),$A$21:$O$65,15,FALSE)),0,1/VLOOKUP((10*J$78+$B87),$A$21:$O$65,15,FALSE))</f>
        <v>1</v>
      </c>
      <c r="K87" s="79">
        <v>1</v>
      </c>
      <c r="L87" s="127">
        <f>IF(ISNA(VLOOKUP(($B87*10+L$78),$A$21:$O$65,15,FALSE)),0,VLOOKUP(($B87*10+L$78),$A$21:$O$65,15,FALSE))</f>
        <v>1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1</v>
      </c>
      <c r="D88" s="128">
        <f t="shared" si="11"/>
        <v>1</v>
      </c>
      <c r="E88" s="128">
        <f t="shared" si="11"/>
        <v>1</v>
      </c>
      <c r="F88" s="128">
        <f t="shared" si="11"/>
        <v>1</v>
      </c>
      <c r="G88" s="128">
        <f>IF(ISNA(VLOOKUP((10*G$78+$B88),$A$21:$O$65,15,FALSE)),0,1/VLOOKUP((10*G$78+$B88),$A$21:$O$65,15,FALSE))</f>
        <v>1</v>
      </c>
      <c r="H88" s="128">
        <f>IF(ISNA(VLOOKUP((10*H$78+$B88),$A$21:$O$65,15,FALSE)),0,1/VLOOKUP((10*H$78+$B88),$A$21:$O$65,15,FALSE))</f>
        <v>1</v>
      </c>
      <c r="I88" s="128">
        <f>IF(ISNA(VLOOKUP((10*I$78+$B88),$A$21:$O$65,15,FALSE)),0,1/VLOOKUP((10*I$78+$B88),$A$21:$O$65,15,FALSE))</f>
        <v>1</v>
      </c>
      <c r="J88" s="128">
        <f>IF(ISNA(VLOOKUP((10*J$78+$B88),$A$21:$O$65,15,FALSE)),0,1/VLOOKUP((10*J$78+$B88),$A$21:$O$65,15,FALSE))</f>
        <v>1</v>
      </c>
      <c r="K88" s="128">
        <f>IF(ISNA(VLOOKUP((10*K$78+$B88),$A$21:$O$65,15,FALSE)),0,1/VLOOKUP((10*K$78+$B88),$A$21:$O$65,15,FALSE))</f>
        <v>1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10</v>
      </c>
      <c r="D89" s="129">
        <f t="shared" ref="D89:L89" si="14">SUM(D79:D88)</f>
        <v>10</v>
      </c>
      <c r="E89" s="129">
        <f t="shared" si="14"/>
        <v>10</v>
      </c>
      <c r="F89" s="129">
        <f t="shared" si="14"/>
        <v>10</v>
      </c>
      <c r="G89" s="129">
        <f t="shared" si="14"/>
        <v>10</v>
      </c>
      <c r="H89" s="129">
        <f t="shared" si="14"/>
        <v>10</v>
      </c>
      <c r="I89" s="129">
        <f t="shared" si="14"/>
        <v>10</v>
      </c>
      <c r="J89" s="129">
        <f t="shared" si="14"/>
        <v>10</v>
      </c>
      <c r="K89" s="129">
        <f t="shared" si="14"/>
        <v>10</v>
      </c>
      <c r="L89" s="129">
        <f t="shared" si="14"/>
        <v>10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</v>
      </c>
      <c r="O91" s="375">
        <f>N91*COSH(P79)</f>
        <v>0.1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</v>
      </c>
      <c r="O92" s="375">
        <f t="shared" ref="O92:O100" si="19">N92*COSH(P80)</f>
        <v>0.1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</v>
      </c>
      <c r="O93" s="375">
        <f t="shared" si="19"/>
        <v>0.1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</v>
      </c>
      <c r="O94" s="375">
        <f t="shared" si="19"/>
        <v>0.1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</v>
      </c>
      <c r="O95" s="375">
        <f t="shared" si="19"/>
        <v>0.1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</v>
      </c>
      <c r="O96" s="375">
        <f t="shared" si="19"/>
        <v>0.1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</v>
      </c>
      <c r="O97" s="375">
        <f t="shared" si="19"/>
        <v>0.1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</v>
      </c>
      <c r="O98" s="375">
        <f t="shared" si="19"/>
        <v>0.1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0.1</v>
      </c>
      <c r="O99" s="375">
        <f t="shared" si="19"/>
        <v>0.1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0.1</v>
      </c>
      <c r="O100" s="375">
        <f t="shared" si="19"/>
        <v>0.1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10</v>
      </c>
      <c r="N101" s="156">
        <f>MMULT(C89:L89,N91:N100)</f>
        <v>10</v>
      </c>
      <c r="O101" s="371">
        <f>SUM(O91:O100)</f>
        <v>0.99999999999999989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1</v>
      </c>
      <c r="L102" s="157">
        <f t="shared" ca="1" si="20"/>
        <v>1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1</v>
      </c>
      <c r="L103" s="157">
        <f t="shared" ca="1" si="20"/>
        <v>1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1</v>
      </c>
      <c r="L104" s="157">
        <f t="shared" ca="1" si="20"/>
        <v>1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1</v>
      </c>
      <c r="L105" s="157">
        <f t="shared" ca="1" si="20"/>
        <v>1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1</v>
      </c>
      <c r="L106" s="157">
        <f t="shared" ca="1" si="20"/>
        <v>1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1</v>
      </c>
      <c r="L107" s="157">
        <f t="shared" ca="1" si="20"/>
        <v>1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1</v>
      </c>
      <c r="L108" s="157">
        <f t="shared" ca="1" si="20"/>
        <v>1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1</v>
      </c>
      <c r="L109" s="157">
        <f t="shared" ca="1" si="20"/>
        <v>1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1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153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1</v>
      </c>
      <c r="L113" s="157">
        <f t="shared" ca="1" si="21"/>
        <v>1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1</v>
      </c>
      <c r="L114" s="157">
        <f t="shared" ca="1" si="21"/>
        <v>1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1</v>
      </c>
      <c r="L115" s="157">
        <f t="shared" ca="1" si="21"/>
        <v>1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1</v>
      </c>
      <c r="L116" s="157">
        <f t="shared" ca="1" si="21"/>
        <v>1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1</v>
      </c>
      <c r="L117" s="157">
        <f t="shared" ca="1" si="21"/>
        <v>1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1</v>
      </c>
      <c r="L118" s="157">
        <f t="shared" ca="1" si="21"/>
        <v>1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1</v>
      </c>
      <c r="L119" s="157">
        <f t="shared" ca="1" si="21"/>
        <v>1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1</v>
      </c>
      <c r="L120" s="157">
        <f t="shared" ca="1" si="21"/>
        <v>1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1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ca="1" si="22"/>
        <v>A1</v>
      </c>
      <c r="L124" s="157" t="str">
        <f t="shared" ca="1" si="22"/>
        <v>A1</v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ca="1" si="22"/>
        <v>A1</v>
      </c>
      <c r="L125" s="157" t="str">
        <f t="shared" ca="1" si="22"/>
        <v>A1</v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ca="1" si="22"/>
        <v>A1</v>
      </c>
      <c r="L126" s="157" t="str">
        <f t="shared" ca="1" si="22"/>
        <v>A1</v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ca="1" si="22"/>
        <v>A1</v>
      </c>
      <c r="L127" s="157" t="str">
        <f t="shared" ca="1" si="22"/>
        <v>A1</v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ca="1" si="22"/>
        <v>A1</v>
      </c>
      <c r="L128" s="157" t="str">
        <f t="shared" ca="1" si="22"/>
        <v>A1</v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ca="1" si="22"/>
        <v>A1</v>
      </c>
      <c r="L129" s="157" t="str">
        <f t="shared" ca="1" si="22"/>
        <v>A1</v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ca="1" si="22"/>
        <v>A1</v>
      </c>
      <c r="L130" s="157" t="str">
        <f t="shared" ca="1" si="22"/>
        <v>A1</v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ca="1" si="22"/>
        <v>A1</v>
      </c>
      <c r="L131" s="157" t="str">
        <f t="shared" ca="1" si="22"/>
        <v>A1</v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ca="1" si="22"/>
        <v>A1</v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154" priority="50" stopIfTrue="1" operator="equal">
      <formula>"n/a"</formula>
    </cfRule>
  </conditionalFormatting>
  <conditionalFormatting sqref="K27:L27">
    <cfRule type="cellIs" dxfId="153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152" priority="48" operator="notEqual">
      <formula>0</formula>
    </cfRule>
  </conditionalFormatting>
  <conditionalFormatting sqref="C87:J88 K88">
    <cfRule type="cellIs" dxfId="151" priority="43" operator="notEqual">
      <formula>0</formula>
    </cfRule>
  </conditionalFormatting>
  <conditionalFormatting sqref="J87:J88 K88">
    <cfRule type="cellIs" dxfId="150" priority="42" operator="notEqual">
      <formula>0</formula>
    </cfRule>
  </conditionalFormatting>
  <conditionalFormatting sqref="K88">
    <cfRule type="cellIs" dxfId="149" priority="41" operator="notEqual">
      <formula>0</formula>
    </cfRule>
  </conditionalFormatting>
  <conditionalFormatting sqref="K21:L65">
    <cfRule type="expression" dxfId="148" priority="39">
      <formula>AND($A21&gt;0,OR($K21="",$L21=""))</formula>
    </cfRule>
    <cfRule type="expression" dxfId="147" priority="40">
      <formula>($A21=0)</formula>
    </cfRule>
  </conditionalFormatting>
  <conditionalFormatting sqref="C88:K88">
    <cfRule type="cellIs" dxfId="146" priority="38" operator="notEqual">
      <formula>0</formula>
    </cfRule>
  </conditionalFormatting>
  <conditionalFormatting sqref="D81:D88 E82:E88 F83:F88 G84:G88 H85:H88 I86:I88 J87:J88 K88 C80:C88">
    <cfRule type="cellIs" dxfId="145" priority="37" operator="notEqual">
      <formula>0</formula>
    </cfRule>
  </conditionalFormatting>
  <conditionalFormatting sqref="D81:D88 E82:E88 F83:F88 G84:G88 H85:H88 I86:I88 J87:J88 K88 C80:C88">
    <cfRule type="cellIs" dxfId="144" priority="36" operator="notEqual">
      <formula>0</formula>
    </cfRule>
  </conditionalFormatting>
  <conditionalFormatting sqref="G17">
    <cfRule type="expression" dxfId="143" priority="35">
      <formula>ISBLANK($G$17)</formula>
    </cfRule>
  </conditionalFormatting>
  <conditionalFormatting sqref="C91:L100">
    <cfRule type="cellIs" dxfId="142" priority="32" operator="equal">
      <formula>0</formula>
    </cfRule>
  </conditionalFormatting>
  <conditionalFormatting sqref="N91:N100">
    <cfRule type="cellIs" dxfId="141" priority="31" operator="equal">
      <formula>0</formula>
    </cfRule>
  </conditionalFormatting>
  <conditionalFormatting sqref="B17">
    <cfRule type="expression" dxfId="140" priority="27">
      <formula>ISBLANK($B$17)</formula>
    </cfRule>
  </conditionalFormatting>
  <conditionalFormatting sqref="M17">
    <cfRule type="expression" dxfId="139" priority="25" stopIfTrue="1">
      <formula>$M$17&gt;$K$17</formula>
    </cfRule>
  </conditionalFormatting>
  <conditionalFormatting sqref="M21:M65">
    <cfRule type="cellIs" dxfId="138" priority="19" operator="greaterThan">
      <formula>3</formula>
    </cfRule>
    <cfRule type="cellIs" dxfId="137" priority="20" operator="equal">
      <formula>3</formula>
    </cfRule>
    <cfRule type="cellIs" dxfId="136" priority="21" operator="equal">
      <formula>2</formula>
    </cfRule>
    <cfRule type="cellIs" dxfId="135" priority="22" operator="equal">
      <formula>1</formula>
    </cfRule>
  </conditionalFormatting>
  <conditionalFormatting sqref="C102:L111">
    <cfRule type="cellIs" dxfId="134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133" priority="14" operator="notEqual">
      <formula>0</formula>
    </cfRule>
  </conditionalFormatting>
  <conditionalFormatting sqref="Q87:X88 Y88">
    <cfRule type="cellIs" dxfId="132" priority="13" operator="notEqual">
      <formula>0</formula>
    </cfRule>
  </conditionalFormatting>
  <conditionalFormatting sqref="X87:X88 Y88">
    <cfRule type="cellIs" dxfId="131" priority="12" operator="notEqual">
      <formula>0</formula>
    </cfRule>
  </conditionalFormatting>
  <conditionalFormatting sqref="Y88">
    <cfRule type="cellIs" dxfId="130" priority="11" operator="notEqual">
      <formula>0</formula>
    </cfRule>
  </conditionalFormatting>
  <conditionalFormatting sqref="Q88:Y88">
    <cfRule type="cellIs" dxfId="129" priority="10" operator="notEqual">
      <formula>0</formula>
    </cfRule>
  </conditionalFormatting>
  <conditionalFormatting sqref="R81:R88 S82:S88 T83:T88 U84:U88 V85:V88 W86:W88 X87:X88 Y88 Q80:Q88">
    <cfRule type="cellIs" dxfId="128" priority="9" operator="notEqual">
      <formula>0</formula>
    </cfRule>
  </conditionalFormatting>
  <conditionalFormatting sqref="R81:R88 S82:S88 T83:T88 U84:U88 V85:V88 W86:W88 X87:X88 Y88 Q80:Q88">
    <cfRule type="cellIs" dxfId="127" priority="8" operator="notEqual">
      <formula>0</formula>
    </cfRule>
  </conditionalFormatting>
  <conditionalFormatting sqref="O91:P100">
    <cfRule type="cellIs" dxfId="126" priority="7" operator="equal">
      <formula>0</formula>
    </cfRule>
  </conditionalFormatting>
  <conditionalFormatting sqref="B6:F15">
    <cfRule type="expression" dxfId="125" priority="6">
      <formula>$B6&lt;&gt;""</formula>
    </cfRule>
  </conditionalFormatting>
  <conditionalFormatting sqref="G6:N15">
    <cfRule type="expression" dxfId="124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123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122" priority="1" operator="lessThan">
      <formula>0.00001</formula>
    </cfRule>
  </conditionalFormatting>
  <dataValidations count="3">
    <dataValidation type="whole" allowBlank="1" showInputMessage="1" showErrorMessage="1" sqref="M74 M66" xr:uid="{00000000-0002-0000-1200-000000000000}">
      <formula1>1</formula1>
      <formula2>9</formula2>
    </dataValidation>
    <dataValidation type="list" allowBlank="1" showInputMessage="1" showErrorMessage="1" sqref="K74 K21:K65" xr:uid="{00000000-0002-0000-1200-000001000000}">
      <formula1>$O$19:$O$20</formula1>
    </dataValidation>
    <dataValidation type="decimal" allowBlank="1" showInputMessage="1" showErrorMessage="1" sqref="L21:L65" xr:uid="{00000000-0002-0000-12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10</v>
      </c>
      <c r="L1" s="178"/>
      <c r="M1" s="165"/>
      <c r="N1" s="168" t="s">
        <v>66</v>
      </c>
      <c r="O1" s="169">
        <v>18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Application of the GIS based multi-criteria decision analysis and analytical
hierarchy process (AHP) in the flood susceptibility mapping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175</v>
      </c>
    </row>
    <row r="6" spans="1:17" x14ac:dyDescent="0.25">
      <c r="A6" s="360">
        <v>1</v>
      </c>
      <c r="B6" s="458" t="str">
        <f>IF(ISBLANK(Summary!C18),"",Summary!C18)</f>
        <v>TWI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0.10000000000000002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Elevation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0.10000000000000002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Slope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0.10000000000000002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Precipitation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0.10000000000000002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LULC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0.10000000000000002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>NDVI</v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0.10000000000000002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>Distance from river</v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0.10000000000000002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>Distance from road</v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0.10000000000000002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>Drainage density</v>
      </c>
      <c r="C14" s="459"/>
      <c r="D14" s="459"/>
      <c r="E14" s="459"/>
      <c r="F14" s="460"/>
      <c r="G14" s="181" t="str">
        <f>IF(ISBLANK(Summary!F26),"",Summary!F26)</f>
        <v/>
      </c>
      <c r="H14" s="181"/>
      <c r="I14" s="181"/>
      <c r="J14" s="181"/>
      <c r="K14" s="181"/>
      <c r="L14" s="181"/>
      <c r="M14" s="181"/>
      <c r="N14" s="182"/>
      <c r="O14" s="369">
        <f t="shared" si="0"/>
        <v>0.10000000000000002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>Soil type</v>
      </c>
      <c r="C15" s="465"/>
      <c r="D15" s="465"/>
      <c r="E15" s="465"/>
      <c r="F15" s="466"/>
      <c r="G15" s="183" t="str">
        <f>IF(ISBLANK(Summary!F27),"",Summary!F27)</f>
        <v/>
      </c>
      <c r="H15" s="183"/>
      <c r="I15" s="183"/>
      <c r="J15" s="183"/>
      <c r="K15" s="183"/>
      <c r="L15" s="183"/>
      <c r="M15" s="183"/>
      <c r="N15" s="184"/>
      <c r="O15" s="370">
        <f t="shared" si="0"/>
        <v>0.10000000000000002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142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122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TWI</v>
      </c>
      <c r="E21" s="171"/>
      <c r="F21" s="171"/>
      <c r="G21" s="86"/>
      <c r="H21" s="477" t="str">
        <f>IF(B21&gt;0,VLOOKUP($C21,$A$6:$D$15,2),"")</f>
        <v>Elevation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Slope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Precipitation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LULC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>NDVI</v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>Distance from river</v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>Distance from road</v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Elevation</v>
      </c>
      <c r="E28" s="171"/>
      <c r="F28" s="171"/>
      <c r="G28" s="86"/>
      <c r="H28" s="477" t="str">
        <f t="shared" si="4"/>
        <v>Slope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Precipitation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LULC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>NDVI</v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>Distance from river</v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>Distance from road</v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Slope</v>
      </c>
      <c r="E34" s="171"/>
      <c r="F34" s="171"/>
      <c r="G34" s="86"/>
      <c r="H34" s="477" t="str">
        <f t="shared" si="4"/>
        <v>Precipitation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LULC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>NDVI</v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>Distance from river</v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>Distance from road</v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Precipitation</v>
      </c>
      <c r="E39" s="171"/>
      <c r="F39" s="171"/>
      <c r="G39" s="86"/>
      <c r="H39" s="477" t="str">
        <f t="shared" si="4"/>
        <v>LULC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>NDVI</v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>Distance from river</v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>Distance from road</v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LULC</v>
      </c>
      <c r="E43" s="171"/>
      <c r="F43" s="171"/>
      <c r="G43" s="87"/>
      <c r="H43" s="477" t="str">
        <f t="shared" si="4"/>
        <v>NDVI</v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>Distance from river</v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>Distance from road</v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NDVI</v>
      </c>
      <c r="E46" s="171"/>
      <c r="F46" s="171"/>
      <c r="G46" s="87"/>
      <c r="H46" s="477" t="str">
        <f t="shared" si="4"/>
        <v>Distance from river</v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>Distance from road</v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Distance from river</v>
      </c>
      <c r="E48" s="173"/>
      <c r="F48" s="173"/>
      <c r="G48" s="90"/>
      <c r="H48" s="479" t="str">
        <f t="shared" si="4"/>
        <v>Distance from road</v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19</v>
      </c>
      <c r="B49" s="93">
        <v>1</v>
      </c>
      <c r="C49" s="94">
        <v>9</v>
      </c>
      <c r="D49" s="170" t="str">
        <f t="shared" si="8"/>
        <v>TWI</v>
      </c>
      <c r="E49" s="171"/>
      <c r="F49" s="171"/>
      <c r="G49" s="87"/>
      <c r="H49" s="477" t="str">
        <f t="shared" si="4"/>
        <v>Drainage density</v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20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>Soil type</v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29</v>
      </c>
      <c r="B51" s="93">
        <v>2</v>
      </c>
      <c r="C51" s="94">
        <v>9</v>
      </c>
      <c r="D51" s="170" t="str">
        <f t="shared" si="8"/>
        <v>Elevation</v>
      </c>
      <c r="E51" s="171"/>
      <c r="F51" s="171"/>
      <c r="G51" s="87"/>
      <c r="H51" s="477" t="str">
        <f t="shared" si="4"/>
        <v>Drainage density</v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30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>Soil type</v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39</v>
      </c>
      <c r="B53" s="93">
        <v>3</v>
      </c>
      <c r="C53" s="94">
        <v>9</v>
      </c>
      <c r="D53" s="170" t="str">
        <f t="shared" si="8"/>
        <v>Slope</v>
      </c>
      <c r="E53" s="171"/>
      <c r="F53" s="171"/>
      <c r="G53" s="87"/>
      <c r="H53" s="477" t="str">
        <f t="shared" si="4"/>
        <v>Drainage density</v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40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>Soil type</v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49</v>
      </c>
      <c r="B55" s="93">
        <v>4</v>
      </c>
      <c r="C55" s="94">
        <v>9</v>
      </c>
      <c r="D55" s="170" t="str">
        <f t="shared" si="8"/>
        <v>Precipitation</v>
      </c>
      <c r="E55" s="171"/>
      <c r="F55" s="171"/>
      <c r="G55" s="87"/>
      <c r="H55" s="477" t="str">
        <f t="shared" si="4"/>
        <v>Drainage density</v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50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>Soil type</v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59</v>
      </c>
      <c r="B57" s="93">
        <v>5</v>
      </c>
      <c r="C57" s="94">
        <v>9</v>
      </c>
      <c r="D57" s="170" t="str">
        <f t="shared" si="8"/>
        <v>LULC</v>
      </c>
      <c r="E57" s="171"/>
      <c r="F57" s="171"/>
      <c r="G57" s="87"/>
      <c r="H57" s="477" t="str">
        <f t="shared" si="4"/>
        <v>Drainage density</v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60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>Soil type</v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69</v>
      </c>
      <c r="B59" s="93">
        <v>6</v>
      </c>
      <c r="C59" s="94">
        <v>9</v>
      </c>
      <c r="D59" s="170" t="str">
        <f t="shared" si="8"/>
        <v>NDVI</v>
      </c>
      <c r="E59" s="171"/>
      <c r="F59" s="171"/>
      <c r="G59" s="87"/>
      <c r="H59" s="477" t="str">
        <f t="shared" si="4"/>
        <v>Drainage density</v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70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>Soil type</v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79</v>
      </c>
      <c r="B61" s="93">
        <v>7</v>
      </c>
      <c r="C61" s="94">
        <v>9</v>
      </c>
      <c r="D61" s="170" t="str">
        <f t="shared" si="8"/>
        <v>Distance from river</v>
      </c>
      <c r="E61" s="171"/>
      <c r="F61" s="171"/>
      <c r="G61" s="87"/>
      <c r="H61" s="477" t="str">
        <f t="shared" si="4"/>
        <v>Drainage density</v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80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>Soil type</v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89</v>
      </c>
      <c r="B63" s="93">
        <v>8</v>
      </c>
      <c r="C63" s="94">
        <v>9</v>
      </c>
      <c r="D63" s="170" t="str">
        <f t="shared" si="8"/>
        <v>Distance from road</v>
      </c>
      <c r="E63" s="171"/>
      <c r="F63" s="171"/>
      <c r="G63" s="87"/>
      <c r="H63" s="477" t="str">
        <f t="shared" si="4"/>
        <v>Drainage density</v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90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>Soil type</v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100</v>
      </c>
      <c r="B65" s="95">
        <v>9</v>
      </c>
      <c r="C65" s="96">
        <v>10</v>
      </c>
      <c r="D65" s="174" t="str">
        <f t="shared" si="8"/>
        <v>Drainage density</v>
      </c>
      <c r="E65" s="175"/>
      <c r="F65" s="175"/>
      <c r="G65" s="89"/>
      <c r="H65" s="485" t="str">
        <f t="shared" si="4"/>
        <v>Soil type</v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18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TWI</v>
      </c>
      <c r="D77" s="142" t="str">
        <v>Elevation</v>
      </c>
      <c r="E77" s="142" t="str">
        <v>Slope</v>
      </c>
      <c r="F77" s="142" t="str">
        <v>Precipitation</v>
      </c>
      <c r="G77" s="142" t="str">
        <v>LULC</v>
      </c>
      <c r="H77" s="142" t="str">
        <v>NDVI</v>
      </c>
      <c r="I77" s="143" t="str">
        <v>Distance from river</v>
      </c>
      <c r="J77" s="144" t="str">
        <v>Distance from road</v>
      </c>
      <c r="K77" s="144" t="str">
        <v>Drainage density</v>
      </c>
      <c r="L77" s="144" t="str">
        <v>Soil type</v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177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1</v>
      </c>
      <c r="L79" s="127">
        <f t="shared" si="9"/>
        <v>1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1</v>
      </c>
      <c r="L80" s="127">
        <f t="shared" si="9"/>
        <v>1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1</v>
      </c>
      <c r="L81" s="127">
        <f t="shared" si="9"/>
        <v>1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1</v>
      </c>
      <c r="L82" s="127">
        <f t="shared" si="9"/>
        <v>1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1</v>
      </c>
      <c r="L83" s="127">
        <f t="shared" si="9"/>
        <v>1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1</v>
      </c>
      <c r="L84" s="127">
        <f t="shared" si="9"/>
        <v>1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1</v>
      </c>
      <c r="L85" s="127">
        <f t="shared" si="9"/>
        <v>1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1</v>
      </c>
      <c r="L86" s="127">
        <f t="shared" si="9"/>
        <v>1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1</v>
      </c>
      <c r="D87" s="127">
        <f t="shared" si="11"/>
        <v>1</v>
      </c>
      <c r="E87" s="127">
        <f t="shared" si="11"/>
        <v>1</v>
      </c>
      <c r="F87" s="127">
        <f t="shared" si="11"/>
        <v>1</v>
      </c>
      <c r="G87" s="127">
        <f>IF(ISNA(VLOOKUP((10*G$78+$B87),$A$21:$O$65,15,FALSE)),0,1/VLOOKUP((10*G$78+$B87),$A$21:$O$65,15,FALSE))</f>
        <v>1</v>
      </c>
      <c r="H87" s="127">
        <f>IF(ISNA(VLOOKUP((10*H$78+$B87),$A$21:$O$65,15,FALSE)),0,1/VLOOKUP((10*H$78+$B87),$A$21:$O$65,15,FALSE))</f>
        <v>1</v>
      </c>
      <c r="I87" s="127">
        <f>IF(ISNA(VLOOKUP((10*I$78+$B87),$A$21:$O$65,15,FALSE)),0,1/VLOOKUP((10*I$78+$B87),$A$21:$O$65,15,FALSE))</f>
        <v>1</v>
      </c>
      <c r="J87" s="127">
        <f>IF(ISNA(VLOOKUP((10*J$78+$B87),$A$21:$O$65,15,FALSE)),0,1/VLOOKUP((10*J$78+$B87),$A$21:$O$65,15,FALSE))</f>
        <v>1</v>
      </c>
      <c r="K87" s="79">
        <v>1</v>
      </c>
      <c r="L87" s="127">
        <f>IF(ISNA(VLOOKUP(($B87*10+L$78),$A$21:$O$65,15,FALSE)),0,VLOOKUP(($B87*10+L$78),$A$21:$O$65,15,FALSE))</f>
        <v>1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1</v>
      </c>
      <c r="D88" s="128">
        <f t="shared" si="11"/>
        <v>1</v>
      </c>
      <c r="E88" s="128">
        <f t="shared" si="11"/>
        <v>1</v>
      </c>
      <c r="F88" s="128">
        <f t="shared" si="11"/>
        <v>1</v>
      </c>
      <c r="G88" s="128">
        <f>IF(ISNA(VLOOKUP((10*G$78+$B88),$A$21:$O$65,15,FALSE)),0,1/VLOOKUP((10*G$78+$B88),$A$21:$O$65,15,FALSE))</f>
        <v>1</v>
      </c>
      <c r="H88" s="128">
        <f>IF(ISNA(VLOOKUP((10*H$78+$B88),$A$21:$O$65,15,FALSE)),0,1/VLOOKUP((10*H$78+$B88),$A$21:$O$65,15,FALSE))</f>
        <v>1</v>
      </c>
      <c r="I88" s="128">
        <f>IF(ISNA(VLOOKUP((10*I$78+$B88),$A$21:$O$65,15,FALSE)),0,1/VLOOKUP((10*I$78+$B88),$A$21:$O$65,15,FALSE))</f>
        <v>1</v>
      </c>
      <c r="J88" s="128">
        <f>IF(ISNA(VLOOKUP((10*J$78+$B88),$A$21:$O$65,15,FALSE)),0,1/VLOOKUP((10*J$78+$B88),$A$21:$O$65,15,FALSE))</f>
        <v>1</v>
      </c>
      <c r="K88" s="128">
        <f>IF(ISNA(VLOOKUP((10*K$78+$B88),$A$21:$O$65,15,FALSE)),0,1/VLOOKUP((10*K$78+$B88),$A$21:$O$65,15,FALSE))</f>
        <v>1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10</v>
      </c>
      <c r="D89" s="129">
        <f t="shared" ref="D89:L89" si="14">SUM(D79:D88)</f>
        <v>10</v>
      </c>
      <c r="E89" s="129">
        <f t="shared" si="14"/>
        <v>10</v>
      </c>
      <c r="F89" s="129">
        <f t="shared" si="14"/>
        <v>10</v>
      </c>
      <c r="G89" s="129">
        <f t="shared" si="14"/>
        <v>10</v>
      </c>
      <c r="H89" s="129">
        <f t="shared" si="14"/>
        <v>10</v>
      </c>
      <c r="I89" s="129">
        <f t="shared" si="14"/>
        <v>10</v>
      </c>
      <c r="J89" s="129">
        <f t="shared" si="14"/>
        <v>10</v>
      </c>
      <c r="K89" s="129">
        <f t="shared" si="14"/>
        <v>10</v>
      </c>
      <c r="L89" s="129">
        <f t="shared" si="14"/>
        <v>10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</v>
      </c>
      <c r="O91" s="375">
        <f>N91*COSH(P79)</f>
        <v>0.1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</v>
      </c>
      <c r="O92" s="375">
        <f t="shared" ref="O92:O100" si="19">N92*COSH(P80)</f>
        <v>0.1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</v>
      </c>
      <c r="O93" s="375">
        <f t="shared" si="19"/>
        <v>0.1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</v>
      </c>
      <c r="O94" s="375">
        <f t="shared" si="19"/>
        <v>0.1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</v>
      </c>
      <c r="O95" s="375">
        <f t="shared" si="19"/>
        <v>0.1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</v>
      </c>
      <c r="O96" s="375">
        <f t="shared" si="19"/>
        <v>0.1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</v>
      </c>
      <c r="O97" s="375">
        <f t="shared" si="19"/>
        <v>0.1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</v>
      </c>
      <c r="O98" s="375">
        <f t="shared" si="19"/>
        <v>0.1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0.1</v>
      </c>
      <c r="O99" s="375">
        <f t="shared" si="19"/>
        <v>0.1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0.1</v>
      </c>
      <c r="O100" s="375">
        <f t="shared" si="19"/>
        <v>0.1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10</v>
      </c>
      <c r="N101" s="156">
        <f>MMULT(C89:L89,N91:N100)</f>
        <v>10</v>
      </c>
      <c r="O101" s="371">
        <f>SUM(O91:O100)</f>
        <v>0.99999999999999989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1</v>
      </c>
      <c r="L102" s="157">
        <f t="shared" ca="1" si="20"/>
        <v>1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1</v>
      </c>
      <c r="L103" s="157">
        <f t="shared" ca="1" si="20"/>
        <v>1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1</v>
      </c>
      <c r="L104" s="157">
        <f t="shared" ca="1" si="20"/>
        <v>1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1</v>
      </c>
      <c r="L105" s="157">
        <f t="shared" ca="1" si="20"/>
        <v>1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1</v>
      </c>
      <c r="L106" s="157">
        <f t="shared" ca="1" si="20"/>
        <v>1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1</v>
      </c>
      <c r="L107" s="157">
        <f t="shared" ca="1" si="20"/>
        <v>1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1</v>
      </c>
      <c r="L108" s="157">
        <f t="shared" ca="1" si="20"/>
        <v>1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1</v>
      </c>
      <c r="L109" s="157">
        <f t="shared" ca="1" si="20"/>
        <v>1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1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153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1</v>
      </c>
      <c r="L113" s="157">
        <f t="shared" ca="1" si="21"/>
        <v>1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1</v>
      </c>
      <c r="L114" s="157">
        <f t="shared" ca="1" si="21"/>
        <v>1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1</v>
      </c>
      <c r="L115" s="157">
        <f t="shared" ca="1" si="21"/>
        <v>1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1</v>
      </c>
      <c r="L116" s="157">
        <f t="shared" ca="1" si="21"/>
        <v>1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1</v>
      </c>
      <c r="L117" s="157">
        <f t="shared" ca="1" si="21"/>
        <v>1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1</v>
      </c>
      <c r="L118" s="157">
        <f t="shared" ca="1" si="21"/>
        <v>1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1</v>
      </c>
      <c r="L119" s="157">
        <f t="shared" ca="1" si="21"/>
        <v>1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1</v>
      </c>
      <c r="L120" s="157">
        <f t="shared" ca="1" si="21"/>
        <v>1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1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ca="1" si="22"/>
        <v>A1</v>
      </c>
      <c r="L124" s="157" t="str">
        <f t="shared" ca="1" si="22"/>
        <v>A1</v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ca="1" si="22"/>
        <v>A1</v>
      </c>
      <c r="L125" s="157" t="str">
        <f t="shared" ca="1" si="22"/>
        <v>A1</v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ca="1" si="22"/>
        <v>A1</v>
      </c>
      <c r="L126" s="157" t="str">
        <f t="shared" ca="1" si="22"/>
        <v>A1</v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ca="1" si="22"/>
        <v>A1</v>
      </c>
      <c r="L127" s="157" t="str">
        <f t="shared" ca="1" si="22"/>
        <v>A1</v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ca="1" si="22"/>
        <v>A1</v>
      </c>
      <c r="L128" s="157" t="str">
        <f t="shared" ca="1" si="22"/>
        <v>A1</v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ca="1" si="22"/>
        <v>A1</v>
      </c>
      <c r="L129" s="157" t="str">
        <f t="shared" ca="1" si="22"/>
        <v>A1</v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ca="1" si="22"/>
        <v>A1</v>
      </c>
      <c r="L130" s="157" t="str">
        <f t="shared" ca="1" si="22"/>
        <v>A1</v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ca="1" si="22"/>
        <v>A1</v>
      </c>
      <c r="L131" s="157" t="str">
        <f t="shared" ca="1" si="22"/>
        <v>A1</v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ca="1" si="22"/>
        <v>A1</v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121" priority="50" stopIfTrue="1" operator="equal">
      <formula>"n/a"</formula>
    </cfRule>
  </conditionalFormatting>
  <conditionalFormatting sqref="K27:L27">
    <cfRule type="cellIs" dxfId="120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119" priority="48" operator="notEqual">
      <formula>0</formula>
    </cfRule>
  </conditionalFormatting>
  <conditionalFormatting sqref="C87:J88 K88">
    <cfRule type="cellIs" dxfId="118" priority="43" operator="notEqual">
      <formula>0</formula>
    </cfRule>
  </conditionalFormatting>
  <conditionalFormatting sqref="J87:J88 K88">
    <cfRule type="cellIs" dxfId="117" priority="42" operator="notEqual">
      <formula>0</formula>
    </cfRule>
  </conditionalFormatting>
  <conditionalFormatting sqref="K88">
    <cfRule type="cellIs" dxfId="116" priority="41" operator="notEqual">
      <formula>0</formula>
    </cfRule>
  </conditionalFormatting>
  <conditionalFormatting sqref="K21:L65">
    <cfRule type="expression" dxfId="115" priority="39">
      <formula>AND($A21&gt;0,OR($K21="",$L21=""))</formula>
    </cfRule>
    <cfRule type="expression" dxfId="114" priority="40">
      <formula>($A21=0)</formula>
    </cfRule>
  </conditionalFormatting>
  <conditionalFormatting sqref="C88:K88">
    <cfRule type="cellIs" dxfId="113" priority="38" operator="notEqual">
      <formula>0</formula>
    </cfRule>
  </conditionalFormatting>
  <conditionalFormatting sqref="D81:D88 E82:E88 F83:F88 G84:G88 H85:H88 I86:I88 J87:J88 K88 C80:C88">
    <cfRule type="cellIs" dxfId="112" priority="37" operator="notEqual">
      <formula>0</formula>
    </cfRule>
  </conditionalFormatting>
  <conditionalFormatting sqref="D81:D88 E82:E88 F83:F88 G84:G88 H85:H88 I86:I88 J87:J88 K88 C80:C88">
    <cfRule type="cellIs" dxfId="111" priority="36" operator="notEqual">
      <formula>0</formula>
    </cfRule>
  </conditionalFormatting>
  <conditionalFormatting sqref="G17">
    <cfRule type="expression" dxfId="110" priority="35">
      <formula>ISBLANK($G$17)</formula>
    </cfRule>
  </conditionalFormatting>
  <conditionalFormatting sqref="C91:L100">
    <cfRule type="cellIs" dxfId="109" priority="32" operator="equal">
      <formula>0</formula>
    </cfRule>
  </conditionalFormatting>
  <conditionalFormatting sqref="N91:N100">
    <cfRule type="cellIs" dxfId="108" priority="31" operator="equal">
      <formula>0</formula>
    </cfRule>
  </conditionalFormatting>
  <conditionalFormatting sqref="B17">
    <cfRule type="expression" dxfId="107" priority="27">
      <formula>ISBLANK($B$17)</formula>
    </cfRule>
  </conditionalFormatting>
  <conditionalFormatting sqref="M17">
    <cfRule type="expression" dxfId="106" priority="25" stopIfTrue="1">
      <formula>$M$17&gt;$K$17</formula>
    </cfRule>
  </conditionalFormatting>
  <conditionalFormatting sqref="M21:M65">
    <cfRule type="cellIs" dxfId="105" priority="19" operator="greaterThan">
      <formula>3</formula>
    </cfRule>
    <cfRule type="cellIs" dxfId="104" priority="20" operator="equal">
      <formula>3</formula>
    </cfRule>
    <cfRule type="cellIs" dxfId="103" priority="21" operator="equal">
      <formula>2</formula>
    </cfRule>
    <cfRule type="cellIs" dxfId="102" priority="22" operator="equal">
      <formula>1</formula>
    </cfRule>
  </conditionalFormatting>
  <conditionalFormatting sqref="C102:L111">
    <cfRule type="cellIs" dxfId="101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100" priority="14" operator="notEqual">
      <formula>0</formula>
    </cfRule>
  </conditionalFormatting>
  <conditionalFormatting sqref="Q87:X88 Y88">
    <cfRule type="cellIs" dxfId="99" priority="13" operator="notEqual">
      <formula>0</formula>
    </cfRule>
  </conditionalFormatting>
  <conditionalFormatting sqref="X87:X88 Y88">
    <cfRule type="cellIs" dxfId="98" priority="12" operator="notEqual">
      <formula>0</formula>
    </cfRule>
  </conditionalFormatting>
  <conditionalFormatting sqref="Y88">
    <cfRule type="cellIs" dxfId="97" priority="11" operator="notEqual">
      <formula>0</formula>
    </cfRule>
  </conditionalFormatting>
  <conditionalFormatting sqref="Q88:Y88">
    <cfRule type="cellIs" dxfId="96" priority="10" operator="notEqual">
      <formula>0</formula>
    </cfRule>
  </conditionalFormatting>
  <conditionalFormatting sqref="R81:R88 S82:S88 T83:T88 U84:U88 V85:V88 W86:W88 X87:X88 Y88 Q80:Q88">
    <cfRule type="cellIs" dxfId="95" priority="9" operator="notEqual">
      <formula>0</formula>
    </cfRule>
  </conditionalFormatting>
  <conditionalFormatting sqref="R81:R88 S82:S88 T83:T88 U84:U88 V85:V88 W86:W88 X87:X88 Y88 Q80:Q88">
    <cfRule type="cellIs" dxfId="94" priority="8" operator="notEqual">
      <formula>0</formula>
    </cfRule>
  </conditionalFormatting>
  <conditionalFormatting sqref="O91:P100">
    <cfRule type="cellIs" dxfId="93" priority="7" operator="equal">
      <formula>0</formula>
    </cfRule>
  </conditionalFormatting>
  <conditionalFormatting sqref="B6:F15">
    <cfRule type="expression" dxfId="92" priority="6">
      <formula>$B6&lt;&gt;""</formula>
    </cfRule>
  </conditionalFormatting>
  <conditionalFormatting sqref="G6:N15">
    <cfRule type="expression" dxfId="91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90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89" priority="1" operator="lessThan">
      <formula>0.00001</formula>
    </cfRule>
  </conditionalFormatting>
  <dataValidations count="3">
    <dataValidation type="list" allowBlank="1" showInputMessage="1" showErrorMessage="1" sqref="K74 K21:K65" xr:uid="{00000000-0002-0000-1300-000000000000}">
      <formula1>$O$19:$O$20</formula1>
    </dataValidation>
    <dataValidation type="whole" allowBlank="1" showInputMessage="1" showErrorMessage="1" sqref="M74 M66" xr:uid="{00000000-0002-0000-1300-000001000000}">
      <formula1>1</formula1>
      <formula2>9</formula2>
    </dataValidation>
    <dataValidation type="decimal" allowBlank="1" showInputMessage="1" showErrorMessage="1" sqref="L21:L65" xr:uid="{00000000-0002-0000-13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10</v>
      </c>
      <c r="L1" s="178"/>
      <c r="M1" s="165"/>
      <c r="N1" s="168" t="s">
        <v>66</v>
      </c>
      <c r="O1" s="169">
        <v>19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Application of the GIS based multi-criteria decision analysis and analytical
hierarchy process (AHP) in the flood susceptibility mapping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175</v>
      </c>
    </row>
    <row r="6" spans="1:17" x14ac:dyDescent="0.25">
      <c r="A6" s="360">
        <v>1</v>
      </c>
      <c r="B6" s="458" t="str">
        <f>IF(ISBLANK(Summary!C18),"",Summary!C18)</f>
        <v>TWI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0.10000000000000002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Elevation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0.10000000000000002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Slope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0.10000000000000002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Precipitation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0.10000000000000002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LULC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0.10000000000000002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>NDVI</v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0.10000000000000002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>Distance from river</v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0.10000000000000002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>Distance from road</v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0.10000000000000002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>Drainage density</v>
      </c>
      <c r="C14" s="459"/>
      <c r="D14" s="459"/>
      <c r="E14" s="459"/>
      <c r="F14" s="460"/>
      <c r="G14" s="181" t="str">
        <f>IF(ISBLANK(Summary!F26),"",Summary!F26)</f>
        <v/>
      </c>
      <c r="H14" s="181"/>
      <c r="I14" s="181"/>
      <c r="J14" s="181"/>
      <c r="K14" s="181"/>
      <c r="L14" s="181"/>
      <c r="M14" s="181"/>
      <c r="N14" s="182"/>
      <c r="O14" s="369">
        <f t="shared" si="0"/>
        <v>0.10000000000000002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>Soil type</v>
      </c>
      <c r="C15" s="465"/>
      <c r="D15" s="465"/>
      <c r="E15" s="465"/>
      <c r="F15" s="466"/>
      <c r="G15" s="183" t="str">
        <f>IF(ISBLANK(Summary!F27),"",Summary!F27)</f>
        <v/>
      </c>
      <c r="H15" s="183"/>
      <c r="I15" s="183"/>
      <c r="J15" s="183"/>
      <c r="K15" s="183"/>
      <c r="L15" s="183"/>
      <c r="M15" s="183"/>
      <c r="N15" s="184"/>
      <c r="O15" s="370">
        <f t="shared" si="0"/>
        <v>0.10000000000000002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143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122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TWI</v>
      </c>
      <c r="E21" s="171"/>
      <c r="F21" s="171"/>
      <c r="G21" s="86"/>
      <c r="H21" s="477" t="str">
        <f>IF(B21&gt;0,VLOOKUP($C21,$A$6:$D$15,2),"")</f>
        <v>Elevation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Slope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Precipitation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LULC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>NDVI</v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>Distance from river</v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>Distance from road</v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Elevation</v>
      </c>
      <c r="E28" s="171"/>
      <c r="F28" s="171"/>
      <c r="G28" s="86"/>
      <c r="H28" s="477" t="str">
        <f t="shared" si="4"/>
        <v>Slope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Precipitation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LULC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>NDVI</v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>Distance from river</v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>Distance from road</v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Slope</v>
      </c>
      <c r="E34" s="171"/>
      <c r="F34" s="171"/>
      <c r="G34" s="86"/>
      <c r="H34" s="477" t="str">
        <f t="shared" si="4"/>
        <v>Precipitation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LULC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>NDVI</v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>Distance from river</v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>Distance from road</v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Precipitation</v>
      </c>
      <c r="E39" s="171"/>
      <c r="F39" s="171"/>
      <c r="G39" s="86"/>
      <c r="H39" s="477" t="str">
        <f t="shared" si="4"/>
        <v>LULC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>NDVI</v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>Distance from river</v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>Distance from road</v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LULC</v>
      </c>
      <c r="E43" s="171"/>
      <c r="F43" s="171"/>
      <c r="G43" s="87"/>
      <c r="H43" s="477" t="str">
        <f t="shared" si="4"/>
        <v>NDVI</v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>Distance from river</v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>Distance from road</v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NDVI</v>
      </c>
      <c r="E46" s="171"/>
      <c r="F46" s="171"/>
      <c r="G46" s="87"/>
      <c r="H46" s="477" t="str">
        <f t="shared" si="4"/>
        <v>Distance from river</v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>Distance from road</v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Distance from river</v>
      </c>
      <c r="E48" s="173"/>
      <c r="F48" s="173"/>
      <c r="G48" s="90"/>
      <c r="H48" s="479" t="str">
        <f t="shared" si="4"/>
        <v>Distance from road</v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19</v>
      </c>
      <c r="B49" s="93">
        <v>1</v>
      </c>
      <c r="C49" s="94">
        <v>9</v>
      </c>
      <c r="D49" s="170" t="str">
        <f t="shared" si="8"/>
        <v>TWI</v>
      </c>
      <c r="E49" s="171"/>
      <c r="F49" s="171"/>
      <c r="G49" s="87"/>
      <c r="H49" s="477" t="str">
        <f t="shared" si="4"/>
        <v>Drainage density</v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20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>Soil type</v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29</v>
      </c>
      <c r="B51" s="93">
        <v>2</v>
      </c>
      <c r="C51" s="94">
        <v>9</v>
      </c>
      <c r="D51" s="170" t="str">
        <f t="shared" si="8"/>
        <v>Elevation</v>
      </c>
      <c r="E51" s="171"/>
      <c r="F51" s="171"/>
      <c r="G51" s="87"/>
      <c r="H51" s="477" t="str">
        <f t="shared" si="4"/>
        <v>Drainage density</v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30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>Soil type</v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39</v>
      </c>
      <c r="B53" s="93">
        <v>3</v>
      </c>
      <c r="C53" s="94">
        <v>9</v>
      </c>
      <c r="D53" s="170" t="str">
        <f t="shared" si="8"/>
        <v>Slope</v>
      </c>
      <c r="E53" s="171"/>
      <c r="F53" s="171"/>
      <c r="G53" s="87"/>
      <c r="H53" s="477" t="str">
        <f t="shared" si="4"/>
        <v>Drainage density</v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40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>Soil type</v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49</v>
      </c>
      <c r="B55" s="93">
        <v>4</v>
      </c>
      <c r="C55" s="94">
        <v>9</v>
      </c>
      <c r="D55" s="170" t="str">
        <f t="shared" si="8"/>
        <v>Precipitation</v>
      </c>
      <c r="E55" s="171"/>
      <c r="F55" s="171"/>
      <c r="G55" s="87"/>
      <c r="H55" s="477" t="str">
        <f t="shared" si="4"/>
        <v>Drainage density</v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50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>Soil type</v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59</v>
      </c>
      <c r="B57" s="93">
        <v>5</v>
      </c>
      <c r="C57" s="94">
        <v>9</v>
      </c>
      <c r="D57" s="170" t="str">
        <f t="shared" si="8"/>
        <v>LULC</v>
      </c>
      <c r="E57" s="171"/>
      <c r="F57" s="171"/>
      <c r="G57" s="87"/>
      <c r="H57" s="477" t="str">
        <f t="shared" si="4"/>
        <v>Drainage density</v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60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>Soil type</v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69</v>
      </c>
      <c r="B59" s="93">
        <v>6</v>
      </c>
      <c r="C59" s="94">
        <v>9</v>
      </c>
      <c r="D59" s="170" t="str">
        <f t="shared" si="8"/>
        <v>NDVI</v>
      </c>
      <c r="E59" s="171"/>
      <c r="F59" s="171"/>
      <c r="G59" s="87"/>
      <c r="H59" s="477" t="str">
        <f t="shared" si="4"/>
        <v>Drainage density</v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70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>Soil type</v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79</v>
      </c>
      <c r="B61" s="93">
        <v>7</v>
      </c>
      <c r="C61" s="94">
        <v>9</v>
      </c>
      <c r="D61" s="170" t="str">
        <f t="shared" si="8"/>
        <v>Distance from river</v>
      </c>
      <c r="E61" s="171"/>
      <c r="F61" s="171"/>
      <c r="G61" s="87"/>
      <c r="H61" s="477" t="str">
        <f t="shared" si="4"/>
        <v>Drainage density</v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80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>Soil type</v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89</v>
      </c>
      <c r="B63" s="93">
        <v>8</v>
      </c>
      <c r="C63" s="94">
        <v>9</v>
      </c>
      <c r="D63" s="170" t="str">
        <f t="shared" si="8"/>
        <v>Distance from road</v>
      </c>
      <c r="E63" s="171"/>
      <c r="F63" s="171"/>
      <c r="G63" s="87"/>
      <c r="H63" s="477" t="str">
        <f t="shared" si="4"/>
        <v>Drainage density</v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90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>Soil type</v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100</v>
      </c>
      <c r="B65" s="95">
        <v>9</v>
      </c>
      <c r="C65" s="96">
        <v>10</v>
      </c>
      <c r="D65" s="174" t="str">
        <f t="shared" si="8"/>
        <v>Drainage density</v>
      </c>
      <c r="E65" s="175"/>
      <c r="F65" s="175"/>
      <c r="G65" s="89"/>
      <c r="H65" s="485" t="str">
        <f t="shared" si="4"/>
        <v>Soil type</v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19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TWI</v>
      </c>
      <c r="D77" s="142" t="str">
        <v>Elevation</v>
      </c>
      <c r="E77" s="142" t="str">
        <v>Slope</v>
      </c>
      <c r="F77" s="142" t="str">
        <v>Precipitation</v>
      </c>
      <c r="G77" s="142" t="str">
        <v>LULC</v>
      </c>
      <c r="H77" s="142" t="str">
        <v>NDVI</v>
      </c>
      <c r="I77" s="143" t="str">
        <v>Distance from river</v>
      </c>
      <c r="J77" s="144" t="str">
        <v>Distance from road</v>
      </c>
      <c r="K77" s="144" t="str">
        <v>Drainage density</v>
      </c>
      <c r="L77" s="144" t="str">
        <v>Soil type</v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177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1</v>
      </c>
      <c r="L79" s="127">
        <f t="shared" si="9"/>
        <v>1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1</v>
      </c>
      <c r="L80" s="127">
        <f t="shared" si="9"/>
        <v>1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1</v>
      </c>
      <c r="L81" s="127">
        <f t="shared" si="9"/>
        <v>1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1</v>
      </c>
      <c r="L82" s="127">
        <f t="shared" si="9"/>
        <v>1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1</v>
      </c>
      <c r="L83" s="127">
        <f t="shared" si="9"/>
        <v>1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1</v>
      </c>
      <c r="L84" s="127">
        <f t="shared" si="9"/>
        <v>1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1</v>
      </c>
      <c r="L85" s="127">
        <f t="shared" si="9"/>
        <v>1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1</v>
      </c>
      <c r="L86" s="127">
        <f t="shared" si="9"/>
        <v>1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1</v>
      </c>
      <c r="D87" s="127">
        <f t="shared" si="11"/>
        <v>1</v>
      </c>
      <c r="E87" s="127">
        <f t="shared" si="11"/>
        <v>1</v>
      </c>
      <c r="F87" s="127">
        <f t="shared" si="11"/>
        <v>1</v>
      </c>
      <c r="G87" s="127">
        <f>IF(ISNA(VLOOKUP((10*G$78+$B87),$A$21:$O$65,15,FALSE)),0,1/VLOOKUP((10*G$78+$B87),$A$21:$O$65,15,FALSE))</f>
        <v>1</v>
      </c>
      <c r="H87" s="127">
        <f>IF(ISNA(VLOOKUP((10*H$78+$B87),$A$21:$O$65,15,FALSE)),0,1/VLOOKUP((10*H$78+$B87),$A$21:$O$65,15,FALSE))</f>
        <v>1</v>
      </c>
      <c r="I87" s="127">
        <f>IF(ISNA(VLOOKUP((10*I$78+$B87),$A$21:$O$65,15,FALSE)),0,1/VLOOKUP((10*I$78+$B87),$A$21:$O$65,15,FALSE))</f>
        <v>1</v>
      </c>
      <c r="J87" s="127">
        <f>IF(ISNA(VLOOKUP((10*J$78+$B87),$A$21:$O$65,15,FALSE)),0,1/VLOOKUP((10*J$78+$B87),$A$21:$O$65,15,FALSE))</f>
        <v>1</v>
      </c>
      <c r="K87" s="79">
        <v>1</v>
      </c>
      <c r="L87" s="127">
        <f>IF(ISNA(VLOOKUP(($B87*10+L$78),$A$21:$O$65,15,FALSE)),0,VLOOKUP(($B87*10+L$78),$A$21:$O$65,15,FALSE))</f>
        <v>1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1</v>
      </c>
      <c r="D88" s="128">
        <f t="shared" si="11"/>
        <v>1</v>
      </c>
      <c r="E88" s="128">
        <f t="shared" si="11"/>
        <v>1</v>
      </c>
      <c r="F88" s="128">
        <f t="shared" si="11"/>
        <v>1</v>
      </c>
      <c r="G88" s="128">
        <f>IF(ISNA(VLOOKUP((10*G$78+$B88),$A$21:$O$65,15,FALSE)),0,1/VLOOKUP((10*G$78+$B88),$A$21:$O$65,15,FALSE))</f>
        <v>1</v>
      </c>
      <c r="H88" s="128">
        <f>IF(ISNA(VLOOKUP((10*H$78+$B88),$A$21:$O$65,15,FALSE)),0,1/VLOOKUP((10*H$78+$B88),$A$21:$O$65,15,FALSE))</f>
        <v>1</v>
      </c>
      <c r="I88" s="128">
        <f>IF(ISNA(VLOOKUP((10*I$78+$B88),$A$21:$O$65,15,FALSE)),0,1/VLOOKUP((10*I$78+$B88),$A$21:$O$65,15,FALSE))</f>
        <v>1</v>
      </c>
      <c r="J88" s="128">
        <f>IF(ISNA(VLOOKUP((10*J$78+$B88),$A$21:$O$65,15,FALSE)),0,1/VLOOKUP((10*J$78+$B88),$A$21:$O$65,15,FALSE))</f>
        <v>1</v>
      </c>
      <c r="K88" s="128">
        <f>IF(ISNA(VLOOKUP((10*K$78+$B88),$A$21:$O$65,15,FALSE)),0,1/VLOOKUP((10*K$78+$B88),$A$21:$O$65,15,FALSE))</f>
        <v>1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10</v>
      </c>
      <c r="D89" s="129">
        <f t="shared" ref="D89:L89" si="14">SUM(D79:D88)</f>
        <v>10</v>
      </c>
      <c r="E89" s="129">
        <f t="shared" si="14"/>
        <v>10</v>
      </c>
      <c r="F89" s="129">
        <f t="shared" si="14"/>
        <v>10</v>
      </c>
      <c r="G89" s="129">
        <f t="shared" si="14"/>
        <v>10</v>
      </c>
      <c r="H89" s="129">
        <f t="shared" si="14"/>
        <v>10</v>
      </c>
      <c r="I89" s="129">
        <f t="shared" si="14"/>
        <v>10</v>
      </c>
      <c r="J89" s="129">
        <f t="shared" si="14"/>
        <v>10</v>
      </c>
      <c r="K89" s="129">
        <f t="shared" si="14"/>
        <v>10</v>
      </c>
      <c r="L89" s="129">
        <f t="shared" si="14"/>
        <v>10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</v>
      </c>
      <c r="O91" s="375">
        <f>N91*COSH(P79)</f>
        <v>0.1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</v>
      </c>
      <c r="O92" s="375">
        <f t="shared" ref="O92:O100" si="19">N92*COSH(P80)</f>
        <v>0.1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</v>
      </c>
      <c r="O93" s="375">
        <f t="shared" si="19"/>
        <v>0.1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</v>
      </c>
      <c r="O94" s="375">
        <f t="shared" si="19"/>
        <v>0.1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</v>
      </c>
      <c r="O95" s="375">
        <f t="shared" si="19"/>
        <v>0.1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</v>
      </c>
      <c r="O96" s="375">
        <f t="shared" si="19"/>
        <v>0.1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</v>
      </c>
      <c r="O97" s="375">
        <f t="shared" si="19"/>
        <v>0.1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</v>
      </c>
      <c r="O98" s="375">
        <f t="shared" si="19"/>
        <v>0.1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0.1</v>
      </c>
      <c r="O99" s="375">
        <f t="shared" si="19"/>
        <v>0.1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0.1</v>
      </c>
      <c r="O100" s="375">
        <f t="shared" si="19"/>
        <v>0.1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10</v>
      </c>
      <c r="N101" s="156">
        <f>MMULT(C89:L89,N91:N100)</f>
        <v>10</v>
      </c>
      <c r="O101" s="371">
        <f>SUM(O91:O100)</f>
        <v>0.99999999999999989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1</v>
      </c>
      <c r="L102" s="157">
        <f t="shared" ca="1" si="20"/>
        <v>1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1</v>
      </c>
      <c r="L103" s="157">
        <f t="shared" ca="1" si="20"/>
        <v>1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1</v>
      </c>
      <c r="L104" s="157">
        <f t="shared" ca="1" si="20"/>
        <v>1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1</v>
      </c>
      <c r="L105" s="157">
        <f t="shared" ca="1" si="20"/>
        <v>1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1</v>
      </c>
      <c r="L106" s="157">
        <f t="shared" ca="1" si="20"/>
        <v>1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1</v>
      </c>
      <c r="L107" s="157">
        <f t="shared" ca="1" si="20"/>
        <v>1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1</v>
      </c>
      <c r="L108" s="157">
        <f t="shared" ca="1" si="20"/>
        <v>1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1</v>
      </c>
      <c r="L109" s="157">
        <f t="shared" ca="1" si="20"/>
        <v>1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1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153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1</v>
      </c>
      <c r="L113" s="157">
        <f t="shared" ca="1" si="21"/>
        <v>1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1</v>
      </c>
      <c r="L114" s="157">
        <f t="shared" ca="1" si="21"/>
        <v>1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1</v>
      </c>
      <c r="L115" s="157">
        <f t="shared" ca="1" si="21"/>
        <v>1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1</v>
      </c>
      <c r="L116" s="157">
        <f t="shared" ca="1" si="21"/>
        <v>1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1</v>
      </c>
      <c r="L117" s="157">
        <f t="shared" ca="1" si="21"/>
        <v>1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1</v>
      </c>
      <c r="L118" s="157">
        <f t="shared" ca="1" si="21"/>
        <v>1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1</v>
      </c>
      <c r="L119" s="157">
        <f t="shared" ca="1" si="21"/>
        <v>1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1</v>
      </c>
      <c r="L120" s="157">
        <f t="shared" ca="1" si="21"/>
        <v>1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1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ca="1" si="22"/>
        <v>A1</v>
      </c>
      <c r="L124" s="157" t="str">
        <f t="shared" ca="1" si="22"/>
        <v>A1</v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ca="1" si="22"/>
        <v>A1</v>
      </c>
      <c r="L125" s="157" t="str">
        <f t="shared" ca="1" si="22"/>
        <v>A1</v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ca="1" si="22"/>
        <v>A1</v>
      </c>
      <c r="L126" s="157" t="str">
        <f t="shared" ca="1" si="22"/>
        <v>A1</v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ca="1" si="22"/>
        <v>A1</v>
      </c>
      <c r="L127" s="157" t="str">
        <f t="shared" ca="1" si="22"/>
        <v>A1</v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ca="1" si="22"/>
        <v>A1</v>
      </c>
      <c r="L128" s="157" t="str">
        <f t="shared" ca="1" si="22"/>
        <v>A1</v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ca="1" si="22"/>
        <v>A1</v>
      </c>
      <c r="L129" s="157" t="str">
        <f t="shared" ca="1" si="22"/>
        <v>A1</v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ca="1" si="22"/>
        <v>A1</v>
      </c>
      <c r="L130" s="157" t="str">
        <f t="shared" ca="1" si="22"/>
        <v>A1</v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ca="1" si="22"/>
        <v>A1</v>
      </c>
      <c r="L131" s="157" t="str">
        <f t="shared" ca="1" si="22"/>
        <v>A1</v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ca="1" si="22"/>
        <v>A1</v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88" priority="50" stopIfTrue="1" operator="equal">
      <formula>"n/a"</formula>
    </cfRule>
  </conditionalFormatting>
  <conditionalFormatting sqref="K27:L27">
    <cfRule type="cellIs" dxfId="87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86" priority="48" operator="notEqual">
      <formula>0</formula>
    </cfRule>
  </conditionalFormatting>
  <conditionalFormatting sqref="C87:J88 K88">
    <cfRule type="cellIs" dxfId="85" priority="43" operator="notEqual">
      <formula>0</formula>
    </cfRule>
  </conditionalFormatting>
  <conditionalFormatting sqref="J87:J88 K88">
    <cfRule type="cellIs" dxfId="84" priority="42" operator="notEqual">
      <formula>0</formula>
    </cfRule>
  </conditionalFormatting>
  <conditionalFormatting sqref="K88">
    <cfRule type="cellIs" dxfId="83" priority="41" operator="notEqual">
      <formula>0</formula>
    </cfRule>
  </conditionalFormatting>
  <conditionalFormatting sqref="K21:L65">
    <cfRule type="expression" dxfId="82" priority="39">
      <formula>AND($A21&gt;0,OR($K21="",$L21=""))</formula>
    </cfRule>
    <cfRule type="expression" dxfId="81" priority="40">
      <formula>($A21=0)</formula>
    </cfRule>
  </conditionalFormatting>
  <conditionalFormatting sqref="C88:K88">
    <cfRule type="cellIs" dxfId="80" priority="38" operator="notEqual">
      <formula>0</formula>
    </cfRule>
  </conditionalFormatting>
  <conditionalFormatting sqref="D81:D88 E82:E88 F83:F88 G84:G88 H85:H88 I86:I88 J87:J88 K88 C80:C88">
    <cfRule type="cellIs" dxfId="79" priority="37" operator="notEqual">
      <formula>0</formula>
    </cfRule>
  </conditionalFormatting>
  <conditionalFormatting sqref="D81:D88 E82:E88 F83:F88 G84:G88 H85:H88 I86:I88 J87:J88 K88 C80:C88">
    <cfRule type="cellIs" dxfId="78" priority="36" operator="notEqual">
      <formula>0</formula>
    </cfRule>
  </conditionalFormatting>
  <conditionalFormatting sqref="G17">
    <cfRule type="expression" dxfId="77" priority="35">
      <formula>ISBLANK($G$17)</formula>
    </cfRule>
  </conditionalFormatting>
  <conditionalFormatting sqref="C91:L100">
    <cfRule type="cellIs" dxfId="76" priority="32" operator="equal">
      <formula>0</formula>
    </cfRule>
  </conditionalFormatting>
  <conditionalFormatting sqref="N91:N100">
    <cfRule type="cellIs" dxfId="75" priority="31" operator="equal">
      <formula>0</formula>
    </cfRule>
  </conditionalFormatting>
  <conditionalFormatting sqref="B17">
    <cfRule type="expression" dxfId="74" priority="27">
      <formula>ISBLANK($B$17)</formula>
    </cfRule>
  </conditionalFormatting>
  <conditionalFormatting sqref="M17">
    <cfRule type="expression" dxfId="73" priority="25" stopIfTrue="1">
      <formula>$M$17&gt;$K$17</formula>
    </cfRule>
  </conditionalFormatting>
  <conditionalFormatting sqref="M21:M65">
    <cfRule type="cellIs" dxfId="72" priority="19" operator="greaterThan">
      <formula>3</formula>
    </cfRule>
    <cfRule type="cellIs" dxfId="71" priority="20" operator="equal">
      <formula>3</formula>
    </cfRule>
    <cfRule type="cellIs" dxfId="70" priority="21" operator="equal">
      <formula>2</formula>
    </cfRule>
    <cfRule type="cellIs" dxfId="69" priority="22" operator="equal">
      <formula>1</formula>
    </cfRule>
  </conditionalFormatting>
  <conditionalFormatting sqref="C102:L111">
    <cfRule type="cellIs" dxfId="68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67" priority="14" operator="notEqual">
      <formula>0</formula>
    </cfRule>
  </conditionalFormatting>
  <conditionalFormatting sqref="Q87:X88 Y88">
    <cfRule type="cellIs" dxfId="66" priority="13" operator="notEqual">
      <formula>0</formula>
    </cfRule>
  </conditionalFormatting>
  <conditionalFormatting sqref="X87:X88 Y88">
    <cfRule type="cellIs" dxfId="65" priority="12" operator="notEqual">
      <formula>0</formula>
    </cfRule>
  </conditionalFormatting>
  <conditionalFormatting sqref="Y88">
    <cfRule type="cellIs" dxfId="64" priority="11" operator="notEqual">
      <formula>0</formula>
    </cfRule>
  </conditionalFormatting>
  <conditionalFormatting sqref="Q88:Y88">
    <cfRule type="cellIs" dxfId="63" priority="10" operator="notEqual">
      <formula>0</formula>
    </cfRule>
  </conditionalFormatting>
  <conditionalFormatting sqref="R81:R88 S82:S88 T83:T88 U84:U88 V85:V88 W86:W88 X87:X88 Y88 Q80:Q88">
    <cfRule type="cellIs" dxfId="62" priority="9" operator="notEqual">
      <formula>0</formula>
    </cfRule>
  </conditionalFormatting>
  <conditionalFormatting sqref="R81:R88 S82:S88 T83:T88 U84:U88 V85:V88 W86:W88 X87:X88 Y88 Q80:Q88">
    <cfRule type="cellIs" dxfId="61" priority="8" operator="notEqual">
      <formula>0</formula>
    </cfRule>
  </conditionalFormatting>
  <conditionalFormatting sqref="O91:P100">
    <cfRule type="cellIs" dxfId="60" priority="7" operator="equal">
      <formula>0</formula>
    </cfRule>
  </conditionalFormatting>
  <conditionalFormatting sqref="B6:F15">
    <cfRule type="expression" dxfId="59" priority="6">
      <formula>$B6&lt;&gt;""</formula>
    </cfRule>
  </conditionalFormatting>
  <conditionalFormatting sqref="G6:N15">
    <cfRule type="expression" dxfId="58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57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56" priority="1" operator="lessThan">
      <formula>0.00001</formula>
    </cfRule>
  </conditionalFormatting>
  <dataValidations count="3">
    <dataValidation type="whole" allowBlank="1" showInputMessage="1" showErrorMessage="1" sqref="M74 M66" xr:uid="{00000000-0002-0000-1400-000000000000}">
      <formula1>1</formula1>
      <formula2>9</formula2>
    </dataValidation>
    <dataValidation type="list" allowBlank="1" showInputMessage="1" showErrorMessage="1" sqref="K74 K21:K65" xr:uid="{00000000-0002-0000-1400-000001000000}">
      <formula1>$O$19:$O$20</formula1>
    </dataValidation>
    <dataValidation type="decimal" allowBlank="1" showInputMessage="1" showErrorMessage="1" sqref="L21:L65" xr:uid="{00000000-0002-0000-14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6" tint="0.39997558519241921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10</v>
      </c>
      <c r="L1" s="178"/>
      <c r="M1" s="165"/>
      <c r="N1" s="168" t="s">
        <v>66</v>
      </c>
      <c r="O1" s="169">
        <v>20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Application of the GIS based multi-criteria decision analysis and analytical
hierarchy process (AHP) in the flood susceptibility mapping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175</v>
      </c>
    </row>
    <row r="6" spans="1:17" x14ac:dyDescent="0.25">
      <c r="A6" s="360">
        <v>1</v>
      </c>
      <c r="B6" s="458" t="str">
        <f>IF(ISBLANK(Summary!C18),"",Summary!C18)</f>
        <v>TWI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0.10000000000000002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Elevation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0.10000000000000002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Slope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0.10000000000000002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Precipitation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0.10000000000000002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LULC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0.10000000000000002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>NDVI</v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0.10000000000000002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>Distance from river</v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0.10000000000000002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>Distance from road</v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0.10000000000000002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>Drainage density</v>
      </c>
      <c r="C14" s="459"/>
      <c r="D14" s="459"/>
      <c r="E14" s="459"/>
      <c r="F14" s="460"/>
      <c r="G14" s="181" t="str">
        <f>IF(ISBLANK(Summary!F26),"",Summary!F26)</f>
        <v/>
      </c>
      <c r="H14" s="181"/>
      <c r="I14" s="181"/>
      <c r="J14" s="181"/>
      <c r="K14" s="181"/>
      <c r="L14" s="181"/>
      <c r="M14" s="181"/>
      <c r="N14" s="182"/>
      <c r="O14" s="369">
        <f t="shared" si="0"/>
        <v>0.10000000000000002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>Soil type</v>
      </c>
      <c r="C15" s="465"/>
      <c r="D15" s="465"/>
      <c r="E15" s="465"/>
      <c r="F15" s="466"/>
      <c r="G15" s="183" t="str">
        <f>IF(ISBLANK(Summary!F27),"",Summary!F27)</f>
        <v/>
      </c>
      <c r="H15" s="183"/>
      <c r="I15" s="183"/>
      <c r="J15" s="183"/>
      <c r="K15" s="183"/>
      <c r="L15" s="183"/>
      <c r="M15" s="183"/>
      <c r="N15" s="184"/>
      <c r="O15" s="370">
        <f t="shared" si="0"/>
        <v>0.10000000000000002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144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122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20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TWI</v>
      </c>
      <c r="E21" s="171"/>
      <c r="F21" s="171"/>
      <c r="G21" s="86"/>
      <c r="H21" s="477" t="str">
        <f>IF(B21&gt;0,VLOOKUP($C21,$A$6:$D$15,2),"")</f>
        <v>Elevation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Slope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Precipitation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LULC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>NDVI</v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>Distance from river</v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>Distance from road</v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Elevation</v>
      </c>
      <c r="E28" s="171"/>
      <c r="F28" s="171"/>
      <c r="G28" s="86"/>
      <c r="H28" s="477" t="str">
        <f t="shared" si="4"/>
        <v>Slope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Precipitation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LULC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>NDVI</v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>Distance from river</v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>Distance from road</v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Slope</v>
      </c>
      <c r="E34" s="171"/>
      <c r="F34" s="171"/>
      <c r="G34" s="86"/>
      <c r="H34" s="477" t="str">
        <f t="shared" si="4"/>
        <v>Precipitation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LULC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>NDVI</v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>Distance from river</v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>Distance from road</v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Precipitation</v>
      </c>
      <c r="E39" s="171"/>
      <c r="F39" s="171"/>
      <c r="G39" s="86"/>
      <c r="H39" s="477" t="str">
        <f t="shared" si="4"/>
        <v>LULC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>NDVI</v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>Distance from river</v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>Distance from road</v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LULC</v>
      </c>
      <c r="E43" s="171"/>
      <c r="F43" s="171"/>
      <c r="G43" s="87"/>
      <c r="H43" s="477" t="str">
        <f t="shared" si="4"/>
        <v>NDVI</v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>Distance from river</v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>Distance from road</v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NDVI</v>
      </c>
      <c r="E46" s="171"/>
      <c r="F46" s="171"/>
      <c r="G46" s="87"/>
      <c r="H46" s="477" t="str">
        <f t="shared" si="4"/>
        <v>Distance from river</v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>Distance from road</v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Distance from river</v>
      </c>
      <c r="E48" s="173"/>
      <c r="F48" s="173"/>
      <c r="G48" s="90"/>
      <c r="H48" s="479" t="str">
        <f t="shared" si="4"/>
        <v>Distance from road</v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19</v>
      </c>
      <c r="B49" s="93">
        <v>1</v>
      </c>
      <c r="C49" s="94">
        <v>9</v>
      </c>
      <c r="D49" s="170" t="str">
        <f t="shared" si="8"/>
        <v>TWI</v>
      </c>
      <c r="E49" s="171"/>
      <c r="F49" s="171"/>
      <c r="G49" s="87"/>
      <c r="H49" s="477" t="str">
        <f t="shared" si="4"/>
        <v>Drainage density</v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20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>Soil type</v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29</v>
      </c>
      <c r="B51" s="93">
        <v>2</v>
      </c>
      <c r="C51" s="94">
        <v>9</v>
      </c>
      <c r="D51" s="170" t="str">
        <f t="shared" si="8"/>
        <v>Elevation</v>
      </c>
      <c r="E51" s="171"/>
      <c r="F51" s="171"/>
      <c r="G51" s="87"/>
      <c r="H51" s="477" t="str">
        <f t="shared" si="4"/>
        <v>Drainage density</v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30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>Soil type</v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39</v>
      </c>
      <c r="B53" s="93">
        <v>3</v>
      </c>
      <c r="C53" s="94">
        <v>9</v>
      </c>
      <c r="D53" s="170" t="str">
        <f t="shared" si="8"/>
        <v>Slope</v>
      </c>
      <c r="E53" s="171"/>
      <c r="F53" s="171"/>
      <c r="G53" s="87"/>
      <c r="H53" s="477" t="str">
        <f t="shared" si="4"/>
        <v>Drainage density</v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40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>Soil type</v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49</v>
      </c>
      <c r="B55" s="93">
        <v>4</v>
      </c>
      <c r="C55" s="94">
        <v>9</v>
      </c>
      <c r="D55" s="170" t="str">
        <f t="shared" si="8"/>
        <v>Precipitation</v>
      </c>
      <c r="E55" s="171"/>
      <c r="F55" s="171"/>
      <c r="G55" s="87"/>
      <c r="H55" s="477" t="str">
        <f t="shared" si="4"/>
        <v>Drainage density</v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50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>Soil type</v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59</v>
      </c>
      <c r="B57" s="93">
        <v>5</v>
      </c>
      <c r="C57" s="94">
        <v>9</v>
      </c>
      <c r="D57" s="170" t="str">
        <f t="shared" si="8"/>
        <v>LULC</v>
      </c>
      <c r="E57" s="171"/>
      <c r="F57" s="171"/>
      <c r="G57" s="87"/>
      <c r="H57" s="477" t="str">
        <f t="shared" si="4"/>
        <v>Drainage density</v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60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>Soil type</v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69</v>
      </c>
      <c r="B59" s="93">
        <v>6</v>
      </c>
      <c r="C59" s="94">
        <v>9</v>
      </c>
      <c r="D59" s="170" t="str">
        <f t="shared" si="8"/>
        <v>NDVI</v>
      </c>
      <c r="E59" s="171"/>
      <c r="F59" s="171"/>
      <c r="G59" s="87"/>
      <c r="H59" s="477" t="str">
        <f t="shared" si="4"/>
        <v>Drainage density</v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70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>Soil type</v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79</v>
      </c>
      <c r="B61" s="93">
        <v>7</v>
      </c>
      <c r="C61" s="94">
        <v>9</v>
      </c>
      <c r="D61" s="170" t="str">
        <f t="shared" si="8"/>
        <v>Distance from river</v>
      </c>
      <c r="E61" s="171"/>
      <c r="F61" s="171"/>
      <c r="G61" s="87"/>
      <c r="H61" s="477" t="str">
        <f t="shared" si="4"/>
        <v>Drainage density</v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80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>Soil type</v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89</v>
      </c>
      <c r="B63" s="93">
        <v>8</v>
      </c>
      <c r="C63" s="94">
        <v>9</v>
      </c>
      <c r="D63" s="170" t="str">
        <f t="shared" si="8"/>
        <v>Distance from road</v>
      </c>
      <c r="E63" s="171"/>
      <c r="F63" s="171"/>
      <c r="G63" s="87"/>
      <c r="H63" s="477" t="str">
        <f t="shared" si="4"/>
        <v>Drainage density</v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90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>Soil type</v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100</v>
      </c>
      <c r="B65" s="95">
        <v>9</v>
      </c>
      <c r="C65" s="96">
        <v>10</v>
      </c>
      <c r="D65" s="174" t="str">
        <f t="shared" si="8"/>
        <v>Drainage density</v>
      </c>
      <c r="E65" s="175"/>
      <c r="F65" s="175"/>
      <c r="G65" s="89"/>
      <c r="H65" s="485" t="str">
        <f t="shared" si="4"/>
        <v>Soil type</v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20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TWI</v>
      </c>
      <c r="D77" s="142" t="str">
        <v>Elevation</v>
      </c>
      <c r="E77" s="142" t="str">
        <v>Slope</v>
      </c>
      <c r="F77" s="142" t="str">
        <v>Precipitation</v>
      </c>
      <c r="G77" s="142" t="str">
        <v>LULC</v>
      </c>
      <c r="H77" s="142" t="str">
        <v>NDVI</v>
      </c>
      <c r="I77" s="143" t="str">
        <v>Distance from river</v>
      </c>
      <c r="J77" s="144" t="str">
        <v>Distance from road</v>
      </c>
      <c r="K77" s="144" t="str">
        <v>Drainage density</v>
      </c>
      <c r="L77" s="144" t="str">
        <v>Soil type</v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177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>IF(ISNA(VLOOKUP(($B79*10+D$78),$A$21:$O$65,15,FALSE)),0,VLOOKUP(($B79*10+D$78),$A$21:$O$65,15,FALSE))</f>
        <v>1</v>
      </c>
      <c r="E79" s="127">
        <f t="shared" ref="E79:L86" si="9">IF(ISNA(VLOOKUP(($B79*10+E$78),$A$21:$O$65,15,FALSE)),0,VLOOKUP(($B79*10+E$78),$A$21:$O$65,15,FALSE))</f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1</v>
      </c>
      <c r="L79" s="127">
        <f t="shared" si="9"/>
        <v>1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1</v>
      </c>
      <c r="L80" s="127">
        <f t="shared" si="9"/>
        <v>1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1</v>
      </c>
      <c r="L81" s="127">
        <f t="shared" si="9"/>
        <v>1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1</v>
      </c>
      <c r="L82" s="127">
        <f t="shared" si="9"/>
        <v>1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1</v>
      </c>
      <c r="L83" s="127">
        <f t="shared" si="9"/>
        <v>1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1</v>
      </c>
      <c r="L84" s="127">
        <f t="shared" si="9"/>
        <v>1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1</v>
      </c>
      <c r="L85" s="127">
        <f t="shared" si="9"/>
        <v>1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1</v>
      </c>
      <c r="L86" s="127">
        <f t="shared" si="9"/>
        <v>1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1</v>
      </c>
      <c r="D87" s="127">
        <f t="shared" si="11"/>
        <v>1</v>
      </c>
      <c r="E87" s="127">
        <f t="shared" si="11"/>
        <v>1</v>
      </c>
      <c r="F87" s="127">
        <f t="shared" si="11"/>
        <v>1</v>
      </c>
      <c r="G87" s="127">
        <f>IF(ISNA(VLOOKUP((10*G$78+$B87),$A$21:$O$65,15,FALSE)),0,1/VLOOKUP((10*G$78+$B87),$A$21:$O$65,15,FALSE))</f>
        <v>1</v>
      </c>
      <c r="H87" s="127">
        <f>IF(ISNA(VLOOKUP((10*H$78+$B87),$A$21:$O$65,15,FALSE)),0,1/VLOOKUP((10*H$78+$B87),$A$21:$O$65,15,FALSE))</f>
        <v>1</v>
      </c>
      <c r="I87" s="127">
        <f>IF(ISNA(VLOOKUP((10*I$78+$B87),$A$21:$O$65,15,FALSE)),0,1/VLOOKUP((10*I$78+$B87),$A$21:$O$65,15,FALSE))</f>
        <v>1</v>
      </c>
      <c r="J87" s="127">
        <f>IF(ISNA(VLOOKUP((10*J$78+$B87),$A$21:$O$65,15,FALSE)),0,1/VLOOKUP((10*J$78+$B87),$A$21:$O$65,15,FALSE))</f>
        <v>1</v>
      </c>
      <c r="K87" s="79">
        <v>1</v>
      </c>
      <c r="L87" s="127">
        <f>IF(ISNA(VLOOKUP(($B87*10+L$78),$A$21:$O$65,15,FALSE)),0,VLOOKUP(($B87*10+L$78),$A$21:$O$65,15,FALSE))</f>
        <v>1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1</v>
      </c>
      <c r="D88" s="128">
        <f t="shared" si="11"/>
        <v>1</v>
      </c>
      <c r="E88" s="128">
        <f t="shared" si="11"/>
        <v>1</v>
      </c>
      <c r="F88" s="128">
        <f t="shared" si="11"/>
        <v>1</v>
      </c>
      <c r="G88" s="128">
        <f>IF(ISNA(VLOOKUP((10*G$78+$B88),$A$21:$O$65,15,FALSE)),0,1/VLOOKUP((10*G$78+$B88),$A$21:$O$65,15,FALSE))</f>
        <v>1</v>
      </c>
      <c r="H88" s="128">
        <f>IF(ISNA(VLOOKUP((10*H$78+$B88),$A$21:$O$65,15,FALSE)),0,1/VLOOKUP((10*H$78+$B88),$A$21:$O$65,15,FALSE))</f>
        <v>1</v>
      </c>
      <c r="I88" s="128">
        <f>IF(ISNA(VLOOKUP((10*I$78+$B88),$A$21:$O$65,15,FALSE)),0,1/VLOOKUP((10*I$78+$B88),$A$21:$O$65,15,FALSE))</f>
        <v>1</v>
      </c>
      <c r="J88" s="128">
        <f>IF(ISNA(VLOOKUP((10*J$78+$B88),$A$21:$O$65,15,FALSE)),0,1/VLOOKUP((10*J$78+$B88),$A$21:$O$65,15,FALSE))</f>
        <v>1</v>
      </c>
      <c r="K88" s="128">
        <f>IF(ISNA(VLOOKUP((10*K$78+$B88),$A$21:$O$65,15,FALSE)),0,1/VLOOKUP((10*K$78+$B88),$A$21:$O$65,15,FALSE))</f>
        <v>1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10</v>
      </c>
      <c r="D89" s="129">
        <f t="shared" ref="D89:L89" si="14">SUM(D79:D88)</f>
        <v>10</v>
      </c>
      <c r="E89" s="129">
        <f t="shared" si="14"/>
        <v>10</v>
      </c>
      <c r="F89" s="129">
        <f t="shared" si="14"/>
        <v>10</v>
      </c>
      <c r="G89" s="129">
        <f t="shared" si="14"/>
        <v>10</v>
      </c>
      <c r="H89" s="129">
        <f t="shared" si="14"/>
        <v>10</v>
      </c>
      <c r="I89" s="129">
        <f t="shared" si="14"/>
        <v>10</v>
      </c>
      <c r="J89" s="129">
        <f t="shared" si="14"/>
        <v>10</v>
      </c>
      <c r="K89" s="129">
        <f t="shared" si="14"/>
        <v>10</v>
      </c>
      <c r="L89" s="129">
        <f t="shared" si="14"/>
        <v>10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</v>
      </c>
      <c r="O91" s="375">
        <f>N91*COSH(P79)</f>
        <v>0.1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</v>
      </c>
      <c r="O92" s="375">
        <f t="shared" ref="O92:O100" si="19">N92*COSH(P80)</f>
        <v>0.1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</v>
      </c>
      <c r="O93" s="375">
        <f t="shared" si="19"/>
        <v>0.1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</v>
      </c>
      <c r="O94" s="375">
        <f t="shared" si="19"/>
        <v>0.1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</v>
      </c>
      <c r="O95" s="375">
        <f t="shared" si="19"/>
        <v>0.1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</v>
      </c>
      <c r="O96" s="375">
        <f t="shared" si="19"/>
        <v>0.1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</v>
      </c>
      <c r="O97" s="375">
        <f t="shared" si="19"/>
        <v>0.1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</v>
      </c>
      <c r="O98" s="375">
        <f t="shared" si="19"/>
        <v>0.1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0.1</v>
      </c>
      <c r="O99" s="375">
        <f t="shared" si="19"/>
        <v>0.1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0.1</v>
      </c>
      <c r="O100" s="375">
        <f t="shared" si="19"/>
        <v>0.1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10</v>
      </c>
      <c r="N101" s="156">
        <f>MMULT(C89:L89,N91:N100)</f>
        <v>10</v>
      </c>
      <c r="O101" s="371">
        <f>SUM(O91:O100)</f>
        <v>0.99999999999999989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1</v>
      </c>
      <c r="L102" s="157">
        <f t="shared" ca="1" si="20"/>
        <v>1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1</v>
      </c>
      <c r="L103" s="157">
        <f t="shared" ca="1" si="20"/>
        <v>1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1</v>
      </c>
      <c r="L104" s="157">
        <f t="shared" ca="1" si="20"/>
        <v>1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1</v>
      </c>
      <c r="L105" s="157">
        <f t="shared" ca="1" si="20"/>
        <v>1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1</v>
      </c>
      <c r="L106" s="157">
        <f t="shared" ca="1" si="20"/>
        <v>1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1</v>
      </c>
      <c r="L107" s="157">
        <f t="shared" ca="1" si="20"/>
        <v>1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1</v>
      </c>
      <c r="L108" s="157">
        <f t="shared" ca="1" si="20"/>
        <v>1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1</v>
      </c>
      <c r="L109" s="157">
        <f t="shared" ca="1" si="20"/>
        <v>1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1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153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1</v>
      </c>
      <c r="L113" s="157">
        <f t="shared" ca="1" si="21"/>
        <v>1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1</v>
      </c>
      <c r="L114" s="157">
        <f t="shared" ca="1" si="21"/>
        <v>1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1</v>
      </c>
      <c r="L115" s="157">
        <f t="shared" ca="1" si="21"/>
        <v>1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1</v>
      </c>
      <c r="L116" s="157">
        <f t="shared" ca="1" si="21"/>
        <v>1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1</v>
      </c>
      <c r="L117" s="157">
        <f t="shared" ca="1" si="21"/>
        <v>1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1</v>
      </c>
      <c r="L118" s="157">
        <f t="shared" ca="1" si="21"/>
        <v>1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1</v>
      </c>
      <c r="L119" s="157">
        <f t="shared" ca="1" si="21"/>
        <v>1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1</v>
      </c>
      <c r="L120" s="157">
        <f t="shared" ca="1" si="21"/>
        <v>1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1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ca="1" si="22"/>
        <v>A1</v>
      </c>
      <c r="L124" s="157" t="str">
        <f t="shared" ca="1" si="22"/>
        <v>A1</v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ca="1" si="22"/>
        <v>A1</v>
      </c>
      <c r="L125" s="157" t="str">
        <f t="shared" ca="1" si="22"/>
        <v>A1</v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ca="1" si="22"/>
        <v>A1</v>
      </c>
      <c r="L126" s="157" t="str">
        <f t="shared" ca="1" si="22"/>
        <v>A1</v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ca="1" si="22"/>
        <v>A1</v>
      </c>
      <c r="L127" s="157" t="str">
        <f t="shared" ca="1" si="22"/>
        <v>A1</v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ca="1" si="22"/>
        <v>A1</v>
      </c>
      <c r="L128" s="157" t="str">
        <f t="shared" ca="1" si="22"/>
        <v>A1</v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ca="1" si="22"/>
        <v>A1</v>
      </c>
      <c r="L129" s="157" t="str">
        <f t="shared" ca="1" si="22"/>
        <v>A1</v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ca="1" si="22"/>
        <v>A1</v>
      </c>
      <c r="L130" s="157" t="str">
        <f t="shared" ca="1" si="22"/>
        <v>A1</v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ca="1" si="22"/>
        <v>A1</v>
      </c>
      <c r="L131" s="157" t="str">
        <f t="shared" ca="1" si="22"/>
        <v>A1</v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ca="1" si="22"/>
        <v>A1</v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55" priority="50" stopIfTrue="1" operator="equal">
      <formula>"n/a"</formula>
    </cfRule>
  </conditionalFormatting>
  <conditionalFormatting sqref="K27:L27">
    <cfRule type="cellIs" dxfId="54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53" priority="48" operator="notEqual">
      <formula>0</formula>
    </cfRule>
  </conditionalFormatting>
  <conditionalFormatting sqref="C87:J88 K88">
    <cfRule type="cellIs" dxfId="52" priority="43" operator="notEqual">
      <formula>0</formula>
    </cfRule>
  </conditionalFormatting>
  <conditionalFormatting sqref="J87:J88 K88">
    <cfRule type="cellIs" dxfId="51" priority="42" operator="notEqual">
      <formula>0</formula>
    </cfRule>
  </conditionalFormatting>
  <conditionalFormatting sqref="K88">
    <cfRule type="cellIs" dxfId="50" priority="41" operator="notEqual">
      <formula>0</formula>
    </cfRule>
  </conditionalFormatting>
  <conditionalFormatting sqref="K21:L65">
    <cfRule type="expression" dxfId="49" priority="39">
      <formula>AND($A21&gt;0,OR($K21="",$L21=""))</formula>
    </cfRule>
    <cfRule type="expression" dxfId="48" priority="40">
      <formula>($A21=0)</formula>
    </cfRule>
  </conditionalFormatting>
  <conditionalFormatting sqref="C88:K88">
    <cfRule type="cellIs" dxfId="47" priority="38" operator="notEqual">
      <formula>0</formula>
    </cfRule>
  </conditionalFormatting>
  <conditionalFormatting sqref="D81:D88 E82:E88 F83:F88 G84:G88 H85:H88 I86:I88 J87:J88 K88 C80:C88">
    <cfRule type="cellIs" dxfId="46" priority="37" operator="notEqual">
      <formula>0</formula>
    </cfRule>
  </conditionalFormatting>
  <conditionalFormatting sqref="D81:D88 E82:E88 F83:F88 G84:G88 H85:H88 I86:I88 J87:J88 K88 C80:C88">
    <cfRule type="cellIs" dxfId="45" priority="36" operator="notEqual">
      <formula>0</formula>
    </cfRule>
  </conditionalFormatting>
  <conditionalFormatting sqref="G17">
    <cfRule type="expression" dxfId="44" priority="35">
      <formula>ISBLANK($G$17)</formula>
    </cfRule>
  </conditionalFormatting>
  <conditionalFormatting sqref="C91:L100">
    <cfRule type="cellIs" dxfId="43" priority="32" operator="equal">
      <formula>0</formula>
    </cfRule>
  </conditionalFormatting>
  <conditionalFormatting sqref="N91:N100">
    <cfRule type="cellIs" dxfId="42" priority="31" operator="equal">
      <formula>0</formula>
    </cfRule>
  </conditionalFormatting>
  <conditionalFormatting sqref="B17">
    <cfRule type="expression" dxfId="41" priority="27">
      <formula>ISBLANK($B$17)</formula>
    </cfRule>
  </conditionalFormatting>
  <conditionalFormatting sqref="M17">
    <cfRule type="expression" dxfId="40" priority="25" stopIfTrue="1">
      <formula>$M$17&gt;$K$17</formula>
    </cfRule>
  </conditionalFormatting>
  <conditionalFormatting sqref="M21:M65">
    <cfRule type="cellIs" dxfId="39" priority="19" operator="greaterThan">
      <formula>3</formula>
    </cfRule>
    <cfRule type="cellIs" dxfId="38" priority="20" operator="equal">
      <formula>3</formula>
    </cfRule>
    <cfRule type="cellIs" dxfId="37" priority="21" operator="equal">
      <formula>2</formula>
    </cfRule>
    <cfRule type="cellIs" dxfId="36" priority="22" operator="equal">
      <formula>1</formula>
    </cfRule>
  </conditionalFormatting>
  <conditionalFormatting sqref="C102:L111">
    <cfRule type="cellIs" dxfId="35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34" priority="14" operator="notEqual">
      <formula>0</formula>
    </cfRule>
  </conditionalFormatting>
  <conditionalFormatting sqref="Q87:X88 Y88">
    <cfRule type="cellIs" dxfId="33" priority="13" operator="notEqual">
      <formula>0</formula>
    </cfRule>
  </conditionalFormatting>
  <conditionalFormatting sqref="X87:X88 Y88">
    <cfRule type="cellIs" dxfId="32" priority="12" operator="notEqual">
      <formula>0</formula>
    </cfRule>
  </conditionalFormatting>
  <conditionalFormatting sqref="Y88">
    <cfRule type="cellIs" dxfId="31" priority="11" operator="notEqual">
      <formula>0</formula>
    </cfRule>
  </conditionalFormatting>
  <conditionalFormatting sqref="Q88:Y88">
    <cfRule type="cellIs" dxfId="30" priority="10" operator="notEqual">
      <formula>0</formula>
    </cfRule>
  </conditionalFormatting>
  <conditionalFormatting sqref="R81:R88 S82:S88 T83:T88 U84:U88 V85:V88 W86:W88 X87:X88 Y88 Q80:Q88">
    <cfRule type="cellIs" dxfId="29" priority="9" operator="notEqual">
      <formula>0</formula>
    </cfRule>
  </conditionalFormatting>
  <conditionalFormatting sqref="R81:R88 S82:S88 T83:T88 U84:U88 V85:V88 W86:W88 X87:X88 Y88 Q80:Q88">
    <cfRule type="cellIs" dxfId="28" priority="8" operator="notEqual">
      <formula>0</formula>
    </cfRule>
  </conditionalFormatting>
  <conditionalFormatting sqref="O91:P100">
    <cfRule type="cellIs" dxfId="27" priority="7" operator="equal">
      <formula>0</formula>
    </cfRule>
  </conditionalFormatting>
  <conditionalFormatting sqref="B6:F15">
    <cfRule type="expression" dxfId="26" priority="6">
      <formula>$B6&lt;&gt;""</formula>
    </cfRule>
  </conditionalFormatting>
  <conditionalFormatting sqref="G6:N15">
    <cfRule type="expression" dxfId="25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24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23" priority="1" operator="lessThan">
      <formula>0.00001</formula>
    </cfRule>
  </conditionalFormatting>
  <dataValidations count="3">
    <dataValidation type="list" allowBlank="1" showInputMessage="1" showErrorMessage="1" sqref="K74 K21:K65" xr:uid="{00000000-0002-0000-1500-000000000000}">
      <formula1>$O$19:$O$20</formula1>
    </dataValidation>
    <dataValidation type="whole" allowBlank="1" showInputMessage="1" showErrorMessage="1" sqref="M74 M66" xr:uid="{00000000-0002-0000-1500-000001000000}">
      <formula1>1</formula1>
      <formula2>9</formula2>
    </dataValidation>
    <dataValidation type="decimal" allowBlank="1" showInputMessage="1" showErrorMessage="1" sqref="L21:L65" xr:uid="{00000000-0002-0000-15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indexed="51"/>
    <pageSetUpPr fitToPage="1"/>
  </sheetPr>
  <dimension ref="A1:AS148"/>
  <sheetViews>
    <sheetView workbookViewId="0">
      <selection activeCell="P8" sqref="P8"/>
    </sheetView>
  </sheetViews>
  <sheetFormatPr defaultColWidth="9.109375" defaultRowHeight="11.4" outlineLevelCol="1" x14ac:dyDescent="0.2"/>
  <cols>
    <col min="1" max="1" width="5.6640625" style="16" customWidth="1"/>
    <col min="2" max="11" width="4.88671875" style="16" customWidth="1"/>
    <col min="12" max="12" width="5.6640625" style="16" customWidth="1"/>
    <col min="13" max="22" width="4.88671875" style="16" customWidth="1"/>
    <col min="23" max="23" width="5" style="16" customWidth="1"/>
    <col min="24" max="33" width="4.88671875" style="16" hidden="1" customWidth="1" outlineLevel="1"/>
    <col min="34" max="34" width="5.6640625" style="16" hidden="1" customWidth="1" outlineLevel="1"/>
    <col min="35" max="44" width="4.88671875" style="16" hidden="1" customWidth="1" outlineLevel="1"/>
    <col min="45" max="45" width="9.109375" style="16" collapsed="1"/>
    <col min="46" max="16384" width="9.109375" style="16"/>
  </cols>
  <sheetData>
    <row r="1" spans="1:44" ht="17.399999999999999" x14ac:dyDescent="0.3">
      <c r="A1" s="2" t="s">
        <v>0</v>
      </c>
      <c r="B1" s="15"/>
      <c r="C1" s="15"/>
      <c r="F1" s="10" t="s">
        <v>23</v>
      </c>
    </row>
    <row r="2" spans="1:44" s="7" customFormat="1" ht="13.2" x14ac:dyDescent="0.25">
      <c r="A2" s="61" t="s">
        <v>52</v>
      </c>
      <c r="B2" s="6"/>
      <c r="C2" s="19"/>
      <c r="D2" s="19"/>
      <c r="E2" s="19"/>
      <c r="F2" s="107" t="s">
        <v>112</v>
      </c>
      <c r="G2" s="19"/>
      <c r="H2" s="19"/>
      <c r="I2" s="19"/>
      <c r="J2" s="19"/>
      <c r="K2" s="19"/>
    </row>
    <row r="3" spans="1:44" s="7" customFormat="1" ht="13.2" x14ac:dyDescent="0.25">
      <c r="A3" s="1"/>
      <c r="B3" s="6"/>
      <c r="C3" s="19"/>
      <c r="D3" s="19"/>
      <c r="E3" s="19"/>
      <c r="F3" s="19"/>
      <c r="G3" s="19"/>
      <c r="H3" s="19"/>
      <c r="I3" s="19"/>
      <c r="J3" s="19"/>
      <c r="K3" s="19"/>
    </row>
    <row r="4" spans="1:44" s="7" customFormat="1" ht="13.2" x14ac:dyDescent="0.25">
      <c r="A4" s="1"/>
      <c r="B4" s="6"/>
      <c r="C4" s="19"/>
      <c r="D4" s="19"/>
      <c r="E4" s="19"/>
      <c r="F4" s="19"/>
      <c r="G4" s="19"/>
      <c r="H4" s="19"/>
      <c r="I4" s="19"/>
      <c r="J4" s="19"/>
      <c r="K4" s="19"/>
      <c r="N4" s="22">
        <f>Summary!B7</f>
        <v>1</v>
      </c>
      <c r="O4" s="23" t="s">
        <v>30</v>
      </c>
    </row>
    <row r="5" spans="1:44" s="7" customFormat="1" ht="13.2" x14ac:dyDescent="0.25">
      <c r="A5" s="1"/>
      <c r="B5" s="107" t="s">
        <v>126</v>
      </c>
      <c r="C5" s="19"/>
      <c r="D5" s="19"/>
      <c r="E5" s="19"/>
      <c r="F5" s="19"/>
      <c r="G5" s="19"/>
      <c r="H5" s="19"/>
      <c r="I5" s="19"/>
      <c r="J5" s="19"/>
      <c r="K5" s="19"/>
      <c r="N5" s="22">
        <f>Summary!B5</f>
        <v>10</v>
      </c>
      <c r="O5" s="24" t="s">
        <v>35</v>
      </c>
      <c r="X5" s="61" t="s">
        <v>123</v>
      </c>
    </row>
    <row r="7" spans="1:44" ht="13.2" x14ac:dyDescent="0.25">
      <c r="A7" s="106" t="s">
        <v>71</v>
      </c>
      <c r="B7" s="509" t="s">
        <v>38</v>
      </c>
      <c r="C7" s="509"/>
      <c r="D7" s="509"/>
      <c r="E7" s="509"/>
      <c r="F7" s="509"/>
      <c r="G7" s="509"/>
      <c r="H7" s="509"/>
      <c r="I7" s="509"/>
      <c r="J7" s="65"/>
      <c r="K7" s="65"/>
      <c r="L7" s="105">
        <v>1</v>
      </c>
      <c r="M7" s="508" t="str">
        <f ca="1">INDIRECT(ADDRESS(17,2,1,1,"in"&amp;TEXT(L7,"@")))</f>
        <v>Participant 2</v>
      </c>
      <c r="N7" s="508"/>
      <c r="O7" s="508"/>
      <c r="P7" s="508"/>
      <c r="Q7" s="508"/>
      <c r="R7" s="508"/>
      <c r="S7" s="282">
        <f ca="1">INDIRECT(ADDRESS(17,6,1,1,"in"&amp;TEXT(L7,"@")))</f>
        <v>1</v>
      </c>
      <c r="T7" s="103"/>
      <c r="U7" s="507">
        <f ca="1">INDIRECT(ADDRESS(17,7,1,1,"in"&amp;TEXT(L7,"@")))</f>
        <v>0</v>
      </c>
      <c r="V7" s="508"/>
      <c r="X7" s="288" t="s">
        <v>145</v>
      </c>
      <c r="Y7" s="288"/>
      <c r="Z7" s="288"/>
      <c r="AA7" s="288"/>
      <c r="AB7" s="288"/>
      <c r="AC7" s="290" t="s">
        <v>124</v>
      </c>
      <c r="AD7" s="288">
        <f ca="1">SUM(w_p1,w_p2,w_p3,w_p4,w_p5,w_p6,w_p7,w_p8,w_p9,w_p10,w_p11,w_p12,w_p13,w_p14,w_p15,w_p16,w_p17,w_p18,w_p19,w_p20)</f>
        <v>1</v>
      </c>
      <c r="AE7" s="288"/>
      <c r="AF7" s="279"/>
      <c r="AG7" s="279"/>
      <c r="AH7" s="105"/>
      <c r="AI7" s="508"/>
      <c r="AJ7" s="508"/>
      <c r="AK7" s="508"/>
      <c r="AL7" s="508"/>
      <c r="AM7" s="508"/>
      <c r="AN7" s="508"/>
      <c r="AO7" s="283">
        <f ca="1">IF(L7&gt;$N$4,0,IF(S7=0,1,S7))</f>
        <v>1</v>
      </c>
      <c r="AP7" s="103"/>
      <c r="AQ7" s="507"/>
      <c r="AR7" s="508"/>
    </row>
    <row r="8" spans="1:44" x14ac:dyDescent="0.2">
      <c r="B8" s="17">
        <v>1</v>
      </c>
      <c r="C8" s="17">
        <v>2</v>
      </c>
      <c r="D8" s="17">
        <v>3</v>
      </c>
      <c r="E8" s="17">
        <v>4</v>
      </c>
      <c r="F8" s="17">
        <v>5</v>
      </c>
      <c r="G8" s="17">
        <v>6</v>
      </c>
      <c r="H8" s="17">
        <v>7</v>
      </c>
      <c r="I8" s="17">
        <v>8</v>
      </c>
      <c r="J8" s="17">
        <v>9</v>
      </c>
      <c r="K8" s="17">
        <v>10</v>
      </c>
      <c r="M8" s="17">
        <v>1</v>
      </c>
      <c r="N8" s="17">
        <v>2</v>
      </c>
      <c r="O8" s="17">
        <v>3</v>
      </c>
      <c r="P8" s="17">
        <v>4</v>
      </c>
      <c r="Q8" s="17">
        <v>5</v>
      </c>
      <c r="R8" s="17">
        <v>6</v>
      </c>
      <c r="S8" s="17">
        <v>7</v>
      </c>
      <c r="T8" s="17">
        <v>8</v>
      </c>
      <c r="U8" s="16">
        <v>9</v>
      </c>
      <c r="V8" s="16">
        <v>10</v>
      </c>
      <c r="X8" s="17"/>
      <c r="Y8" s="17"/>
      <c r="Z8" s="17"/>
      <c r="AA8" s="17"/>
      <c r="AB8" s="17"/>
      <c r="AC8" s="17"/>
      <c r="AD8" s="17"/>
      <c r="AE8" s="17"/>
      <c r="AF8" s="17"/>
      <c r="AG8" s="17"/>
      <c r="AI8" s="17"/>
      <c r="AJ8" s="17"/>
      <c r="AK8" s="17"/>
      <c r="AL8" s="17"/>
      <c r="AM8" s="17"/>
      <c r="AN8" s="17"/>
      <c r="AO8" s="17"/>
      <c r="AP8" s="17"/>
    </row>
    <row r="9" spans="1:44" x14ac:dyDescent="0.2">
      <c r="A9" s="16">
        <v>1</v>
      </c>
      <c r="B9" s="79"/>
      <c r="C9" s="99">
        <f ca="1">IF((C$8&gt;$N$5)+($A9&gt;$N$5),0,EXP(Y9))</f>
        <v>1</v>
      </c>
      <c r="D9" s="99">
        <f t="shared" ref="D9:K9" ca="1" si="0">IF((D$8&gt;$N$5)+($A9&gt;$N$5),0,EXP(Z9))</f>
        <v>1</v>
      </c>
      <c r="E9" s="99">
        <f t="shared" ca="1" si="0"/>
        <v>1</v>
      </c>
      <c r="F9" s="99">
        <f t="shared" ca="1" si="0"/>
        <v>3.0000000000000004</v>
      </c>
      <c r="G9" s="99">
        <f t="shared" ca="1" si="0"/>
        <v>4.9999999999999991</v>
      </c>
      <c r="H9" s="99">
        <f t="shared" ca="1" si="0"/>
        <v>1</v>
      </c>
      <c r="I9" s="99">
        <f t="shared" ca="1" si="0"/>
        <v>3.0000000000000004</v>
      </c>
      <c r="J9" s="99">
        <f t="shared" ca="1" si="0"/>
        <v>1</v>
      </c>
      <c r="K9" s="99">
        <f t="shared" ca="1" si="0"/>
        <v>1</v>
      </c>
      <c r="L9" s="16">
        <v>1</v>
      </c>
      <c r="M9" s="27">
        <f t="array" ref="M9:V18">Matrix1</f>
        <v>1</v>
      </c>
      <c r="N9" s="28">
        <v>1</v>
      </c>
      <c r="O9" s="28">
        <v>1</v>
      </c>
      <c r="P9" s="28">
        <v>1</v>
      </c>
      <c r="Q9" s="28">
        <v>3</v>
      </c>
      <c r="R9" s="28">
        <v>5</v>
      </c>
      <c r="S9" s="28">
        <v>1</v>
      </c>
      <c r="T9" s="28">
        <v>3</v>
      </c>
      <c r="U9" s="28">
        <v>1</v>
      </c>
      <c r="V9" s="28">
        <v>1</v>
      </c>
      <c r="X9" s="79"/>
      <c r="Y9" s="99">
        <f ca="1">SUM(w_p1*AJ9,w_p2*Y22,w_p3*AJ22,w_p4*Y35,w_p5*AJ35,w_p6*Y48,w_p7*AJ48,w_p8*Y61,w_p9*AJ61,w_p10*Y74,w_p11*AJ74,w_p12*Y87,w_p13*AJ87,w_p14*Y100,w_p15*AJ100,w_p16*Y113,w_p17*AJ113,w_p18*Y126,w_p19*AJ126,w_p20*Y139)/$AD$7</f>
        <v>0</v>
      </c>
      <c r="Z9" s="99">
        <f t="shared" ref="Z9:AG9" ca="1" si="1">SUM(w_p1*AK9,w_p2*Z22,w_p3*AK22,w_p4*Z35,w_p5*AK35,w_p6*Z48,w_p7*AK48,w_p8*Z61,w_p9*AK61,w_p10*Z74,w_p11*AK74,w_p12*Z87,w_p13*AK87,w_p14*Z100,w_p15*AK100,w_p16*Z113,w_p17*AK113,w_p18*Z126,w_p19*AK126,w_p20*Z139)/$AD$7</f>
        <v>0</v>
      </c>
      <c r="AA9" s="99">
        <f t="shared" ca="1" si="1"/>
        <v>0</v>
      </c>
      <c r="AB9" s="99">
        <f t="shared" ca="1" si="1"/>
        <v>1.0986122886681098</v>
      </c>
      <c r="AC9" s="99">
        <f t="shared" ca="1" si="1"/>
        <v>1.6094379124341003</v>
      </c>
      <c r="AD9" s="99">
        <f t="shared" ca="1" si="1"/>
        <v>0</v>
      </c>
      <c r="AE9" s="99">
        <f t="shared" ca="1" si="1"/>
        <v>1.0986122886681098</v>
      </c>
      <c r="AF9" s="99">
        <f t="shared" ca="1" si="1"/>
        <v>0</v>
      </c>
      <c r="AG9" s="99">
        <f t="shared" ca="1" si="1"/>
        <v>0</v>
      </c>
      <c r="AI9" s="284"/>
      <c r="AJ9" s="285">
        <f>IF(N9=0,0,LN(N9))</f>
        <v>0</v>
      </c>
      <c r="AK9" s="285">
        <f t="shared" ref="AK9:AR9" si="2">IF(O9=0,"",LN(O9))</f>
        <v>0</v>
      </c>
      <c r="AL9" s="285">
        <f t="shared" si="2"/>
        <v>0</v>
      </c>
      <c r="AM9" s="285">
        <f t="shared" si="2"/>
        <v>1.0986122886681098</v>
      </c>
      <c r="AN9" s="285">
        <f t="shared" si="2"/>
        <v>1.6094379124341003</v>
      </c>
      <c r="AO9" s="285">
        <f t="shared" si="2"/>
        <v>0</v>
      </c>
      <c r="AP9" s="285">
        <f t="shared" si="2"/>
        <v>1.0986122886681098</v>
      </c>
      <c r="AQ9" s="285">
        <f>IF(U9=0,"",LN(U9))</f>
        <v>0</v>
      </c>
      <c r="AR9" s="285">
        <f t="shared" si="2"/>
        <v>0</v>
      </c>
    </row>
    <row r="10" spans="1:44" x14ac:dyDescent="0.2">
      <c r="A10" s="16">
        <v>2</v>
      </c>
      <c r="B10" s="99">
        <f t="shared" ref="B10:B18" ca="1" si="3">IF(($A10&gt;$N$5)+(B$8&gt;$N$5),0,1/INDEX(m_p0,B$8,$A10))</f>
        <v>1</v>
      </c>
      <c r="C10" s="79"/>
      <c r="D10" s="99">
        <f t="shared" ref="D10:K10" ca="1" si="4">IF((D$8&gt;$N$5)+($A10&gt;$N$5),0,EXP(Z10))</f>
        <v>1</v>
      </c>
      <c r="E10" s="99">
        <f t="shared" ca="1" si="4"/>
        <v>1</v>
      </c>
      <c r="F10" s="99">
        <f t="shared" ca="1" si="4"/>
        <v>2</v>
      </c>
      <c r="G10" s="99">
        <f t="shared" ca="1" si="4"/>
        <v>3.0000000000000004</v>
      </c>
      <c r="H10" s="99">
        <f t="shared" ca="1" si="4"/>
        <v>1</v>
      </c>
      <c r="I10" s="99">
        <f t="shared" ca="1" si="4"/>
        <v>3.0000000000000004</v>
      </c>
      <c r="J10" s="99">
        <f t="shared" ca="1" si="4"/>
        <v>1</v>
      </c>
      <c r="K10" s="99">
        <f t="shared" ca="1" si="4"/>
        <v>1</v>
      </c>
      <c r="L10" s="16">
        <v>2</v>
      </c>
      <c r="M10" s="28">
        <v>1</v>
      </c>
      <c r="N10" s="27">
        <v>1</v>
      </c>
      <c r="O10" s="28">
        <v>1</v>
      </c>
      <c r="P10" s="28">
        <v>1</v>
      </c>
      <c r="Q10" s="28">
        <v>2</v>
      </c>
      <c r="R10" s="28">
        <v>3</v>
      </c>
      <c r="S10" s="28">
        <v>1</v>
      </c>
      <c r="T10" s="28">
        <v>3</v>
      </c>
      <c r="U10" s="28">
        <v>1</v>
      </c>
      <c r="V10" s="28">
        <v>1</v>
      </c>
      <c r="X10" s="99"/>
      <c r="Y10" s="79"/>
      <c r="Z10" s="99">
        <f t="shared" ref="Z10:AG10" ca="1" si="5">SUM(w_p1*AK10,w_p2*Z23,w_p3*AK23,w_p4*Z36,w_p5*AK36,w_p6*Z49,w_p7*AK49,w_p8*Z62,w_p9*AK62,w_p10*Z75,w_p11*AK75,w_p12*Z88,w_p13*AK88,w_p14*Z101,w_p15*AK101,w_p16*Z114,w_p17*AK114,w_p18*Z127,w_p19*AK127,w_p20*Z140)/$AD$7</f>
        <v>0</v>
      </c>
      <c r="AA10" s="99">
        <f t="shared" ca="1" si="5"/>
        <v>0</v>
      </c>
      <c r="AB10" s="99">
        <f t="shared" ca="1" si="5"/>
        <v>0.69314718055994529</v>
      </c>
      <c r="AC10" s="99">
        <f t="shared" ca="1" si="5"/>
        <v>1.0986122886681098</v>
      </c>
      <c r="AD10" s="99">
        <f t="shared" ca="1" si="5"/>
        <v>0</v>
      </c>
      <c r="AE10" s="99">
        <f t="shared" ca="1" si="5"/>
        <v>1.0986122886681098</v>
      </c>
      <c r="AF10" s="99">
        <f t="shared" ca="1" si="5"/>
        <v>0</v>
      </c>
      <c r="AG10" s="99">
        <f t="shared" ca="1" si="5"/>
        <v>0</v>
      </c>
      <c r="AI10" s="285"/>
      <c r="AJ10" s="284"/>
      <c r="AK10" s="285">
        <f t="shared" ref="AK10" si="6">IF(O10=0,"",LN(O10))</f>
        <v>0</v>
      </c>
      <c r="AL10" s="285">
        <f t="shared" ref="AL10" si="7">IF(P10=0,"",LN(P10))</f>
        <v>0</v>
      </c>
      <c r="AM10" s="285">
        <f t="shared" ref="AM10" si="8">IF(Q10=0,"",LN(Q10))</f>
        <v>0.69314718055994529</v>
      </c>
      <c r="AN10" s="285">
        <f t="shared" ref="AN10" si="9">IF(R10=0,"",LN(R10))</f>
        <v>1.0986122886681098</v>
      </c>
      <c r="AO10" s="285">
        <f t="shared" ref="AO10" si="10">IF(S10=0,"",LN(S10))</f>
        <v>0</v>
      </c>
      <c r="AP10" s="285">
        <f t="shared" ref="AP10" si="11">IF(T10=0,"",LN(T10))</f>
        <v>1.0986122886681098</v>
      </c>
      <c r="AQ10" s="285">
        <f t="shared" ref="AQ10" si="12">IF(U10=0,"",LN(U10))</f>
        <v>0</v>
      </c>
      <c r="AR10" s="285">
        <f t="shared" ref="AR10" si="13">IF(V10=0,"",LN(V10))</f>
        <v>0</v>
      </c>
    </row>
    <row r="11" spans="1:44" x14ac:dyDescent="0.2">
      <c r="A11" s="16">
        <v>3</v>
      </c>
      <c r="B11" s="99">
        <f t="shared" ca="1" si="3"/>
        <v>1</v>
      </c>
      <c r="C11" s="99">
        <f t="shared" ref="C11:C18" ca="1" si="14">IF(($A11&gt;$N$5)+(C$8&gt;$N$5),0,1/INDEX(m_p0,C$8,$A11))</f>
        <v>1</v>
      </c>
      <c r="D11" s="79"/>
      <c r="E11" s="99">
        <f t="shared" ref="E11:K11" ca="1" si="15">IF((E$8&gt;$N$5)+($A11&gt;$N$5),0,EXP(AA11))</f>
        <v>1</v>
      </c>
      <c r="F11" s="99">
        <f t="shared" ca="1" si="15"/>
        <v>3.0000000000000004</v>
      </c>
      <c r="G11" s="99">
        <f t="shared" ca="1" si="15"/>
        <v>1</v>
      </c>
      <c r="H11" s="99">
        <f t="shared" ca="1" si="15"/>
        <v>0.5</v>
      </c>
      <c r="I11" s="99">
        <f t="shared" ca="1" si="15"/>
        <v>1</v>
      </c>
      <c r="J11" s="99">
        <f t="shared" ca="1" si="15"/>
        <v>1</v>
      </c>
      <c r="K11" s="99">
        <f t="shared" ca="1" si="15"/>
        <v>1</v>
      </c>
      <c r="L11" s="16">
        <v>3</v>
      </c>
      <c r="M11" s="28">
        <v>1</v>
      </c>
      <c r="N11" s="28">
        <v>1</v>
      </c>
      <c r="O11" s="27">
        <v>1</v>
      </c>
      <c r="P11" s="28">
        <v>1</v>
      </c>
      <c r="Q11" s="28">
        <v>3</v>
      </c>
      <c r="R11" s="28">
        <v>1</v>
      </c>
      <c r="S11" s="28">
        <v>0.5</v>
      </c>
      <c r="T11" s="28">
        <v>1</v>
      </c>
      <c r="U11" s="28">
        <v>1</v>
      </c>
      <c r="V11" s="28">
        <v>1</v>
      </c>
      <c r="X11" s="99"/>
      <c r="Y11" s="99"/>
      <c r="Z11" s="79"/>
      <c r="AA11" s="99">
        <f t="shared" ref="AA11:AG11" ca="1" si="16">SUM(w_p1*AL11,w_p2*AA24,w_p3*AL24,w_p4*AA37,w_p5*AL37,w_p6*AA50,w_p7*AL50,w_p8*AA63,w_p9*AL63,w_p10*AA76,w_p11*AL76,w_p12*AA89,w_p13*AL89,w_p14*AA102,w_p15*AL102,w_p16*AA115,w_p17*AL115,w_p18*AA128,w_p19*AL128,w_p20*AA141)/$AD$7</f>
        <v>0</v>
      </c>
      <c r="AB11" s="99">
        <f t="shared" ca="1" si="16"/>
        <v>1.0986122886681098</v>
      </c>
      <c r="AC11" s="99">
        <f t="shared" ca="1" si="16"/>
        <v>0</v>
      </c>
      <c r="AD11" s="99">
        <f t="shared" ca="1" si="16"/>
        <v>-0.69314718055994529</v>
      </c>
      <c r="AE11" s="99">
        <f t="shared" ca="1" si="16"/>
        <v>0</v>
      </c>
      <c r="AF11" s="99">
        <f t="shared" ca="1" si="16"/>
        <v>0</v>
      </c>
      <c r="AG11" s="99">
        <f t="shared" ca="1" si="16"/>
        <v>0</v>
      </c>
      <c r="AI11" s="285"/>
      <c r="AJ11" s="285"/>
      <c r="AK11" s="284"/>
      <c r="AL11" s="285">
        <f t="shared" ref="AL11" si="17">IF(P11=0,"",LN(P11))</f>
        <v>0</v>
      </c>
      <c r="AM11" s="285">
        <f t="shared" ref="AM11" si="18">IF(Q11=0,"",LN(Q11))</f>
        <v>1.0986122886681098</v>
      </c>
      <c r="AN11" s="285">
        <f t="shared" ref="AN11" si="19">IF(R11=0,"",LN(R11))</f>
        <v>0</v>
      </c>
      <c r="AO11" s="285">
        <f t="shared" ref="AO11" si="20">IF(S11=0,"",LN(S11))</f>
        <v>-0.69314718055994529</v>
      </c>
      <c r="AP11" s="285">
        <f t="shared" ref="AP11" si="21">IF(T11=0,"",LN(T11))</f>
        <v>0</v>
      </c>
      <c r="AQ11" s="285">
        <f t="shared" ref="AQ11" si="22">IF(U11=0,"",LN(U11))</f>
        <v>0</v>
      </c>
      <c r="AR11" s="285">
        <f t="shared" ref="AR11" si="23">IF(V11=0,"",LN(V11))</f>
        <v>0</v>
      </c>
    </row>
    <row r="12" spans="1:44" x14ac:dyDescent="0.2">
      <c r="A12" s="16">
        <v>4</v>
      </c>
      <c r="B12" s="99">
        <f t="shared" ca="1" si="3"/>
        <v>1</v>
      </c>
      <c r="C12" s="99">
        <f t="shared" ca="1" si="14"/>
        <v>1</v>
      </c>
      <c r="D12" s="99">
        <f t="shared" ref="D12:D18" ca="1" si="24">IF(($A12&gt;$N$5)+(D$8&gt;$N$5),0,1/INDEX(m_p0,D$8,$A12))</f>
        <v>1</v>
      </c>
      <c r="E12" s="79"/>
      <c r="F12" s="99">
        <f t="shared" ref="F12:K12" ca="1" si="25">IF((F$8&gt;$N$5)+($A12&gt;$N$5),0,EXP(AB12))</f>
        <v>3.0000000000000004</v>
      </c>
      <c r="G12" s="99">
        <f t="shared" ca="1" si="25"/>
        <v>2</v>
      </c>
      <c r="H12" s="99">
        <f t="shared" ca="1" si="25"/>
        <v>2</v>
      </c>
      <c r="I12" s="99">
        <f t="shared" ca="1" si="25"/>
        <v>3.0000000000000004</v>
      </c>
      <c r="J12" s="99">
        <f t="shared" ca="1" si="25"/>
        <v>1</v>
      </c>
      <c r="K12" s="99">
        <f t="shared" ca="1" si="25"/>
        <v>1</v>
      </c>
      <c r="L12" s="16">
        <v>4</v>
      </c>
      <c r="M12" s="28">
        <v>1</v>
      </c>
      <c r="N12" s="28">
        <v>1</v>
      </c>
      <c r="O12" s="28">
        <v>1</v>
      </c>
      <c r="P12" s="27">
        <v>1</v>
      </c>
      <c r="Q12" s="28">
        <v>3</v>
      </c>
      <c r="R12" s="28">
        <v>2</v>
      </c>
      <c r="S12" s="28">
        <v>2</v>
      </c>
      <c r="T12" s="28">
        <v>3</v>
      </c>
      <c r="U12" s="28">
        <v>1</v>
      </c>
      <c r="V12" s="28">
        <v>1</v>
      </c>
      <c r="X12" s="99"/>
      <c r="Y12" s="99"/>
      <c r="Z12" s="99"/>
      <c r="AA12" s="79"/>
      <c r="AB12" s="99">
        <f t="shared" ref="AB12:AG12" ca="1" si="26">SUM(w_p1*AM12,w_p2*AB25,w_p3*AM25,w_p4*AB38,w_p5*AM38,w_p6*AB51,w_p7*AM51,w_p8*AB64,w_p9*AM64,w_p10*AB77,w_p11*AM77,w_p12*AB90,w_p13*AM90,w_p14*AB103,w_p15*AM103,w_p16*AB116,w_p17*AM116,w_p18*AB129,w_p19*AM129,w_p20*AB142)/$AD$7</f>
        <v>1.0986122886681098</v>
      </c>
      <c r="AC12" s="99">
        <f t="shared" ca="1" si="26"/>
        <v>0.69314718055994529</v>
      </c>
      <c r="AD12" s="99">
        <f t="shared" ca="1" si="26"/>
        <v>0.69314718055994529</v>
      </c>
      <c r="AE12" s="99">
        <f t="shared" ca="1" si="26"/>
        <v>1.0986122886681098</v>
      </c>
      <c r="AF12" s="99">
        <f t="shared" ca="1" si="26"/>
        <v>0</v>
      </c>
      <c r="AG12" s="99">
        <f t="shared" ca="1" si="26"/>
        <v>0</v>
      </c>
      <c r="AI12" s="285"/>
      <c r="AJ12" s="285"/>
      <c r="AK12" s="285"/>
      <c r="AL12" s="284"/>
      <c r="AM12" s="285">
        <f t="shared" ref="AM12" si="27">IF(Q12=0,"",LN(Q12))</f>
        <v>1.0986122886681098</v>
      </c>
      <c r="AN12" s="285">
        <f t="shared" ref="AN12" si="28">IF(R12=0,"",LN(R12))</f>
        <v>0.69314718055994529</v>
      </c>
      <c r="AO12" s="285">
        <f t="shared" ref="AO12" si="29">IF(S12=0,"",LN(S12))</f>
        <v>0.69314718055994529</v>
      </c>
      <c r="AP12" s="285">
        <f t="shared" ref="AP12" si="30">IF(T12=0,"",LN(T12))</f>
        <v>1.0986122886681098</v>
      </c>
      <c r="AQ12" s="285">
        <f t="shared" ref="AQ12" si="31">IF(U12=0,"",LN(U12))</f>
        <v>0</v>
      </c>
      <c r="AR12" s="285">
        <f t="shared" ref="AR12" si="32">IF(V12=0,"",LN(V12))</f>
        <v>0</v>
      </c>
    </row>
    <row r="13" spans="1:44" x14ac:dyDescent="0.2">
      <c r="A13" s="16">
        <v>5</v>
      </c>
      <c r="B13" s="99">
        <f t="shared" ca="1" si="3"/>
        <v>0.33333333333333326</v>
      </c>
      <c r="C13" s="99">
        <f t="shared" ca="1" si="14"/>
        <v>0.5</v>
      </c>
      <c r="D13" s="99">
        <f t="shared" ca="1" si="24"/>
        <v>0.33333333333333326</v>
      </c>
      <c r="E13" s="99">
        <f t="shared" ref="E13:E18" ca="1" si="33">IF(($A13&gt;$N$5)+(E$8&gt;$N$5),0,1/INDEX(m_p0,E$8,$A13))</f>
        <v>0.33333333333333326</v>
      </c>
      <c r="F13" s="79"/>
      <c r="G13" s="99">
        <f ca="1">IF((G$8&gt;$N$5)+($A13&gt;$N$5),0,EXP(AC13))</f>
        <v>1</v>
      </c>
      <c r="H13" s="99">
        <f ca="1">IF((H$8&gt;$N$5)+($A13&gt;$N$5),0,EXP(AD13))</f>
        <v>0.33333333333333331</v>
      </c>
      <c r="I13" s="99">
        <f ca="1">IF((I$8&gt;$N$5)+($A13&gt;$N$5),0,EXP(AE13))</f>
        <v>3.0000000000000004</v>
      </c>
      <c r="J13" s="99">
        <f ca="1">IF((J$8&gt;$N$5)+($A13&gt;$N$5),0,EXP(AF13))</f>
        <v>1</v>
      </c>
      <c r="K13" s="99">
        <f ca="1">IF((K$8&gt;$N$5)+($A13&gt;$N$5),0,EXP(AG13))</f>
        <v>1</v>
      </c>
      <c r="L13" s="16">
        <v>5</v>
      </c>
      <c r="M13" s="28">
        <v>0.33333333333333331</v>
      </c>
      <c r="N13" s="28">
        <v>0.5</v>
      </c>
      <c r="O13" s="28">
        <v>0.33333333333333331</v>
      </c>
      <c r="P13" s="28">
        <v>0.33333333333333331</v>
      </c>
      <c r="Q13" s="27">
        <v>1</v>
      </c>
      <c r="R13" s="28">
        <v>1</v>
      </c>
      <c r="S13" s="28">
        <v>0.33333333333333331</v>
      </c>
      <c r="T13" s="28">
        <v>3</v>
      </c>
      <c r="U13" s="28">
        <v>1</v>
      </c>
      <c r="V13" s="28">
        <v>1</v>
      </c>
      <c r="X13" s="99"/>
      <c r="Y13" s="99"/>
      <c r="Z13" s="99"/>
      <c r="AA13" s="99"/>
      <c r="AB13" s="79"/>
      <c r="AC13" s="99">
        <f ca="1">SUM(w_p1*AN13,w_p2*AC26,w_p3*AN26,w_p4*AC39,w_p5*AN39,w_p6*AC52,w_p7*AN52,w_p8*AC65,w_p9*AN65,w_p10*AC78,w_p11*AN78,w_p12*AC91,w_p13*AN91,w_p14*AC104,w_p15*AN104,w_p16*AC117,w_p17*AN117,w_p18*AC130,w_p19*AN130,w_p20*AC143)/$AD$7</f>
        <v>0</v>
      </c>
      <c r="AD13" s="99">
        <f ca="1">SUM(w_p1*AO13,w_p2*AD26,w_p3*AO26,w_p4*AD39,w_p5*AO39,w_p6*AD52,w_p7*AO52,w_p8*AD65,w_p9*AO65,w_p10*AD78,w_p11*AO78,w_p12*AD91,w_p13*AO91,w_p14*AD104,w_p15*AO104,w_p16*AD117,w_p17*AO117,w_p18*AD130,w_p19*AO130,w_p20*AD143)/$AD$7</f>
        <v>-1.0986122886681098</v>
      </c>
      <c r="AE13" s="99">
        <f ca="1">SUM(w_p1*AP13,w_p2*AE26,w_p3*AP26,w_p4*AE39,w_p5*AP39,w_p6*AE52,w_p7*AP52,w_p8*AE65,w_p9*AP65,w_p10*AE78,w_p11*AP78,w_p12*AE91,w_p13*AP91,w_p14*AE104,w_p15*AP104,w_p16*AE117,w_p17*AP117,w_p18*AE130,w_p19*AP130,w_p20*AE143)/$AD$7</f>
        <v>1.0986122886681098</v>
      </c>
      <c r="AF13" s="99">
        <f ca="1">SUM(w_p1*AQ13,w_p2*AF26,w_p3*AQ26,w_p4*AF39,w_p5*AQ39,w_p6*AF52,w_p7*AQ52,w_p8*AF65,w_p9*AQ65,w_p10*AF78,w_p11*AQ78,w_p12*AF91,w_p13*AQ91,w_p14*AF104,w_p15*AQ104,w_p16*AF117,w_p17*AQ117,w_p18*AF130,w_p19*AQ130,w_p20*AF143)/$AD$7</f>
        <v>0</v>
      </c>
      <c r="AG13" s="99">
        <f ca="1">SUM(w_p1*AR13,w_p2*AG26,w_p3*AR26,w_p4*AG39,w_p5*AR39,w_p6*AG52,w_p7*AR52,w_p8*AG65,w_p9*AR65,w_p10*AG78,w_p11*AR78,w_p12*AG91,w_p13*AR91,w_p14*AG104,w_p15*AR104,w_p16*AG117,w_p17*AR117,w_p18*AG130,w_p19*AR130,w_p20*AG143)/$AD$7</f>
        <v>0</v>
      </c>
      <c r="AI13" s="285"/>
      <c r="AJ13" s="285"/>
      <c r="AK13" s="285"/>
      <c r="AL13" s="285"/>
      <c r="AM13" s="284"/>
      <c r="AN13" s="285">
        <f t="shared" ref="AN13" si="34">IF(R13=0,"",LN(R13))</f>
        <v>0</v>
      </c>
      <c r="AO13" s="285">
        <f t="shared" ref="AO13" si="35">IF(S13=0,"",LN(S13))</f>
        <v>-1.0986122886681098</v>
      </c>
      <c r="AP13" s="285">
        <f t="shared" ref="AP13" si="36">IF(T13=0,"",LN(T13))</f>
        <v>1.0986122886681098</v>
      </c>
      <c r="AQ13" s="285">
        <f t="shared" ref="AQ13" si="37">IF(U13=0,"",LN(U13))</f>
        <v>0</v>
      </c>
      <c r="AR13" s="285">
        <f t="shared" ref="AR13" si="38">IF(V13=0,"",LN(V13))</f>
        <v>0</v>
      </c>
    </row>
    <row r="14" spans="1:44" x14ac:dyDescent="0.2">
      <c r="A14" s="16">
        <v>6</v>
      </c>
      <c r="B14" s="99">
        <f t="shared" ca="1" si="3"/>
        <v>0.20000000000000004</v>
      </c>
      <c r="C14" s="99">
        <f t="shared" ca="1" si="14"/>
        <v>0.33333333333333326</v>
      </c>
      <c r="D14" s="99">
        <f t="shared" ca="1" si="24"/>
        <v>1</v>
      </c>
      <c r="E14" s="99">
        <f t="shared" ca="1" si="33"/>
        <v>0.5</v>
      </c>
      <c r="F14" s="99">
        <f ca="1">IF(($A14&gt;$N$5)+(F$8&gt;$N$5),0,1/INDEX(m_p0,F$8,$A14))</f>
        <v>1</v>
      </c>
      <c r="G14" s="79"/>
      <c r="H14" s="99">
        <f ca="1">IF((H$8&gt;$N$5)+($A14&gt;$N$5),0,EXP(AD14))</f>
        <v>0.2</v>
      </c>
      <c r="I14" s="99">
        <f ca="1">IF((I$8&gt;$N$5)+($A14&gt;$N$5),0,EXP(AE14))</f>
        <v>1</v>
      </c>
      <c r="J14" s="99">
        <f ca="1">IF((J$8&gt;$N$5)+($A14&gt;$N$5),0,EXP(AF14))</f>
        <v>1</v>
      </c>
      <c r="K14" s="99">
        <f ca="1">IF((K$8&gt;$N$5)+($A14&gt;$N$5),0,EXP(AG14))</f>
        <v>1</v>
      </c>
      <c r="L14" s="16">
        <v>6</v>
      </c>
      <c r="M14" s="28">
        <v>0.2</v>
      </c>
      <c r="N14" s="28">
        <v>0.33333333333333331</v>
      </c>
      <c r="O14" s="28">
        <v>1</v>
      </c>
      <c r="P14" s="28">
        <v>0.5</v>
      </c>
      <c r="Q14" s="28">
        <v>1</v>
      </c>
      <c r="R14" s="27">
        <v>1</v>
      </c>
      <c r="S14" s="28">
        <v>0.2</v>
      </c>
      <c r="T14" s="28">
        <v>1</v>
      </c>
      <c r="U14" s="28">
        <v>1</v>
      </c>
      <c r="V14" s="28">
        <v>1</v>
      </c>
      <c r="X14" s="99"/>
      <c r="Y14" s="99"/>
      <c r="Z14" s="99"/>
      <c r="AA14" s="99"/>
      <c r="AB14" s="99"/>
      <c r="AC14" s="79"/>
      <c r="AD14" s="99">
        <f ca="1">SUM(w_p1*AO14,w_p2*AD27,w_p3*AO27,w_p4*AD40,w_p5*AO40,w_p6*AD53,w_p7*AO53,w_p8*AD66,w_p9*AO66,w_p10*AD79,w_p11*AO79,w_p12*AD92,w_p13*AO92,w_p14*AD105,w_p15*AO105,w_p16*AD118,w_p17*AO118,w_p18*AD131,w_p19*AO131,w_p20*AD144)/$AD$7</f>
        <v>-1.6094379124341003</v>
      </c>
      <c r="AE14" s="99">
        <f ca="1">SUM(w_p1*AP14,w_p2*AE27,w_p3*AP27,w_p4*AE40,w_p5*AP40,w_p6*AE53,w_p7*AP53,w_p8*AE66,w_p9*AP66,w_p10*AE79,w_p11*AP79,w_p12*AE92,w_p13*AP92,w_p14*AE105,w_p15*AP105,w_p16*AE118,w_p17*AP118,w_p18*AE131,w_p19*AP131,w_p20*AE144)/$AD$7</f>
        <v>0</v>
      </c>
      <c r="AF14" s="99">
        <f ca="1">SUM(w_p1*AQ14,w_p2*AF27,w_p3*AQ27,w_p4*AF40,w_p5*AQ40,w_p6*AF53,w_p7*AQ53,w_p8*AF66,w_p9*AQ66,w_p10*AF79,w_p11*AQ79,w_p12*AF92,w_p13*AQ92,w_p14*AF105,w_p15*AQ105,w_p16*AF118,w_p17*AQ118,w_p18*AF131,w_p19*AQ131,w_p20*AF144)/$AD$7</f>
        <v>0</v>
      </c>
      <c r="AG14" s="99">
        <f ca="1">SUM(w_p1*AR14,w_p2*AG27,w_p3*AR27,w_p4*AG40,w_p5*AR40,w_p6*AG53,w_p7*AR53,w_p8*AG66,w_p9*AR66,w_p10*AG79,w_p11*AR79,w_p12*AG92,w_p13*AR92,w_p14*AG105,w_p15*AR105,w_p16*AG118,w_p17*AR118,w_p18*AG131,w_p19*AR131,w_p20*AG144)/$AD$7</f>
        <v>0</v>
      </c>
      <c r="AI14" s="285"/>
      <c r="AJ14" s="285"/>
      <c r="AK14" s="285"/>
      <c r="AL14" s="285"/>
      <c r="AM14" s="285"/>
      <c r="AN14" s="284"/>
      <c r="AO14" s="285">
        <f t="shared" ref="AO14" si="39">IF(S14=0,"",LN(S14))</f>
        <v>-1.6094379124341003</v>
      </c>
      <c r="AP14" s="285">
        <f t="shared" ref="AP14" si="40">IF(T14=0,"",LN(T14))</f>
        <v>0</v>
      </c>
      <c r="AQ14" s="285">
        <f t="shared" ref="AQ14" si="41">IF(U14=0,"",LN(U14))</f>
        <v>0</v>
      </c>
      <c r="AR14" s="285">
        <f t="shared" ref="AR14" si="42">IF(V14=0,"",LN(V14))</f>
        <v>0</v>
      </c>
    </row>
    <row r="15" spans="1:44" x14ac:dyDescent="0.2">
      <c r="A15" s="16">
        <v>7</v>
      </c>
      <c r="B15" s="99">
        <f t="shared" ca="1" si="3"/>
        <v>1</v>
      </c>
      <c r="C15" s="99">
        <f t="shared" ca="1" si="14"/>
        <v>1</v>
      </c>
      <c r="D15" s="99">
        <f t="shared" ca="1" si="24"/>
        <v>2</v>
      </c>
      <c r="E15" s="99">
        <f t="shared" ca="1" si="33"/>
        <v>0.5</v>
      </c>
      <c r="F15" s="99">
        <f ca="1">IF(($A15&gt;$N$5)+(F$8&gt;$N$5),0,1/INDEX(m_p0,F$8,$A15))</f>
        <v>3</v>
      </c>
      <c r="G15" s="99">
        <f ca="1">IF(($A15&gt;$N$5)+(G$8&gt;$N$5),0,1/INDEX(m_p0,G$8,$A15))</f>
        <v>5</v>
      </c>
      <c r="H15" s="79"/>
      <c r="I15" s="99">
        <f ca="1">IF((I$8&gt;$N$5)+($A15&gt;$N$5),0,EXP(AE15))</f>
        <v>3.0000000000000004</v>
      </c>
      <c r="J15" s="99">
        <f ca="1">IF((J$8&gt;$N$5)+($A15&gt;$N$5),0,EXP(AF15))</f>
        <v>1</v>
      </c>
      <c r="K15" s="99">
        <f ca="1">IF((K$8&gt;$N$5)+($A15&gt;$N$5),0,EXP(AG15))</f>
        <v>1</v>
      </c>
      <c r="L15" s="16">
        <v>7</v>
      </c>
      <c r="M15" s="28">
        <v>1</v>
      </c>
      <c r="N15" s="28">
        <v>1</v>
      </c>
      <c r="O15" s="28">
        <v>2</v>
      </c>
      <c r="P15" s="28">
        <v>0.5</v>
      </c>
      <c r="Q15" s="28">
        <v>3</v>
      </c>
      <c r="R15" s="28">
        <v>5</v>
      </c>
      <c r="S15" s="27">
        <v>1</v>
      </c>
      <c r="T15" s="28">
        <v>3</v>
      </c>
      <c r="U15" s="28">
        <v>1</v>
      </c>
      <c r="V15" s="28">
        <v>1</v>
      </c>
      <c r="X15" s="99"/>
      <c r="Y15" s="99"/>
      <c r="Z15" s="99"/>
      <c r="AA15" s="99"/>
      <c r="AB15" s="99"/>
      <c r="AC15" s="99"/>
      <c r="AD15" s="79"/>
      <c r="AE15" s="99">
        <f ca="1">SUM(w_p1*AP15,w_p2*AE28,w_p3*AP28,w_p4*AE41,w_p5*AP41,w_p6*AE54,w_p7*AP54,w_p8*AE67,w_p9*AP67,w_p10*AE80,w_p11*AP80,w_p12*AE93,w_p13*AP93,w_p14*AE106,w_p15*AP106,w_p16*AE119,w_p17*AP119,w_p18*AE132,w_p19*AP132,w_p20*AE145)/$AD$7</f>
        <v>1.0986122886681098</v>
      </c>
      <c r="AF15" s="99">
        <f ca="1">SUM(w_p1*AQ15,w_p2*AF28,w_p3*AQ28,w_p4*AF41,w_p5*AQ41,w_p6*AF54,w_p7*AQ54,w_p8*AF67,w_p9*AQ67,w_p10*AF80,w_p11*AQ80,w_p12*AF93,w_p13*AQ93,w_p14*AF106,w_p15*AQ106,w_p16*AF119,w_p17*AQ119,w_p18*AF132,w_p19*AQ132,w_p20*AF145)/$AD$7</f>
        <v>0</v>
      </c>
      <c r="AG15" s="99">
        <f ca="1">SUM(w_p1*AR15,w_p2*AG28,w_p3*AR28,w_p4*AG41,w_p5*AR41,w_p6*AG54,w_p7*AR54,w_p8*AG67,w_p9*AR67,w_p10*AG80,w_p11*AR80,w_p12*AG93,w_p13*AR93,w_p14*AG106,w_p15*AR106,w_p16*AG119,w_p17*AR119,w_p18*AG132,w_p19*AR132,w_p20*AG145)/$AD$7</f>
        <v>0</v>
      </c>
      <c r="AI15" s="285"/>
      <c r="AJ15" s="285"/>
      <c r="AK15" s="285"/>
      <c r="AL15" s="285"/>
      <c r="AM15" s="285"/>
      <c r="AN15" s="285"/>
      <c r="AO15" s="284"/>
      <c r="AP15" s="285">
        <f t="shared" ref="AP15" si="43">IF(T15=0,"",LN(T15))</f>
        <v>1.0986122886681098</v>
      </c>
      <c r="AQ15" s="285">
        <f t="shared" ref="AQ15" si="44">IF(U15=0,"",LN(U15))</f>
        <v>0</v>
      </c>
      <c r="AR15" s="285">
        <f t="shared" ref="AR15" si="45">IF(V15=0,"",LN(V15))</f>
        <v>0</v>
      </c>
    </row>
    <row r="16" spans="1:44" x14ac:dyDescent="0.2">
      <c r="A16" s="16">
        <v>8</v>
      </c>
      <c r="B16" s="99">
        <f t="shared" ca="1" si="3"/>
        <v>0.33333333333333326</v>
      </c>
      <c r="C16" s="99">
        <f t="shared" ca="1" si="14"/>
        <v>0.33333333333333326</v>
      </c>
      <c r="D16" s="99">
        <f t="shared" ca="1" si="24"/>
        <v>1</v>
      </c>
      <c r="E16" s="99">
        <f t="shared" ca="1" si="33"/>
        <v>0.33333333333333326</v>
      </c>
      <c r="F16" s="99">
        <f ca="1">IF(($A16&gt;$N$5)+(F$8&gt;$N$5),0,1/INDEX(m_p0,F$8,$A16))</f>
        <v>0.33333333333333326</v>
      </c>
      <c r="G16" s="99">
        <f ca="1">IF(($A16&gt;$N$5)+(G$8&gt;$N$5),0,1/INDEX(m_p0,G$8,$A16))</f>
        <v>1</v>
      </c>
      <c r="H16" s="99">
        <f ca="1">IF(($A16&gt;$N$5)+(H$8&gt;$N$5),0,1/INDEX(m_p0,H$8,$A16))</f>
        <v>0.33333333333333326</v>
      </c>
      <c r="I16" s="79"/>
      <c r="J16" s="99">
        <f ca="1">IF((J$8&gt;$N$5)+($A16&gt;$N$5),0,EXP(AF16))</f>
        <v>1</v>
      </c>
      <c r="K16" s="99">
        <f ca="1">IF((K$8&gt;$N$5)+($A16&gt;$N$5),0,EXP(AG16))</f>
        <v>1</v>
      </c>
      <c r="L16" s="16">
        <v>8</v>
      </c>
      <c r="M16" s="28">
        <v>0.33333333333333331</v>
      </c>
      <c r="N16" s="28">
        <v>0.33333333333333331</v>
      </c>
      <c r="O16" s="28">
        <v>1</v>
      </c>
      <c r="P16" s="28">
        <v>0.33333333333333331</v>
      </c>
      <c r="Q16" s="28">
        <v>0.33333333333333331</v>
      </c>
      <c r="R16" s="28">
        <v>1</v>
      </c>
      <c r="S16" s="28">
        <v>0.33333333333333331</v>
      </c>
      <c r="T16" s="27">
        <v>1</v>
      </c>
      <c r="U16" s="28">
        <v>1</v>
      </c>
      <c r="V16" s="28">
        <v>1</v>
      </c>
      <c r="X16" s="99"/>
      <c r="Y16" s="99"/>
      <c r="Z16" s="99"/>
      <c r="AA16" s="99"/>
      <c r="AB16" s="99"/>
      <c r="AC16" s="99"/>
      <c r="AD16" s="99"/>
      <c r="AE16" s="79"/>
      <c r="AF16" s="99">
        <f ca="1">SUM(w_p1*AQ16,w_p2*AF29,w_p3*AQ29,w_p4*AF42,w_p5*AQ42,w_p6*AF55,w_p7*AQ55,w_p8*AF68,w_p9*AQ68,w_p10*AF81,w_p11*AQ81,w_p12*AF94,w_p13*AQ94,w_p14*AF107,w_p15*AQ107,w_p16*AF120,w_p17*AQ120,w_p18*AF133,w_p19*AQ133,w_p20*AF146)/$AD$7</f>
        <v>0</v>
      </c>
      <c r="AG16" s="99">
        <f ca="1">SUM(w_p1*AR16,w_p2*AG29,w_p3*AR29,w_p4*AG42,w_p5*AR42,w_p6*AG55,w_p7*AR55,w_p8*AG68,w_p9*AR68,w_p10*AG81,w_p11*AR81,w_p12*AG94,w_p13*AR94,w_p14*AG107,w_p15*AR107,w_p16*AG120,w_p17*AR120,w_p18*AG133,w_p19*AR133,w_p20*AG146)/$AD$7</f>
        <v>0</v>
      </c>
      <c r="AI16" s="285"/>
      <c r="AJ16" s="285"/>
      <c r="AK16" s="285"/>
      <c r="AL16" s="285"/>
      <c r="AM16" s="285"/>
      <c r="AN16" s="285"/>
      <c r="AO16" s="285"/>
      <c r="AP16" s="284"/>
      <c r="AQ16" s="285">
        <f t="shared" ref="AQ16" si="46">IF(U16=0,"",LN(U16))</f>
        <v>0</v>
      </c>
      <c r="AR16" s="285">
        <f t="shared" ref="AR16:AR17" si="47">IF(V16=0,"",LN(V16))</f>
        <v>0</v>
      </c>
    </row>
    <row r="17" spans="1:44" x14ac:dyDescent="0.2">
      <c r="A17" s="16">
        <v>9</v>
      </c>
      <c r="B17" s="99">
        <f t="shared" ca="1" si="3"/>
        <v>1</v>
      </c>
      <c r="C17" s="99">
        <f t="shared" ca="1" si="14"/>
        <v>1</v>
      </c>
      <c r="D17" s="99">
        <f t="shared" ca="1" si="24"/>
        <v>1</v>
      </c>
      <c r="E17" s="99">
        <f t="shared" ca="1" si="33"/>
        <v>1</v>
      </c>
      <c r="F17" s="99">
        <f ca="1">IF(($A17&gt;$N$5)+(F$8&gt;$N$5),0,1/INDEX(m_p0,F$8,$A17))</f>
        <v>1</v>
      </c>
      <c r="G17" s="99">
        <f ca="1">IF(($A17&gt;$N$5)+(G$8&gt;$N$5),0,1/INDEX(m_p0,G$8,$A17))</f>
        <v>1</v>
      </c>
      <c r="H17" s="99">
        <f ca="1">IF(($A17&gt;$N$5)+(H$8&gt;$N$5),0,1/INDEX(m_p0,H$8,$A17))</f>
        <v>1</v>
      </c>
      <c r="I17" s="99">
        <f ca="1">IF(($A17&gt;$N$5)+(I$8&gt;$N$5),0,1/INDEX(m_p0,I$8,$A17))</f>
        <v>1</v>
      </c>
      <c r="J17" s="100"/>
      <c r="K17" s="99">
        <f ca="1">IF((K$8&gt;$N$5)+($A17&gt;$N$5),0,EXP(AG17))</f>
        <v>1</v>
      </c>
      <c r="L17" s="16">
        <v>9</v>
      </c>
      <c r="M17" s="28">
        <v>1</v>
      </c>
      <c r="N17" s="28">
        <v>1</v>
      </c>
      <c r="O17" s="28">
        <v>1</v>
      </c>
      <c r="P17" s="28">
        <v>1</v>
      </c>
      <c r="Q17" s="28">
        <v>1</v>
      </c>
      <c r="R17" s="28">
        <v>1</v>
      </c>
      <c r="S17" s="28">
        <v>1</v>
      </c>
      <c r="T17" s="28">
        <v>1</v>
      </c>
      <c r="U17" s="27">
        <v>1</v>
      </c>
      <c r="V17" s="28">
        <v>1</v>
      </c>
      <c r="X17" s="99"/>
      <c r="Y17" s="99"/>
      <c r="Z17" s="99"/>
      <c r="AA17" s="99"/>
      <c r="AB17" s="99"/>
      <c r="AC17" s="99"/>
      <c r="AD17" s="99"/>
      <c r="AE17" s="99"/>
      <c r="AF17" s="100"/>
      <c r="AG17" s="99">
        <f ca="1">SUM(w_p1*AR17,w_p2*AG30,w_p3*AR30,w_p4*AG43,w_p5*AR43,w_p6*AG56,w_p7*AR56,w_p8*AG69,w_p9*AR69,w_p10*AG82,w_p11*AR82,w_p12*AG95,w_p13*AR95,w_p14*AG108,w_p15*AR108,w_p16*AG121,w_p17*AR121,w_p18*AG134,w_p19*AR134,w_p20*AG147)/$AD$7</f>
        <v>0</v>
      </c>
      <c r="AI17" s="285"/>
      <c r="AJ17" s="285"/>
      <c r="AK17" s="285"/>
      <c r="AL17" s="285"/>
      <c r="AM17" s="285"/>
      <c r="AN17" s="285"/>
      <c r="AO17" s="285"/>
      <c r="AP17" s="285"/>
      <c r="AQ17" s="284"/>
      <c r="AR17" s="285">
        <f t="shared" si="47"/>
        <v>0</v>
      </c>
    </row>
    <row r="18" spans="1:44" x14ac:dyDescent="0.2">
      <c r="A18" s="16">
        <v>10</v>
      </c>
      <c r="B18" s="99">
        <f t="shared" ca="1" si="3"/>
        <v>1</v>
      </c>
      <c r="C18" s="99">
        <f t="shared" ca="1" si="14"/>
        <v>1</v>
      </c>
      <c r="D18" s="99">
        <f t="shared" ca="1" si="24"/>
        <v>1</v>
      </c>
      <c r="E18" s="99">
        <f t="shared" ca="1" si="33"/>
        <v>1</v>
      </c>
      <c r="F18" s="99">
        <f ca="1">IF(($A18&gt;$N$5)+(F$8&gt;$N$5),0,1/INDEX(m_p0,F$8,$A18))</f>
        <v>1</v>
      </c>
      <c r="G18" s="99">
        <f ca="1">IF(($A18&gt;$N$5)+(G$8&gt;$N$5),0,1/INDEX(m_p0,G$8,$A18))</f>
        <v>1</v>
      </c>
      <c r="H18" s="99">
        <f ca="1">IF(($A18&gt;$N$5)+(H$8&gt;$N$5),0,1/INDEX(m_p0,H$8,$A18))</f>
        <v>1</v>
      </c>
      <c r="I18" s="99">
        <f ca="1">IF(($A18&gt;$N$5)+(I$8&gt;$N$5),0,1/INDEX(m_p0,I$8,$A18))</f>
        <v>1</v>
      </c>
      <c r="J18" s="99">
        <f ca="1">IF(($A18&gt;$N$5)+(J$8&gt;$N$5),0,1/INDEX(m_p0,J$8,$A18))</f>
        <v>1</v>
      </c>
      <c r="K18" s="100"/>
      <c r="L18" s="16">
        <v>10</v>
      </c>
      <c r="M18" s="28">
        <v>1</v>
      </c>
      <c r="N18" s="28">
        <v>1</v>
      </c>
      <c r="O18" s="28">
        <v>1</v>
      </c>
      <c r="P18" s="28">
        <v>1</v>
      </c>
      <c r="Q18" s="28">
        <v>1</v>
      </c>
      <c r="R18" s="28">
        <v>1</v>
      </c>
      <c r="S18" s="28">
        <v>1</v>
      </c>
      <c r="T18" s="28">
        <v>1</v>
      </c>
      <c r="U18" s="28">
        <v>1</v>
      </c>
      <c r="V18" s="27">
        <v>1</v>
      </c>
      <c r="X18" s="99"/>
      <c r="Y18" s="99"/>
      <c r="Z18" s="99"/>
      <c r="AA18" s="99"/>
      <c r="AB18" s="99"/>
      <c r="AC18" s="99"/>
      <c r="AD18" s="99"/>
      <c r="AE18" s="99"/>
      <c r="AF18" s="99"/>
      <c r="AG18" s="100"/>
      <c r="AI18" s="285"/>
      <c r="AJ18" s="285"/>
      <c r="AK18" s="285"/>
      <c r="AL18" s="285"/>
      <c r="AM18" s="285"/>
      <c r="AN18" s="285"/>
      <c r="AO18" s="285"/>
      <c r="AP18" s="285"/>
      <c r="AQ18" s="285"/>
      <c r="AR18" s="284"/>
    </row>
    <row r="19" spans="1:44" x14ac:dyDescent="0.2">
      <c r="W19" s="98"/>
    </row>
    <row r="20" spans="1:44" ht="13.2" x14ac:dyDescent="0.25">
      <c r="A20" s="105">
        <v>2</v>
      </c>
      <c r="B20" s="508" t="str">
        <f ca="1">INDIRECT(ADDRESS(17,2,1,1,"in"&amp;TEXT(A20,"@")))</f>
        <v>Participant 1</v>
      </c>
      <c r="C20" s="508"/>
      <c r="D20" s="508"/>
      <c r="E20" s="508"/>
      <c r="F20" s="508"/>
      <c r="G20" s="508"/>
      <c r="H20" s="282">
        <f ca="1">INDIRECT(ADDRESS(17,6,1,1,"in"&amp;TEXT(A20,"@")))</f>
        <v>1</v>
      </c>
      <c r="I20" s="103"/>
      <c r="J20" s="507">
        <f ca="1">INDIRECT(ADDRESS(17,7,1,1,"in"&amp;TEXT(A20,"@")))</f>
        <v>0</v>
      </c>
      <c r="K20" s="508"/>
      <c r="L20" s="105">
        <v>3</v>
      </c>
      <c r="M20" s="508" t="str">
        <f ca="1">INDIRECT(ADDRESS(17,2,1,1,"in"&amp;TEXT(L20,"@")))</f>
        <v>Participant 3</v>
      </c>
      <c r="N20" s="508"/>
      <c r="O20" s="508"/>
      <c r="P20" s="508"/>
      <c r="Q20" s="508"/>
      <c r="R20" s="508"/>
      <c r="S20" s="282">
        <f ca="1">INDIRECT(ADDRESS(17,6,1,1,"in"&amp;TEXT(L20,"@")))</f>
        <v>1</v>
      </c>
      <c r="T20" s="103"/>
      <c r="U20" s="507">
        <f ca="1">INDIRECT(ADDRESS(17,7,1,1,"in"&amp;TEXT(L20,"@")))</f>
        <v>0</v>
      </c>
      <c r="V20" s="508"/>
      <c r="W20" s="98"/>
      <c r="X20" s="508"/>
      <c r="Y20" s="508"/>
      <c r="Z20" s="508"/>
      <c r="AA20" s="508"/>
      <c r="AB20" s="508"/>
      <c r="AC20" s="508"/>
      <c r="AD20" s="283">
        <f>IF(A20&gt;$N$4,0,IF(H20=0,1,H20))</f>
        <v>0</v>
      </c>
      <c r="AE20" s="103"/>
      <c r="AF20" s="507"/>
      <c r="AG20" s="508"/>
      <c r="AH20" s="105"/>
      <c r="AI20" s="508"/>
      <c r="AJ20" s="508"/>
      <c r="AK20" s="508"/>
      <c r="AL20" s="508"/>
      <c r="AM20" s="508"/>
      <c r="AN20" s="508"/>
      <c r="AO20" s="283">
        <f>IF(L20&gt;$N$4,0,IF(S20=0,1,S20))</f>
        <v>0</v>
      </c>
      <c r="AP20" s="283"/>
      <c r="AQ20" s="507"/>
      <c r="AR20" s="508"/>
    </row>
    <row r="21" spans="1:44" x14ac:dyDescent="0.2">
      <c r="B21" s="17">
        <v>1</v>
      </c>
      <c r="C21" s="17">
        <v>2</v>
      </c>
      <c r="D21" s="17">
        <v>3</v>
      </c>
      <c r="E21" s="17">
        <v>4</v>
      </c>
      <c r="F21" s="17">
        <v>5</v>
      </c>
      <c r="G21" s="17">
        <v>6</v>
      </c>
      <c r="H21" s="17">
        <v>7</v>
      </c>
      <c r="I21" s="17">
        <v>8</v>
      </c>
      <c r="J21" s="16">
        <v>9</v>
      </c>
      <c r="K21" s="16">
        <v>10</v>
      </c>
      <c r="M21" s="17">
        <v>1</v>
      </c>
      <c r="N21" s="17">
        <v>2</v>
      </c>
      <c r="O21" s="17">
        <v>3</v>
      </c>
      <c r="P21" s="17">
        <v>4</v>
      </c>
      <c r="Q21" s="17">
        <v>5</v>
      </c>
      <c r="R21" s="17">
        <v>6</v>
      </c>
      <c r="S21" s="17">
        <v>7</v>
      </c>
      <c r="T21" s="17">
        <v>8</v>
      </c>
      <c r="U21" s="16">
        <v>9</v>
      </c>
      <c r="V21" s="16">
        <v>10</v>
      </c>
      <c r="W21" s="98"/>
      <c r="X21" s="17"/>
      <c r="Y21" s="17"/>
      <c r="Z21" s="17"/>
      <c r="AA21" s="17"/>
      <c r="AB21" s="17"/>
      <c r="AC21" s="17"/>
      <c r="AD21" s="17"/>
      <c r="AE21" s="17"/>
      <c r="AI21" s="17"/>
      <c r="AJ21" s="17"/>
      <c r="AK21" s="17"/>
      <c r="AL21" s="17"/>
      <c r="AM21" s="17"/>
      <c r="AN21" s="17"/>
      <c r="AO21" s="17"/>
      <c r="AP21" s="17"/>
    </row>
    <row r="22" spans="1:44" x14ac:dyDescent="0.2">
      <c r="A22" s="16">
        <v>1</v>
      </c>
      <c r="B22" s="27">
        <f t="array" ref="B22:K31">Matrix2</f>
        <v>1</v>
      </c>
      <c r="C22" s="28">
        <v>1</v>
      </c>
      <c r="D22" s="28">
        <v>1</v>
      </c>
      <c r="E22" s="28">
        <v>1</v>
      </c>
      <c r="F22" s="28">
        <v>3</v>
      </c>
      <c r="G22" s="28">
        <v>5</v>
      </c>
      <c r="H22" s="28">
        <v>1</v>
      </c>
      <c r="I22" s="28">
        <v>3</v>
      </c>
      <c r="J22" s="28">
        <v>1</v>
      </c>
      <c r="K22" s="28">
        <v>1</v>
      </c>
      <c r="L22" s="16">
        <v>1</v>
      </c>
      <c r="M22" s="27">
        <f t="array" ref="M22:V31">Matrix3</f>
        <v>1</v>
      </c>
      <c r="N22" s="28">
        <v>1</v>
      </c>
      <c r="O22" s="28">
        <v>1</v>
      </c>
      <c r="P22" s="28">
        <v>1</v>
      </c>
      <c r="Q22" s="28">
        <v>1</v>
      </c>
      <c r="R22" s="28">
        <v>1</v>
      </c>
      <c r="S22" s="28">
        <v>1</v>
      </c>
      <c r="T22" s="28">
        <v>1</v>
      </c>
      <c r="U22" s="28">
        <v>1</v>
      </c>
      <c r="V22" s="28">
        <v>1</v>
      </c>
      <c r="W22" s="98"/>
      <c r="X22" s="284"/>
      <c r="Y22" s="285">
        <f>IF(C22=0,"",LN(C22))</f>
        <v>0</v>
      </c>
      <c r="Z22" s="285">
        <f t="shared" ref="Z22:Z23" si="48">IF(D22=0,"",LN(D22))</f>
        <v>0</v>
      </c>
      <c r="AA22" s="285">
        <f t="shared" ref="AA22:AA24" si="49">IF(E22=0,"",LN(E22))</f>
        <v>0</v>
      </c>
      <c r="AB22" s="285">
        <f t="shared" ref="AB22:AB25" si="50">IF(F22=0,"",LN(F22))</f>
        <v>1.0986122886681098</v>
      </c>
      <c r="AC22" s="285">
        <f t="shared" ref="AC22:AC26" si="51">IF(G22=0,"",LN(G22))</f>
        <v>1.6094379124341003</v>
      </c>
      <c r="AD22" s="285">
        <f t="shared" ref="AD22:AD27" si="52">IF(H22=0,"",LN(H22))</f>
        <v>0</v>
      </c>
      <c r="AE22" s="285">
        <f t="shared" ref="AE22:AE28" si="53">IF(I22=0,"",LN(I22))</f>
        <v>1.0986122886681098</v>
      </c>
      <c r="AF22" s="285">
        <f t="shared" ref="AF22:AF29" si="54">IF(J22=0,"",LN(J22))</f>
        <v>0</v>
      </c>
      <c r="AG22" s="285">
        <f t="shared" ref="AG22:AG30" si="55">IF(K22=0,"",LN(K22))</f>
        <v>0</v>
      </c>
      <c r="AI22" s="284"/>
      <c r="AJ22" s="285">
        <f>IF(N22=0,"",LN(N22))</f>
        <v>0</v>
      </c>
      <c r="AK22" s="285">
        <f t="shared" ref="AK22:AK23" si="56">IF(O22=0,"",LN(O22))</f>
        <v>0</v>
      </c>
      <c r="AL22" s="285">
        <f t="shared" ref="AL22:AL24" si="57">IF(P22=0,"",LN(P22))</f>
        <v>0</v>
      </c>
      <c r="AM22" s="285">
        <f t="shared" ref="AM22:AM25" si="58">IF(Q22=0,"",LN(Q22))</f>
        <v>0</v>
      </c>
      <c r="AN22" s="285">
        <f t="shared" ref="AN22:AN26" si="59">IF(R22=0,"",LN(R22))</f>
        <v>0</v>
      </c>
      <c r="AO22" s="285">
        <f t="shared" ref="AO22:AO27" si="60">IF(S22=0,"",LN(S22))</f>
        <v>0</v>
      </c>
      <c r="AP22" s="285">
        <f t="shared" ref="AP22:AP28" si="61">IF(T22=0,"",LN(T22))</f>
        <v>0</v>
      </c>
      <c r="AQ22" s="285">
        <f t="shared" ref="AQ22:AQ29" si="62">IF(U22=0,"",LN(U22))</f>
        <v>0</v>
      </c>
      <c r="AR22" s="285">
        <f t="shared" ref="AR22:AR30" si="63">IF(V22=0,"",LN(V22))</f>
        <v>0</v>
      </c>
    </row>
    <row r="23" spans="1:44" x14ac:dyDescent="0.2">
      <c r="A23" s="16">
        <v>2</v>
      </c>
      <c r="B23" s="28">
        <v>1</v>
      </c>
      <c r="C23" s="27">
        <v>1</v>
      </c>
      <c r="D23" s="28">
        <v>1</v>
      </c>
      <c r="E23" s="28">
        <v>1</v>
      </c>
      <c r="F23" s="28">
        <v>2</v>
      </c>
      <c r="G23" s="28">
        <v>3</v>
      </c>
      <c r="H23" s="28">
        <v>1</v>
      </c>
      <c r="I23" s="28">
        <v>3</v>
      </c>
      <c r="J23" s="28">
        <v>1</v>
      </c>
      <c r="K23" s="28">
        <v>1</v>
      </c>
      <c r="L23" s="16">
        <v>2</v>
      </c>
      <c r="M23" s="28">
        <v>1</v>
      </c>
      <c r="N23" s="27">
        <v>1</v>
      </c>
      <c r="O23" s="28">
        <v>1</v>
      </c>
      <c r="P23" s="28">
        <v>1</v>
      </c>
      <c r="Q23" s="28">
        <v>1</v>
      </c>
      <c r="R23" s="28">
        <v>1</v>
      </c>
      <c r="S23" s="28">
        <v>1</v>
      </c>
      <c r="T23" s="28">
        <v>1</v>
      </c>
      <c r="U23" s="28">
        <v>1</v>
      </c>
      <c r="V23" s="28">
        <v>1</v>
      </c>
      <c r="W23" s="98"/>
      <c r="X23" s="285"/>
      <c r="Y23" s="284"/>
      <c r="Z23" s="285">
        <f t="shared" si="48"/>
        <v>0</v>
      </c>
      <c r="AA23" s="285">
        <f t="shared" si="49"/>
        <v>0</v>
      </c>
      <c r="AB23" s="285">
        <f t="shared" si="50"/>
        <v>0.69314718055994529</v>
      </c>
      <c r="AC23" s="285">
        <f t="shared" si="51"/>
        <v>1.0986122886681098</v>
      </c>
      <c r="AD23" s="285">
        <f t="shared" si="52"/>
        <v>0</v>
      </c>
      <c r="AE23" s="285">
        <f t="shared" si="53"/>
        <v>1.0986122886681098</v>
      </c>
      <c r="AF23" s="285">
        <f t="shared" si="54"/>
        <v>0</v>
      </c>
      <c r="AG23" s="285">
        <f t="shared" si="55"/>
        <v>0</v>
      </c>
      <c r="AI23" s="285"/>
      <c r="AJ23" s="284"/>
      <c r="AK23" s="285">
        <f t="shared" si="56"/>
        <v>0</v>
      </c>
      <c r="AL23" s="285">
        <f t="shared" si="57"/>
        <v>0</v>
      </c>
      <c r="AM23" s="285">
        <f t="shared" si="58"/>
        <v>0</v>
      </c>
      <c r="AN23" s="285">
        <f t="shared" si="59"/>
        <v>0</v>
      </c>
      <c r="AO23" s="285">
        <f t="shared" si="60"/>
        <v>0</v>
      </c>
      <c r="AP23" s="285">
        <f t="shared" si="61"/>
        <v>0</v>
      </c>
      <c r="AQ23" s="285">
        <f t="shared" si="62"/>
        <v>0</v>
      </c>
      <c r="AR23" s="285">
        <f t="shared" si="63"/>
        <v>0</v>
      </c>
    </row>
    <row r="24" spans="1:44" x14ac:dyDescent="0.2">
      <c r="A24" s="16">
        <v>3</v>
      </c>
      <c r="B24" s="28">
        <v>1</v>
      </c>
      <c r="C24" s="28">
        <v>1</v>
      </c>
      <c r="D24" s="27">
        <v>1</v>
      </c>
      <c r="E24" s="28">
        <v>1</v>
      </c>
      <c r="F24" s="28">
        <v>3</v>
      </c>
      <c r="G24" s="28">
        <v>1</v>
      </c>
      <c r="H24" s="28">
        <v>0.5</v>
      </c>
      <c r="I24" s="28">
        <v>1</v>
      </c>
      <c r="J24" s="28">
        <v>1</v>
      </c>
      <c r="K24" s="28">
        <v>1</v>
      </c>
      <c r="L24" s="16">
        <v>3</v>
      </c>
      <c r="M24" s="28">
        <v>1</v>
      </c>
      <c r="N24" s="28">
        <v>1</v>
      </c>
      <c r="O24" s="27">
        <v>1</v>
      </c>
      <c r="P24" s="28">
        <v>1</v>
      </c>
      <c r="Q24" s="28">
        <v>1</v>
      </c>
      <c r="R24" s="28">
        <v>1</v>
      </c>
      <c r="S24" s="28">
        <v>1</v>
      </c>
      <c r="T24" s="28">
        <v>1</v>
      </c>
      <c r="U24" s="28">
        <v>1</v>
      </c>
      <c r="V24" s="28">
        <v>1</v>
      </c>
      <c r="W24" s="98"/>
      <c r="X24" s="285"/>
      <c r="Y24" s="285"/>
      <c r="Z24" s="284"/>
      <c r="AA24" s="285">
        <f t="shared" si="49"/>
        <v>0</v>
      </c>
      <c r="AB24" s="285">
        <f t="shared" si="50"/>
        <v>1.0986122886681098</v>
      </c>
      <c r="AC24" s="285">
        <f t="shared" si="51"/>
        <v>0</v>
      </c>
      <c r="AD24" s="285">
        <f t="shared" si="52"/>
        <v>-0.69314718055994529</v>
      </c>
      <c r="AE24" s="285">
        <f t="shared" si="53"/>
        <v>0</v>
      </c>
      <c r="AF24" s="285">
        <f t="shared" si="54"/>
        <v>0</v>
      </c>
      <c r="AG24" s="285">
        <f t="shared" si="55"/>
        <v>0</v>
      </c>
      <c r="AI24" s="285"/>
      <c r="AJ24" s="285"/>
      <c r="AK24" s="284"/>
      <c r="AL24" s="285">
        <f t="shared" si="57"/>
        <v>0</v>
      </c>
      <c r="AM24" s="285">
        <f t="shared" si="58"/>
        <v>0</v>
      </c>
      <c r="AN24" s="285">
        <f t="shared" si="59"/>
        <v>0</v>
      </c>
      <c r="AO24" s="285">
        <f t="shared" si="60"/>
        <v>0</v>
      </c>
      <c r="AP24" s="285">
        <f t="shared" si="61"/>
        <v>0</v>
      </c>
      <c r="AQ24" s="285">
        <f t="shared" si="62"/>
        <v>0</v>
      </c>
      <c r="AR24" s="285">
        <f t="shared" si="63"/>
        <v>0</v>
      </c>
    </row>
    <row r="25" spans="1:44" x14ac:dyDescent="0.2">
      <c r="A25" s="16">
        <v>4</v>
      </c>
      <c r="B25" s="28">
        <v>1</v>
      </c>
      <c r="C25" s="28">
        <v>1</v>
      </c>
      <c r="D25" s="28">
        <v>1</v>
      </c>
      <c r="E25" s="27">
        <v>1</v>
      </c>
      <c r="F25" s="28">
        <v>3</v>
      </c>
      <c r="G25" s="28">
        <v>2</v>
      </c>
      <c r="H25" s="28">
        <v>2</v>
      </c>
      <c r="I25" s="28">
        <v>3</v>
      </c>
      <c r="J25" s="28">
        <v>1</v>
      </c>
      <c r="K25" s="28">
        <v>1</v>
      </c>
      <c r="L25" s="16">
        <v>4</v>
      </c>
      <c r="M25" s="28">
        <v>1</v>
      </c>
      <c r="N25" s="28">
        <v>1</v>
      </c>
      <c r="O25" s="28">
        <v>1</v>
      </c>
      <c r="P25" s="27">
        <v>1</v>
      </c>
      <c r="Q25" s="28">
        <v>1</v>
      </c>
      <c r="R25" s="28">
        <v>1</v>
      </c>
      <c r="S25" s="28">
        <v>1</v>
      </c>
      <c r="T25" s="28">
        <v>1</v>
      </c>
      <c r="U25" s="28">
        <v>1</v>
      </c>
      <c r="V25" s="28">
        <v>1</v>
      </c>
      <c r="W25" s="98"/>
      <c r="X25" s="285"/>
      <c r="Y25" s="285"/>
      <c r="Z25" s="285"/>
      <c r="AA25" s="284"/>
      <c r="AB25" s="285">
        <f t="shared" si="50"/>
        <v>1.0986122886681098</v>
      </c>
      <c r="AC25" s="285">
        <f t="shared" si="51"/>
        <v>0.69314718055994529</v>
      </c>
      <c r="AD25" s="285">
        <f t="shared" si="52"/>
        <v>0.69314718055994529</v>
      </c>
      <c r="AE25" s="285">
        <f t="shared" si="53"/>
        <v>1.0986122886681098</v>
      </c>
      <c r="AF25" s="285">
        <f t="shared" si="54"/>
        <v>0</v>
      </c>
      <c r="AG25" s="285">
        <f t="shared" si="55"/>
        <v>0</v>
      </c>
      <c r="AI25" s="285"/>
      <c r="AJ25" s="285"/>
      <c r="AK25" s="285"/>
      <c r="AL25" s="284"/>
      <c r="AM25" s="285">
        <f t="shared" si="58"/>
        <v>0</v>
      </c>
      <c r="AN25" s="285">
        <f t="shared" si="59"/>
        <v>0</v>
      </c>
      <c r="AO25" s="285">
        <f t="shared" si="60"/>
        <v>0</v>
      </c>
      <c r="AP25" s="285">
        <f t="shared" si="61"/>
        <v>0</v>
      </c>
      <c r="AQ25" s="285">
        <f t="shared" si="62"/>
        <v>0</v>
      </c>
      <c r="AR25" s="285">
        <f t="shared" si="63"/>
        <v>0</v>
      </c>
    </row>
    <row r="26" spans="1:44" x14ac:dyDescent="0.2">
      <c r="A26" s="16">
        <v>5</v>
      </c>
      <c r="B26" s="28">
        <v>0.33333333333333331</v>
      </c>
      <c r="C26" s="28">
        <v>0.5</v>
      </c>
      <c r="D26" s="28">
        <v>0.33333333333333331</v>
      </c>
      <c r="E26" s="28">
        <v>0.33333333333333331</v>
      </c>
      <c r="F26" s="27">
        <v>1</v>
      </c>
      <c r="G26" s="28">
        <v>1</v>
      </c>
      <c r="H26" s="28">
        <v>0.33333333333333331</v>
      </c>
      <c r="I26" s="28">
        <v>3</v>
      </c>
      <c r="J26" s="28">
        <v>1</v>
      </c>
      <c r="K26" s="28">
        <v>1</v>
      </c>
      <c r="L26" s="16">
        <v>5</v>
      </c>
      <c r="M26" s="28">
        <v>1</v>
      </c>
      <c r="N26" s="28">
        <v>1</v>
      </c>
      <c r="O26" s="28">
        <v>1</v>
      </c>
      <c r="P26" s="28">
        <v>1</v>
      </c>
      <c r="Q26" s="27">
        <v>1</v>
      </c>
      <c r="R26" s="28">
        <v>1</v>
      </c>
      <c r="S26" s="28">
        <v>1</v>
      </c>
      <c r="T26" s="28">
        <v>1</v>
      </c>
      <c r="U26" s="28">
        <v>1</v>
      </c>
      <c r="V26" s="28">
        <v>1</v>
      </c>
      <c r="W26" s="98"/>
      <c r="X26" s="285"/>
      <c r="Y26" s="285"/>
      <c r="Z26" s="285"/>
      <c r="AA26" s="285"/>
      <c r="AB26" s="284"/>
      <c r="AC26" s="285">
        <f t="shared" si="51"/>
        <v>0</v>
      </c>
      <c r="AD26" s="285">
        <f t="shared" si="52"/>
        <v>-1.0986122886681098</v>
      </c>
      <c r="AE26" s="285">
        <f t="shared" si="53"/>
        <v>1.0986122886681098</v>
      </c>
      <c r="AF26" s="285">
        <f t="shared" si="54"/>
        <v>0</v>
      </c>
      <c r="AG26" s="285">
        <f t="shared" si="55"/>
        <v>0</v>
      </c>
      <c r="AI26" s="285"/>
      <c r="AJ26" s="285"/>
      <c r="AK26" s="285"/>
      <c r="AL26" s="285"/>
      <c r="AM26" s="284"/>
      <c r="AN26" s="285">
        <f t="shared" si="59"/>
        <v>0</v>
      </c>
      <c r="AO26" s="285">
        <f t="shared" si="60"/>
        <v>0</v>
      </c>
      <c r="AP26" s="285">
        <f t="shared" si="61"/>
        <v>0</v>
      </c>
      <c r="AQ26" s="285">
        <f t="shared" si="62"/>
        <v>0</v>
      </c>
      <c r="AR26" s="285">
        <f t="shared" si="63"/>
        <v>0</v>
      </c>
    </row>
    <row r="27" spans="1:44" x14ac:dyDescent="0.2">
      <c r="A27" s="16">
        <v>6</v>
      </c>
      <c r="B27" s="28">
        <v>0.2</v>
      </c>
      <c r="C27" s="28">
        <v>0.33333333333333331</v>
      </c>
      <c r="D27" s="28">
        <v>1</v>
      </c>
      <c r="E27" s="28">
        <v>0.5</v>
      </c>
      <c r="F27" s="28">
        <v>1</v>
      </c>
      <c r="G27" s="27">
        <v>1</v>
      </c>
      <c r="H27" s="28">
        <v>0.2</v>
      </c>
      <c r="I27" s="28">
        <v>1</v>
      </c>
      <c r="J27" s="28">
        <v>1</v>
      </c>
      <c r="K27" s="28">
        <v>1</v>
      </c>
      <c r="L27" s="16">
        <v>6</v>
      </c>
      <c r="M27" s="28">
        <v>1</v>
      </c>
      <c r="N27" s="28">
        <v>1</v>
      </c>
      <c r="O27" s="28">
        <v>1</v>
      </c>
      <c r="P27" s="28">
        <v>1</v>
      </c>
      <c r="Q27" s="28">
        <v>1</v>
      </c>
      <c r="R27" s="27">
        <v>1</v>
      </c>
      <c r="S27" s="28">
        <v>1</v>
      </c>
      <c r="T27" s="28">
        <v>1</v>
      </c>
      <c r="U27" s="28">
        <v>1</v>
      </c>
      <c r="V27" s="28">
        <v>1</v>
      </c>
      <c r="W27" s="98"/>
      <c r="X27" s="285"/>
      <c r="Y27" s="285"/>
      <c r="Z27" s="285"/>
      <c r="AA27" s="285"/>
      <c r="AB27" s="285"/>
      <c r="AC27" s="284"/>
      <c r="AD27" s="285">
        <f t="shared" si="52"/>
        <v>-1.6094379124341003</v>
      </c>
      <c r="AE27" s="285">
        <f t="shared" si="53"/>
        <v>0</v>
      </c>
      <c r="AF27" s="285">
        <f t="shared" si="54"/>
        <v>0</v>
      </c>
      <c r="AG27" s="285">
        <f t="shared" si="55"/>
        <v>0</v>
      </c>
      <c r="AI27" s="285"/>
      <c r="AJ27" s="285"/>
      <c r="AK27" s="285"/>
      <c r="AL27" s="285"/>
      <c r="AM27" s="285"/>
      <c r="AN27" s="284"/>
      <c r="AO27" s="285">
        <f t="shared" si="60"/>
        <v>0</v>
      </c>
      <c r="AP27" s="285">
        <f t="shared" si="61"/>
        <v>0</v>
      </c>
      <c r="AQ27" s="285">
        <f t="shared" si="62"/>
        <v>0</v>
      </c>
      <c r="AR27" s="285">
        <f t="shared" si="63"/>
        <v>0</v>
      </c>
    </row>
    <row r="28" spans="1:44" x14ac:dyDescent="0.2">
      <c r="A28" s="16">
        <v>7</v>
      </c>
      <c r="B28" s="28">
        <v>1</v>
      </c>
      <c r="C28" s="28">
        <v>1</v>
      </c>
      <c r="D28" s="28">
        <v>2</v>
      </c>
      <c r="E28" s="28">
        <v>0.5</v>
      </c>
      <c r="F28" s="28">
        <v>3</v>
      </c>
      <c r="G28" s="28">
        <v>5</v>
      </c>
      <c r="H28" s="27">
        <v>1</v>
      </c>
      <c r="I28" s="28">
        <v>3</v>
      </c>
      <c r="J28" s="28">
        <v>1</v>
      </c>
      <c r="K28" s="28">
        <v>1</v>
      </c>
      <c r="L28" s="16">
        <v>7</v>
      </c>
      <c r="M28" s="28">
        <v>1</v>
      </c>
      <c r="N28" s="28">
        <v>1</v>
      </c>
      <c r="O28" s="28">
        <v>1</v>
      </c>
      <c r="P28" s="28">
        <v>1</v>
      </c>
      <c r="Q28" s="28">
        <v>1</v>
      </c>
      <c r="R28" s="28">
        <v>1</v>
      </c>
      <c r="S28" s="27">
        <v>1</v>
      </c>
      <c r="T28" s="28">
        <v>1</v>
      </c>
      <c r="U28" s="28">
        <v>1</v>
      </c>
      <c r="V28" s="28">
        <v>1</v>
      </c>
      <c r="W28" s="98"/>
      <c r="X28" s="285"/>
      <c r="Y28" s="285"/>
      <c r="Z28" s="285"/>
      <c r="AA28" s="285"/>
      <c r="AB28" s="285"/>
      <c r="AC28" s="285"/>
      <c r="AD28" s="284"/>
      <c r="AE28" s="285">
        <f t="shared" si="53"/>
        <v>1.0986122886681098</v>
      </c>
      <c r="AF28" s="285">
        <f t="shared" si="54"/>
        <v>0</v>
      </c>
      <c r="AG28" s="285">
        <f t="shared" si="55"/>
        <v>0</v>
      </c>
      <c r="AI28" s="285"/>
      <c r="AJ28" s="285"/>
      <c r="AK28" s="285"/>
      <c r="AL28" s="285"/>
      <c r="AM28" s="285"/>
      <c r="AN28" s="285"/>
      <c r="AO28" s="284"/>
      <c r="AP28" s="285">
        <f t="shared" si="61"/>
        <v>0</v>
      </c>
      <c r="AQ28" s="285">
        <f t="shared" si="62"/>
        <v>0</v>
      </c>
      <c r="AR28" s="285">
        <f t="shared" si="63"/>
        <v>0</v>
      </c>
    </row>
    <row r="29" spans="1:44" x14ac:dyDescent="0.2">
      <c r="A29" s="16">
        <v>8</v>
      </c>
      <c r="B29" s="28">
        <v>0.33333333333333331</v>
      </c>
      <c r="C29" s="28">
        <v>0.33333333333333331</v>
      </c>
      <c r="D29" s="28">
        <v>1</v>
      </c>
      <c r="E29" s="28">
        <v>0.33333333333333331</v>
      </c>
      <c r="F29" s="28">
        <v>0.33333333333333331</v>
      </c>
      <c r="G29" s="28">
        <v>1</v>
      </c>
      <c r="H29" s="28">
        <v>0.33333333333333331</v>
      </c>
      <c r="I29" s="27">
        <v>1</v>
      </c>
      <c r="J29" s="28">
        <v>1</v>
      </c>
      <c r="K29" s="28">
        <v>1</v>
      </c>
      <c r="L29" s="16">
        <v>8</v>
      </c>
      <c r="M29" s="28">
        <v>1</v>
      </c>
      <c r="N29" s="28">
        <v>1</v>
      </c>
      <c r="O29" s="28">
        <v>1</v>
      </c>
      <c r="P29" s="28">
        <v>1</v>
      </c>
      <c r="Q29" s="28">
        <v>1</v>
      </c>
      <c r="R29" s="28">
        <v>1</v>
      </c>
      <c r="S29" s="28">
        <v>1</v>
      </c>
      <c r="T29" s="27">
        <v>1</v>
      </c>
      <c r="U29" s="28">
        <v>1</v>
      </c>
      <c r="V29" s="28">
        <v>1</v>
      </c>
      <c r="X29" s="285"/>
      <c r="Y29" s="285"/>
      <c r="Z29" s="285"/>
      <c r="AA29" s="285"/>
      <c r="AB29" s="285"/>
      <c r="AC29" s="285"/>
      <c r="AD29" s="285"/>
      <c r="AE29" s="284"/>
      <c r="AF29" s="285">
        <f t="shared" si="54"/>
        <v>0</v>
      </c>
      <c r="AG29" s="285">
        <f t="shared" si="55"/>
        <v>0</v>
      </c>
      <c r="AI29" s="285"/>
      <c r="AJ29" s="285"/>
      <c r="AK29" s="285"/>
      <c r="AL29" s="285"/>
      <c r="AM29" s="285"/>
      <c r="AN29" s="285"/>
      <c r="AO29" s="285"/>
      <c r="AP29" s="284"/>
      <c r="AQ29" s="285">
        <f t="shared" si="62"/>
        <v>0</v>
      </c>
      <c r="AR29" s="285">
        <f t="shared" si="63"/>
        <v>0</v>
      </c>
    </row>
    <row r="30" spans="1:44" x14ac:dyDescent="0.2">
      <c r="A30" s="16">
        <v>9</v>
      </c>
      <c r="B30" s="28">
        <v>1</v>
      </c>
      <c r="C30" s="28">
        <v>1</v>
      </c>
      <c r="D30" s="28">
        <v>1</v>
      </c>
      <c r="E30" s="28">
        <v>1</v>
      </c>
      <c r="F30" s="28">
        <v>1</v>
      </c>
      <c r="G30" s="28">
        <v>1</v>
      </c>
      <c r="H30" s="28">
        <v>1</v>
      </c>
      <c r="I30" s="28">
        <v>1</v>
      </c>
      <c r="J30" s="27">
        <v>1</v>
      </c>
      <c r="K30" s="28">
        <v>1</v>
      </c>
      <c r="L30" s="16">
        <v>9</v>
      </c>
      <c r="M30" s="28">
        <v>1</v>
      </c>
      <c r="N30" s="28">
        <v>1</v>
      </c>
      <c r="O30" s="28">
        <v>1</v>
      </c>
      <c r="P30" s="28">
        <v>1</v>
      </c>
      <c r="Q30" s="28">
        <v>1</v>
      </c>
      <c r="R30" s="28">
        <v>1</v>
      </c>
      <c r="S30" s="28">
        <v>1</v>
      </c>
      <c r="T30" s="28">
        <v>1</v>
      </c>
      <c r="U30" s="27">
        <v>1</v>
      </c>
      <c r="V30" s="28">
        <v>1</v>
      </c>
      <c r="X30" s="285"/>
      <c r="Y30" s="285"/>
      <c r="Z30" s="285"/>
      <c r="AA30" s="285"/>
      <c r="AB30" s="285"/>
      <c r="AC30" s="285"/>
      <c r="AD30" s="285"/>
      <c r="AE30" s="285"/>
      <c r="AF30" s="284"/>
      <c r="AG30" s="285">
        <f t="shared" si="55"/>
        <v>0</v>
      </c>
      <c r="AI30" s="285"/>
      <c r="AJ30" s="285"/>
      <c r="AK30" s="285"/>
      <c r="AL30" s="285"/>
      <c r="AM30" s="285"/>
      <c r="AN30" s="285"/>
      <c r="AO30" s="285"/>
      <c r="AP30" s="285"/>
      <c r="AQ30" s="284"/>
      <c r="AR30" s="285">
        <f t="shared" si="63"/>
        <v>0</v>
      </c>
    </row>
    <row r="31" spans="1:44" x14ac:dyDescent="0.2">
      <c r="A31" s="16">
        <v>10</v>
      </c>
      <c r="B31" s="28">
        <v>1</v>
      </c>
      <c r="C31" s="28">
        <v>1</v>
      </c>
      <c r="D31" s="28">
        <v>1</v>
      </c>
      <c r="E31" s="28">
        <v>1</v>
      </c>
      <c r="F31" s="28">
        <v>1</v>
      </c>
      <c r="G31" s="28">
        <v>1</v>
      </c>
      <c r="H31" s="28">
        <v>1</v>
      </c>
      <c r="I31" s="28">
        <v>1</v>
      </c>
      <c r="J31" s="28">
        <v>1</v>
      </c>
      <c r="K31" s="27">
        <v>1</v>
      </c>
      <c r="L31" s="16">
        <v>10</v>
      </c>
      <c r="M31" s="28">
        <v>1</v>
      </c>
      <c r="N31" s="28">
        <v>1</v>
      </c>
      <c r="O31" s="28">
        <v>1</v>
      </c>
      <c r="P31" s="28">
        <v>1</v>
      </c>
      <c r="Q31" s="28">
        <v>1</v>
      </c>
      <c r="R31" s="28">
        <v>1</v>
      </c>
      <c r="S31" s="28">
        <v>1</v>
      </c>
      <c r="T31" s="28">
        <v>1</v>
      </c>
      <c r="U31" s="28">
        <v>1</v>
      </c>
      <c r="V31" s="27">
        <v>1</v>
      </c>
      <c r="X31" s="285"/>
      <c r="Y31" s="285"/>
      <c r="Z31" s="285"/>
      <c r="AA31" s="285"/>
      <c r="AB31" s="285"/>
      <c r="AC31" s="285"/>
      <c r="AD31" s="285"/>
      <c r="AE31" s="285"/>
      <c r="AF31" s="285"/>
      <c r="AG31" s="284"/>
      <c r="AI31" s="285"/>
      <c r="AJ31" s="285"/>
      <c r="AK31" s="285"/>
      <c r="AL31" s="285"/>
      <c r="AM31" s="285"/>
      <c r="AN31" s="285"/>
      <c r="AO31" s="285"/>
      <c r="AP31" s="285"/>
      <c r="AQ31" s="285"/>
      <c r="AR31" s="284"/>
    </row>
    <row r="33" spans="1:44" ht="13.2" x14ac:dyDescent="0.25">
      <c r="A33" s="105">
        <v>4</v>
      </c>
      <c r="B33" s="508" t="str">
        <f ca="1">INDIRECT(ADDRESS(17,2,1,1,"in"&amp;TEXT(A33,"@")))</f>
        <v>Participant 4</v>
      </c>
      <c r="C33" s="508"/>
      <c r="D33" s="508"/>
      <c r="E33" s="508"/>
      <c r="F33" s="508"/>
      <c r="G33" s="508"/>
      <c r="H33" s="282">
        <f ca="1">INDIRECT(ADDRESS(17,6,1,1,"in"&amp;TEXT(A33,"@")))</f>
        <v>1</v>
      </c>
      <c r="I33" s="103"/>
      <c r="J33" s="507">
        <f ca="1">INDIRECT(ADDRESS(17,7,1,1,"in"&amp;TEXT(A33,"@")))</f>
        <v>0</v>
      </c>
      <c r="K33" s="508"/>
      <c r="L33" s="105">
        <v>5</v>
      </c>
      <c r="M33" s="508" t="str">
        <f ca="1">INDIRECT(ADDRESS(17,2,1,1,"in"&amp;TEXT(L33,"@")))</f>
        <v>Participant 5</v>
      </c>
      <c r="N33" s="508"/>
      <c r="O33" s="508"/>
      <c r="P33" s="508"/>
      <c r="Q33" s="508"/>
      <c r="R33" s="508"/>
      <c r="S33" s="282">
        <f ca="1">INDIRECT(ADDRESS(17,6,1,1,"in"&amp;TEXT(L33,"@")))</f>
        <v>1</v>
      </c>
      <c r="T33" s="103"/>
      <c r="U33" s="507">
        <f ca="1">INDIRECT(ADDRESS(17,7,1,1,"in"&amp;TEXT(L33,"@")))</f>
        <v>0</v>
      </c>
      <c r="V33" s="508"/>
      <c r="X33" s="508"/>
      <c r="Y33" s="508"/>
      <c r="Z33" s="508"/>
      <c r="AA33" s="508"/>
      <c r="AB33" s="508"/>
      <c r="AC33" s="508"/>
      <c r="AD33" s="283">
        <f>IF(A33&gt;$N$4,0,IF(H33=0,1,H33))</f>
        <v>0</v>
      </c>
      <c r="AE33" s="283"/>
      <c r="AF33" s="507"/>
      <c r="AG33" s="508"/>
      <c r="AH33" s="105"/>
      <c r="AI33" s="508"/>
      <c r="AJ33" s="508"/>
      <c r="AK33" s="508"/>
      <c r="AL33" s="508"/>
      <c r="AM33" s="508"/>
      <c r="AN33" s="508"/>
      <c r="AO33" s="283">
        <f>IF(L33&gt;$N$4,0,IF(S33=0,1,S33))</f>
        <v>0</v>
      </c>
      <c r="AP33" s="283"/>
      <c r="AQ33" s="507"/>
      <c r="AR33" s="508"/>
    </row>
    <row r="34" spans="1:44" x14ac:dyDescent="0.2">
      <c r="B34" s="17">
        <v>1</v>
      </c>
      <c r="C34" s="17">
        <v>2</v>
      </c>
      <c r="D34" s="17">
        <v>3</v>
      </c>
      <c r="E34" s="17">
        <v>4</v>
      </c>
      <c r="F34" s="17">
        <v>5</v>
      </c>
      <c r="G34" s="17">
        <v>6</v>
      </c>
      <c r="H34" s="17">
        <v>7</v>
      </c>
      <c r="I34" s="17">
        <v>8</v>
      </c>
      <c r="J34" s="16">
        <v>9</v>
      </c>
      <c r="K34" s="16">
        <v>10</v>
      </c>
      <c r="M34" s="17">
        <v>1</v>
      </c>
      <c r="N34" s="17">
        <v>2</v>
      </c>
      <c r="O34" s="17">
        <v>3</v>
      </c>
      <c r="P34" s="17">
        <v>4</v>
      </c>
      <c r="Q34" s="17">
        <v>5</v>
      </c>
      <c r="R34" s="17">
        <v>6</v>
      </c>
      <c r="S34" s="17">
        <v>7</v>
      </c>
      <c r="T34" s="17">
        <v>8</v>
      </c>
      <c r="U34" s="16">
        <v>9</v>
      </c>
      <c r="V34" s="16">
        <v>10</v>
      </c>
      <c r="X34" s="17"/>
      <c r="Y34" s="17"/>
      <c r="Z34" s="17"/>
      <c r="AA34" s="17"/>
      <c r="AB34" s="17"/>
      <c r="AC34" s="17"/>
      <c r="AD34" s="17"/>
      <c r="AE34" s="17"/>
      <c r="AI34" s="17"/>
      <c r="AJ34" s="17"/>
      <c r="AK34" s="17"/>
      <c r="AL34" s="17"/>
      <c r="AM34" s="17"/>
      <c r="AN34" s="17"/>
      <c r="AO34" s="17"/>
      <c r="AP34" s="17"/>
    </row>
    <row r="35" spans="1:44" x14ac:dyDescent="0.2">
      <c r="A35" s="16">
        <v>1</v>
      </c>
      <c r="B35" s="27">
        <f t="array" ref="B35:K44">Matrix4</f>
        <v>1</v>
      </c>
      <c r="C35" s="28">
        <v>1</v>
      </c>
      <c r="D35" s="28">
        <v>1</v>
      </c>
      <c r="E35" s="28">
        <v>1</v>
      </c>
      <c r="F35" s="28">
        <v>1</v>
      </c>
      <c r="G35" s="28">
        <v>1</v>
      </c>
      <c r="H35" s="28">
        <v>1</v>
      </c>
      <c r="I35" s="28">
        <v>1</v>
      </c>
      <c r="J35" s="28">
        <v>1</v>
      </c>
      <c r="K35" s="28">
        <v>1</v>
      </c>
      <c r="L35" s="16">
        <v>1</v>
      </c>
      <c r="M35" s="27">
        <f t="array" ref="M35:V44">Matrix5</f>
        <v>1</v>
      </c>
      <c r="N35" s="28">
        <v>1</v>
      </c>
      <c r="O35" s="28">
        <v>1</v>
      </c>
      <c r="P35" s="28">
        <v>1</v>
      </c>
      <c r="Q35" s="28">
        <v>1</v>
      </c>
      <c r="R35" s="28">
        <v>1</v>
      </c>
      <c r="S35" s="28">
        <v>1</v>
      </c>
      <c r="T35" s="28">
        <v>1</v>
      </c>
      <c r="U35" s="28">
        <v>1</v>
      </c>
      <c r="V35" s="28">
        <v>1</v>
      </c>
      <c r="X35" s="284"/>
      <c r="Y35" s="285">
        <f>IF(C35=0,"",LN(C35))</f>
        <v>0</v>
      </c>
      <c r="Z35" s="285">
        <f t="shared" ref="Z35:Z36" si="64">IF(D35=0,"",LN(D35))</f>
        <v>0</v>
      </c>
      <c r="AA35" s="285">
        <f t="shared" ref="AA35:AA37" si="65">IF(E35=0,"",LN(E35))</f>
        <v>0</v>
      </c>
      <c r="AB35" s="285">
        <f t="shared" ref="AB35:AB38" si="66">IF(F35=0,"",LN(F35))</f>
        <v>0</v>
      </c>
      <c r="AC35" s="285">
        <f t="shared" ref="AC35:AC39" si="67">IF(G35=0,"",LN(G35))</f>
        <v>0</v>
      </c>
      <c r="AD35" s="285">
        <f t="shared" ref="AD35:AD40" si="68">IF(H35=0,"",LN(H35))</f>
        <v>0</v>
      </c>
      <c r="AE35" s="285">
        <f t="shared" ref="AE35:AE41" si="69">IF(I35=0,"",LN(I35))</f>
        <v>0</v>
      </c>
      <c r="AF35" s="285">
        <f t="shared" ref="AF35:AF42" si="70">IF(J35=0,"",LN(J35))</f>
        <v>0</v>
      </c>
      <c r="AG35" s="285">
        <f t="shared" ref="AG35:AG43" si="71">IF(K35=0,"",LN(K35))</f>
        <v>0</v>
      </c>
      <c r="AI35" s="284"/>
      <c r="AJ35" s="285">
        <f>IF(N35=0,"",LN(N35))</f>
        <v>0</v>
      </c>
      <c r="AK35" s="285">
        <f t="shared" ref="AK35:AK36" si="72">IF(O35=0,"",LN(O35))</f>
        <v>0</v>
      </c>
      <c r="AL35" s="285">
        <f t="shared" ref="AL35:AL37" si="73">IF(P35=0,"",LN(P35))</f>
        <v>0</v>
      </c>
      <c r="AM35" s="285">
        <f t="shared" ref="AM35:AM38" si="74">IF(Q35=0,"",LN(Q35))</f>
        <v>0</v>
      </c>
      <c r="AN35" s="285">
        <f t="shared" ref="AN35:AN39" si="75">IF(R35=0,"",LN(R35))</f>
        <v>0</v>
      </c>
      <c r="AO35" s="285">
        <f t="shared" ref="AO35:AO40" si="76">IF(S35=0,"",LN(S35))</f>
        <v>0</v>
      </c>
      <c r="AP35" s="285">
        <f t="shared" ref="AP35:AP41" si="77">IF(T35=0,"",LN(T35))</f>
        <v>0</v>
      </c>
      <c r="AQ35" s="285">
        <f t="shared" ref="AQ35:AQ42" si="78">IF(U35=0,"",LN(U35))</f>
        <v>0</v>
      </c>
      <c r="AR35" s="285">
        <f t="shared" ref="AR35:AR43" si="79">IF(V35=0,"",LN(V35))</f>
        <v>0</v>
      </c>
    </row>
    <row r="36" spans="1:44" x14ac:dyDescent="0.2">
      <c r="A36" s="16">
        <v>2</v>
      </c>
      <c r="B36" s="28">
        <v>1</v>
      </c>
      <c r="C36" s="27">
        <v>1</v>
      </c>
      <c r="D36" s="28">
        <v>1</v>
      </c>
      <c r="E36" s="28">
        <v>1</v>
      </c>
      <c r="F36" s="28">
        <v>1</v>
      </c>
      <c r="G36" s="28">
        <v>1</v>
      </c>
      <c r="H36" s="28">
        <v>1</v>
      </c>
      <c r="I36" s="28">
        <v>1</v>
      </c>
      <c r="J36" s="28">
        <v>1</v>
      </c>
      <c r="K36" s="28">
        <v>1</v>
      </c>
      <c r="L36" s="16">
        <v>2</v>
      </c>
      <c r="M36" s="28">
        <v>1</v>
      </c>
      <c r="N36" s="27">
        <v>1</v>
      </c>
      <c r="O36" s="28">
        <v>1</v>
      </c>
      <c r="P36" s="28">
        <v>1</v>
      </c>
      <c r="Q36" s="28">
        <v>1</v>
      </c>
      <c r="R36" s="28">
        <v>1</v>
      </c>
      <c r="S36" s="28">
        <v>1</v>
      </c>
      <c r="T36" s="28">
        <v>1</v>
      </c>
      <c r="U36" s="28">
        <v>1</v>
      </c>
      <c r="V36" s="28">
        <v>1</v>
      </c>
      <c r="X36" s="285"/>
      <c r="Y36" s="284"/>
      <c r="Z36" s="285">
        <f t="shared" si="64"/>
        <v>0</v>
      </c>
      <c r="AA36" s="285">
        <f t="shared" si="65"/>
        <v>0</v>
      </c>
      <c r="AB36" s="285">
        <f t="shared" si="66"/>
        <v>0</v>
      </c>
      <c r="AC36" s="285">
        <f t="shared" si="67"/>
        <v>0</v>
      </c>
      <c r="AD36" s="285">
        <f t="shared" si="68"/>
        <v>0</v>
      </c>
      <c r="AE36" s="285">
        <f t="shared" si="69"/>
        <v>0</v>
      </c>
      <c r="AF36" s="285">
        <f t="shared" si="70"/>
        <v>0</v>
      </c>
      <c r="AG36" s="285">
        <f t="shared" si="71"/>
        <v>0</v>
      </c>
      <c r="AI36" s="285"/>
      <c r="AJ36" s="284"/>
      <c r="AK36" s="285">
        <f t="shared" si="72"/>
        <v>0</v>
      </c>
      <c r="AL36" s="285">
        <f t="shared" si="73"/>
        <v>0</v>
      </c>
      <c r="AM36" s="285">
        <f t="shared" si="74"/>
        <v>0</v>
      </c>
      <c r="AN36" s="285">
        <f t="shared" si="75"/>
        <v>0</v>
      </c>
      <c r="AO36" s="285">
        <f t="shared" si="76"/>
        <v>0</v>
      </c>
      <c r="AP36" s="285">
        <f t="shared" si="77"/>
        <v>0</v>
      </c>
      <c r="AQ36" s="285">
        <f t="shared" si="78"/>
        <v>0</v>
      </c>
      <c r="AR36" s="285">
        <f t="shared" si="79"/>
        <v>0</v>
      </c>
    </row>
    <row r="37" spans="1:44" x14ac:dyDescent="0.2">
      <c r="A37" s="16">
        <v>3</v>
      </c>
      <c r="B37" s="28">
        <v>1</v>
      </c>
      <c r="C37" s="28">
        <v>1</v>
      </c>
      <c r="D37" s="27">
        <v>1</v>
      </c>
      <c r="E37" s="28">
        <v>1</v>
      </c>
      <c r="F37" s="28">
        <v>1</v>
      </c>
      <c r="G37" s="28">
        <v>1</v>
      </c>
      <c r="H37" s="28">
        <v>1</v>
      </c>
      <c r="I37" s="28">
        <v>1</v>
      </c>
      <c r="J37" s="28">
        <v>1</v>
      </c>
      <c r="K37" s="28">
        <v>1</v>
      </c>
      <c r="L37" s="16">
        <v>3</v>
      </c>
      <c r="M37" s="28">
        <v>1</v>
      </c>
      <c r="N37" s="28">
        <v>1</v>
      </c>
      <c r="O37" s="27">
        <v>1</v>
      </c>
      <c r="P37" s="28">
        <v>1</v>
      </c>
      <c r="Q37" s="28">
        <v>1</v>
      </c>
      <c r="R37" s="28">
        <v>1</v>
      </c>
      <c r="S37" s="28">
        <v>1</v>
      </c>
      <c r="T37" s="28">
        <v>1</v>
      </c>
      <c r="U37" s="28">
        <v>1</v>
      </c>
      <c r="V37" s="28">
        <v>1</v>
      </c>
      <c r="X37" s="285"/>
      <c r="Y37" s="285"/>
      <c r="Z37" s="284"/>
      <c r="AA37" s="285">
        <f t="shared" si="65"/>
        <v>0</v>
      </c>
      <c r="AB37" s="285">
        <f t="shared" si="66"/>
        <v>0</v>
      </c>
      <c r="AC37" s="285">
        <f t="shared" si="67"/>
        <v>0</v>
      </c>
      <c r="AD37" s="285">
        <f t="shared" si="68"/>
        <v>0</v>
      </c>
      <c r="AE37" s="285">
        <f t="shared" si="69"/>
        <v>0</v>
      </c>
      <c r="AF37" s="285">
        <f t="shared" si="70"/>
        <v>0</v>
      </c>
      <c r="AG37" s="285">
        <f t="shared" si="71"/>
        <v>0</v>
      </c>
      <c r="AI37" s="285"/>
      <c r="AJ37" s="285"/>
      <c r="AK37" s="284"/>
      <c r="AL37" s="285">
        <f t="shared" si="73"/>
        <v>0</v>
      </c>
      <c r="AM37" s="285">
        <f t="shared" si="74"/>
        <v>0</v>
      </c>
      <c r="AN37" s="285">
        <f t="shared" si="75"/>
        <v>0</v>
      </c>
      <c r="AO37" s="285">
        <f t="shared" si="76"/>
        <v>0</v>
      </c>
      <c r="AP37" s="285">
        <f t="shared" si="77"/>
        <v>0</v>
      </c>
      <c r="AQ37" s="285">
        <f t="shared" si="78"/>
        <v>0</v>
      </c>
      <c r="AR37" s="285">
        <f t="shared" si="79"/>
        <v>0</v>
      </c>
    </row>
    <row r="38" spans="1:44" x14ac:dyDescent="0.2">
      <c r="A38" s="16">
        <v>4</v>
      </c>
      <c r="B38" s="28">
        <v>1</v>
      </c>
      <c r="C38" s="28">
        <v>1</v>
      </c>
      <c r="D38" s="28">
        <v>1</v>
      </c>
      <c r="E38" s="27">
        <v>1</v>
      </c>
      <c r="F38" s="28">
        <v>1</v>
      </c>
      <c r="G38" s="28">
        <v>1</v>
      </c>
      <c r="H38" s="28">
        <v>1</v>
      </c>
      <c r="I38" s="28">
        <v>1</v>
      </c>
      <c r="J38" s="28">
        <v>1</v>
      </c>
      <c r="K38" s="28">
        <v>1</v>
      </c>
      <c r="L38" s="16">
        <v>4</v>
      </c>
      <c r="M38" s="28">
        <v>1</v>
      </c>
      <c r="N38" s="28">
        <v>1</v>
      </c>
      <c r="O38" s="28">
        <v>1</v>
      </c>
      <c r="P38" s="27">
        <v>1</v>
      </c>
      <c r="Q38" s="28">
        <v>1</v>
      </c>
      <c r="R38" s="28">
        <v>1</v>
      </c>
      <c r="S38" s="28">
        <v>1</v>
      </c>
      <c r="T38" s="28">
        <v>1</v>
      </c>
      <c r="U38" s="28">
        <v>1</v>
      </c>
      <c r="V38" s="28">
        <v>1</v>
      </c>
      <c r="X38" s="285"/>
      <c r="Y38" s="285"/>
      <c r="Z38" s="285"/>
      <c r="AA38" s="284"/>
      <c r="AB38" s="285">
        <f t="shared" si="66"/>
        <v>0</v>
      </c>
      <c r="AC38" s="285">
        <f t="shared" si="67"/>
        <v>0</v>
      </c>
      <c r="AD38" s="285">
        <f t="shared" si="68"/>
        <v>0</v>
      </c>
      <c r="AE38" s="285">
        <f t="shared" si="69"/>
        <v>0</v>
      </c>
      <c r="AF38" s="285">
        <f t="shared" si="70"/>
        <v>0</v>
      </c>
      <c r="AG38" s="285">
        <f t="shared" si="71"/>
        <v>0</v>
      </c>
      <c r="AI38" s="285"/>
      <c r="AJ38" s="285"/>
      <c r="AK38" s="285"/>
      <c r="AL38" s="284"/>
      <c r="AM38" s="285">
        <f t="shared" si="74"/>
        <v>0</v>
      </c>
      <c r="AN38" s="285">
        <f t="shared" si="75"/>
        <v>0</v>
      </c>
      <c r="AO38" s="285">
        <f t="shared" si="76"/>
        <v>0</v>
      </c>
      <c r="AP38" s="285">
        <f t="shared" si="77"/>
        <v>0</v>
      </c>
      <c r="AQ38" s="285">
        <f t="shared" si="78"/>
        <v>0</v>
      </c>
      <c r="AR38" s="285">
        <f t="shared" si="79"/>
        <v>0</v>
      </c>
    </row>
    <row r="39" spans="1:44" x14ac:dyDescent="0.2">
      <c r="A39" s="16">
        <v>5</v>
      </c>
      <c r="B39" s="28">
        <v>1</v>
      </c>
      <c r="C39" s="28">
        <v>1</v>
      </c>
      <c r="D39" s="28">
        <v>1</v>
      </c>
      <c r="E39" s="28">
        <v>1</v>
      </c>
      <c r="F39" s="27">
        <v>1</v>
      </c>
      <c r="G39" s="28">
        <v>1</v>
      </c>
      <c r="H39" s="28">
        <v>1</v>
      </c>
      <c r="I39" s="28">
        <v>1</v>
      </c>
      <c r="J39" s="28">
        <v>1</v>
      </c>
      <c r="K39" s="28">
        <v>1</v>
      </c>
      <c r="L39" s="16">
        <v>5</v>
      </c>
      <c r="M39" s="28">
        <v>1</v>
      </c>
      <c r="N39" s="28">
        <v>1</v>
      </c>
      <c r="O39" s="28">
        <v>1</v>
      </c>
      <c r="P39" s="28">
        <v>1</v>
      </c>
      <c r="Q39" s="27">
        <v>1</v>
      </c>
      <c r="R39" s="28">
        <v>1</v>
      </c>
      <c r="S39" s="28">
        <v>1</v>
      </c>
      <c r="T39" s="28">
        <v>1</v>
      </c>
      <c r="U39" s="28">
        <v>1</v>
      </c>
      <c r="V39" s="28">
        <v>1</v>
      </c>
      <c r="X39" s="285"/>
      <c r="Y39" s="285"/>
      <c r="Z39" s="285"/>
      <c r="AA39" s="285"/>
      <c r="AB39" s="284"/>
      <c r="AC39" s="285">
        <f t="shared" si="67"/>
        <v>0</v>
      </c>
      <c r="AD39" s="285">
        <f t="shared" si="68"/>
        <v>0</v>
      </c>
      <c r="AE39" s="285">
        <f t="shared" si="69"/>
        <v>0</v>
      </c>
      <c r="AF39" s="285">
        <f t="shared" si="70"/>
        <v>0</v>
      </c>
      <c r="AG39" s="285">
        <f t="shared" si="71"/>
        <v>0</v>
      </c>
      <c r="AI39" s="285"/>
      <c r="AJ39" s="285"/>
      <c r="AK39" s="285"/>
      <c r="AL39" s="285"/>
      <c r="AM39" s="284"/>
      <c r="AN39" s="285">
        <f t="shared" si="75"/>
        <v>0</v>
      </c>
      <c r="AO39" s="285">
        <f t="shared" si="76"/>
        <v>0</v>
      </c>
      <c r="AP39" s="285">
        <f t="shared" si="77"/>
        <v>0</v>
      </c>
      <c r="AQ39" s="285">
        <f t="shared" si="78"/>
        <v>0</v>
      </c>
      <c r="AR39" s="285">
        <f t="shared" si="79"/>
        <v>0</v>
      </c>
    </row>
    <row r="40" spans="1:44" x14ac:dyDescent="0.2">
      <c r="A40" s="16">
        <v>6</v>
      </c>
      <c r="B40" s="28">
        <v>1</v>
      </c>
      <c r="C40" s="28">
        <v>1</v>
      </c>
      <c r="D40" s="28">
        <v>1</v>
      </c>
      <c r="E40" s="28">
        <v>1</v>
      </c>
      <c r="F40" s="28">
        <v>1</v>
      </c>
      <c r="G40" s="27">
        <v>1</v>
      </c>
      <c r="H40" s="28">
        <v>1</v>
      </c>
      <c r="I40" s="28">
        <v>1</v>
      </c>
      <c r="J40" s="28">
        <v>1</v>
      </c>
      <c r="K40" s="28">
        <v>1</v>
      </c>
      <c r="L40" s="16">
        <v>6</v>
      </c>
      <c r="M40" s="28">
        <v>1</v>
      </c>
      <c r="N40" s="28">
        <v>1</v>
      </c>
      <c r="O40" s="28">
        <v>1</v>
      </c>
      <c r="P40" s="28">
        <v>1</v>
      </c>
      <c r="Q40" s="28">
        <v>1</v>
      </c>
      <c r="R40" s="27">
        <v>1</v>
      </c>
      <c r="S40" s="28">
        <v>1</v>
      </c>
      <c r="T40" s="28">
        <v>1</v>
      </c>
      <c r="U40" s="28">
        <v>1</v>
      </c>
      <c r="V40" s="28">
        <v>1</v>
      </c>
      <c r="X40" s="285"/>
      <c r="Y40" s="285"/>
      <c r="Z40" s="285"/>
      <c r="AA40" s="285"/>
      <c r="AB40" s="285"/>
      <c r="AC40" s="284"/>
      <c r="AD40" s="285">
        <f t="shared" si="68"/>
        <v>0</v>
      </c>
      <c r="AE40" s="285">
        <f t="shared" si="69"/>
        <v>0</v>
      </c>
      <c r="AF40" s="285">
        <f t="shared" si="70"/>
        <v>0</v>
      </c>
      <c r="AG40" s="285">
        <f t="shared" si="71"/>
        <v>0</v>
      </c>
      <c r="AI40" s="285"/>
      <c r="AJ40" s="285"/>
      <c r="AK40" s="285"/>
      <c r="AL40" s="285"/>
      <c r="AM40" s="285"/>
      <c r="AN40" s="284"/>
      <c r="AO40" s="285">
        <f t="shared" si="76"/>
        <v>0</v>
      </c>
      <c r="AP40" s="285">
        <f t="shared" si="77"/>
        <v>0</v>
      </c>
      <c r="AQ40" s="285">
        <f t="shared" si="78"/>
        <v>0</v>
      </c>
      <c r="AR40" s="285">
        <f t="shared" si="79"/>
        <v>0</v>
      </c>
    </row>
    <row r="41" spans="1:44" x14ac:dyDescent="0.2">
      <c r="A41" s="16">
        <v>7</v>
      </c>
      <c r="B41" s="28">
        <v>1</v>
      </c>
      <c r="C41" s="28">
        <v>1</v>
      </c>
      <c r="D41" s="28">
        <v>1</v>
      </c>
      <c r="E41" s="28">
        <v>1</v>
      </c>
      <c r="F41" s="28">
        <v>1</v>
      </c>
      <c r="G41" s="28">
        <v>1</v>
      </c>
      <c r="H41" s="27">
        <v>1</v>
      </c>
      <c r="I41" s="28">
        <v>1</v>
      </c>
      <c r="J41" s="28">
        <v>1</v>
      </c>
      <c r="K41" s="28">
        <v>1</v>
      </c>
      <c r="L41" s="16">
        <v>7</v>
      </c>
      <c r="M41" s="28">
        <v>1</v>
      </c>
      <c r="N41" s="28">
        <v>1</v>
      </c>
      <c r="O41" s="28">
        <v>1</v>
      </c>
      <c r="P41" s="28">
        <v>1</v>
      </c>
      <c r="Q41" s="28">
        <v>1</v>
      </c>
      <c r="R41" s="28">
        <v>1</v>
      </c>
      <c r="S41" s="27">
        <v>1</v>
      </c>
      <c r="T41" s="28">
        <v>1</v>
      </c>
      <c r="U41" s="28">
        <v>1</v>
      </c>
      <c r="V41" s="28">
        <v>1</v>
      </c>
      <c r="X41" s="285"/>
      <c r="Y41" s="285"/>
      <c r="Z41" s="285"/>
      <c r="AA41" s="285"/>
      <c r="AB41" s="285"/>
      <c r="AC41" s="285"/>
      <c r="AD41" s="284"/>
      <c r="AE41" s="285">
        <f t="shared" si="69"/>
        <v>0</v>
      </c>
      <c r="AF41" s="285">
        <f t="shared" si="70"/>
        <v>0</v>
      </c>
      <c r="AG41" s="285">
        <f t="shared" si="71"/>
        <v>0</v>
      </c>
      <c r="AI41" s="285"/>
      <c r="AJ41" s="285"/>
      <c r="AK41" s="285"/>
      <c r="AL41" s="285"/>
      <c r="AM41" s="285"/>
      <c r="AN41" s="285"/>
      <c r="AO41" s="284"/>
      <c r="AP41" s="285">
        <f t="shared" si="77"/>
        <v>0</v>
      </c>
      <c r="AQ41" s="285">
        <f t="shared" si="78"/>
        <v>0</v>
      </c>
      <c r="AR41" s="285">
        <f t="shared" si="79"/>
        <v>0</v>
      </c>
    </row>
    <row r="42" spans="1:44" x14ac:dyDescent="0.2">
      <c r="A42" s="16">
        <v>8</v>
      </c>
      <c r="B42" s="28">
        <v>1</v>
      </c>
      <c r="C42" s="28">
        <v>1</v>
      </c>
      <c r="D42" s="28">
        <v>1</v>
      </c>
      <c r="E42" s="28">
        <v>1</v>
      </c>
      <c r="F42" s="28">
        <v>1</v>
      </c>
      <c r="G42" s="28">
        <v>1</v>
      </c>
      <c r="H42" s="28">
        <v>1</v>
      </c>
      <c r="I42" s="27">
        <v>1</v>
      </c>
      <c r="J42" s="28">
        <v>1</v>
      </c>
      <c r="K42" s="28">
        <v>1</v>
      </c>
      <c r="L42" s="16">
        <v>8</v>
      </c>
      <c r="M42" s="28">
        <v>1</v>
      </c>
      <c r="N42" s="28">
        <v>1</v>
      </c>
      <c r="O42" s="28">
        <v>1</v>
      </c>
      <c r="P42" s="28">
        <v>1</v>
      </c>
      <c r="Q42" s="28">
        <v>1</v>
      </c>
      <c r="R42" s="28">
        <v>1</v>
      </c>
      <c r="S42" s="28">
        <v>1</v>
      </c>
      <c r="T42" s="27">
        <v>1</v>
      </c>
      <c r="U42" s="28">
        <v>1</v>
      </c>
      <c r="V42" s="28">
        <v>1</v>
      </c>
      <c r="X42" s="285"/>
      <c r="Y42" s="285"/>
      <c r="Z42" s="285"/>
      <c r="AA42" s="285"/>
      <c r="AB42" s="285"/>
      <c r="AC42" s="285"/>
      <c r="AD42" s="285"/>
      <c r="AE42" s="284"/>
      <c r="AF42" s="285">
        <f t="shared" si="70"/>
        <v>0</v>
      </c>
      <c r="AG42" s="285">
        <f t="shared" si="71"/>
        <v>0</v>
      </c>
      <c r="AI42" s="285"/>
      <c r="AJ42" s="285"/>
      <c r="AK42" s="285"/>
      <c r="AL42" s="285"/>
      <c r="AM42" s="285"/>
      <c r="AN42" s="285"/>
      <c r="AO42" s="285"/>
      <c r="AP42" s="284"/>
      <c r="AQ42" s="285">
        <f t="shared" si="78"/>
        <v>0</v>
      </c>
      <c r="AR42" s="285">
        <f t="shared" si="79"/>
        <v>0</v>
      </c>
    </row>
    <row r="43" spans="1:44" x14ac:dyDescent="0.2">
      <c r="A43" s="16">
        <v>9</v>
      </c>
      <c r="B43" s="28">
        <v>1</v>
      </c>
      <c r="C43" s="28">
        <v>1</v>
      </c>
      <c r="D43" s="28">
        <v>1</v>
      </c>
      <c r="E43" s="28">
        <v>1</v>
      </c>
      <c r="F43" s="28">
        <v>1</v>
      </c>
      <c r="G43" s="28">
        <v>1</v>
      </c>
      <c r="H43" s="28">
        <v>1</v>
      </c>
      <c r="I43" s="28">
        <v>1</v>
      </c>
      <c r="J43" s="27">
        <v>1</v>
      </c>
      <c r="K43" s="28">
        <v>1</v>
      </c>
      <c r="L43" s="16">
        <v>9</v>
      </c>
      <c r="M43" s="28">
        <v>1</v>
      </c>
      <c r="N43" s="28">
        <v>1</v>
      </c>
      <c r="O43" s="28">
        <v>1</v>
      </c>
      <c r="P43" s="28">
        <v>1</v>
      </c>
      <c r="Q43" s="28">
        <v>1</v>
      </c>
      <c r="R43" s="28">
        <v>1</v>
      </c>
      <c r="S43" s="28">
        <v>1</v>
      </c>
      <c r="T43" s="28">
        <v>1</v>
      </c>
      <c r="U43" s="27">
        <v>1</v>
      </c>
      <c r="V43" s="28">
        <v>1</v>
      </c>
      <c r="X43" s="285"/>
      <c r="Y43" s="285"/>
      <c r="Z43" s="285"/>
      <c r="AA43" s="285"/>
      <c r="AB43" s="285"/>
      <c r="AC43" s="285"/>
      <c r="AD43" s="285"/>
      <c r="AE43" s="285"/>
      <c r="AF43" s="284"/>
      <c r="AG43" s="285">
        <f t="shared" si="71"/>
        <v>0</v>
      </c>
      <c r="AI43" s="285"/>
      <c r="AJ43" s="285"/>
      <c r="AK43" s="285"/>
      <c r="AL43" s="285"/>
      <c r="AM43" s="285"/>
      <c r="AN43" s="285"/>
      <c r="AO43" s="285"/>
      <c r="AP43" s="285"/>
      <c r="AQ43" s="284"/>
      <c r="AR43" s="285">
        <f t="shared" si="79"/>
        <v>0</v>
      </c>
    </row>
    <row r="44" spans="1:44" x14ac:dyDescent="0.2">
      <c r="A44" s="16">
        <v>10</v>
      </c>
      <c r="B44" s="28">
        <v>1</v>
      </c>
      <c r="C44" s="28">
        <v>1</v>
      </c>
      <c r="D44" s="28">
        <v>1</v>
      </c>
      <c r="E44" s="28">
        <v>1</v>
      </c>
      <c r="F44" s="28">
        <v>1</v>
      </c>
      <c r="G44" s="28">
        <v>1</v>
      </c>
      <c r="H44" s="28">
        <v>1</v>
      </c>
      <c r="I44" s="28">
        <v>1</v>
      </c>
      <c r="J44" s="28">
        <v>1</v>
      </c>
      <c r="K44" s="27">
        <v>1</v>
      </c>
      <c r="L44" s="16">
        <v>10</v>
      </c>
      <c r="M44" s="28">
        <v>1</v>
      </c>
      <c r="N44" s="28">
        <v>1</v>
      </c>
      <c r="O44" s="28">
        <v>1</v>
      </c>
      <c r="P44" s="28">
        <v>1</v>
      </c>
      <c r="Q44" s="28">
        <v>1</v>
      </c>
      <c r="R44" s="28">
        <v>1</v>
      </c>
      <c r="S44" s="28">
        <v>1</v>
      </c>
      <c r="T44" s="28">
        <v>1</v>
      </c>
      <c r="U44" s="28">
        <v>1</v>
      </c>
      <c r="V44" s="27">
        <v>1</v>
      </c>
      <c r="X44" s="285"/>
      <c r="Y44" s="285"/>
      <c r="Z44" s="285"/>
      <c r="AA44" s="285"/>
      <c r="AB44" s="285"/>
      <c r="AC44" s="285"/>
      <c r="AD44" s="285"/>
      <c r="AE44" s="285"/>
      <c r="AF44" s="285"/>
      <c r="AG44" s="284"/>
      <c r="AI44" s="285"/>
      <c r="AJ44" s="285"/>
      <c r="AK44" s="285"/>
      <c r="AL44" s="285"/>
      <c r="AM44" s="285"/>
      <c r="AN44" s="285"/>
      <c r="AO44" s="285"/>
      <c r="AP44" s="285"/>
      <c r="AQ44" s="285"/>
      <c r="AR44" s="284"/>
    </row>
    <row r="46" spans="1:44" ht="13.2" x14ac:dyDescent="0.25">
      <c r="A46" s="105">
        <v>6</v>
      </c>
      <c r="B46" s="508" t="str">
        <f ca="1">INDIRECT(ADDRESS(17,2,1,1,"in"&amp;TEXT(A46,"@")))</f>
        <v>Participant 6</v>
      </c>
      <c r="C46" s="508"/>
      <c r="D46" s="508"/>
      <c r="E46" s="508"/>
      <c r="F46" s="508"/>
      <c r="G46" s="508"/>
      <c r="H46" s="282">
        <f ca="1">INDIRECT(ADDRESS(17,6,1,1,"in"&amp;TEXT(A46,"@")))</f>
        <v>1</v>
      </c>
      <c r="I46" s="103"/>
      <c r="J46" s="507">
        <f ca="1">INDIRECT(ADDRESS(17,7,1,1,"in"&amp;TEXT(A46,"@")))</f>
        <v>0</v>
      </c>
      <c r="K46" s="508"/>
      <c r="L46" s="105">
        <v>7</v>
      </c>
      <c r="M46" s="508" t="str">
        <f ca="1">INDIRECT(ADDRESS(17,2,1,1,"in"&amp;TEXT(L46,"@")))</f>
        <v>Participant 7</v>
      </c>
      <c r="N46" s="508"/>
      <c r="O46" s="508"/>
      <c r="P46" s="508"/>
      <c r="Q46" s="508"/>
      <c r="R46" s="508"/>
      <c r="S46" s="282">
        <f ca="1">INDIRECT(ADDRESS(17,6,1,1,"in"&amp;TEXT(L46,"@")))</f>
        <v>1</v>
      </c>
      <c r="T46" s="103"/>
      <c r="U46" s="507">
        <f ca="1">INDIRECT(ADDRESS(17,7,1,1,"in"&amp;TEXT(L46,"@")))</f>
        <v>0</v>
      </c>
      <c r="V46" s="508"/>
      <c r="X46" s="508"/>
      <c r="Y46" s="508"/>
      <c r="Z46" s="508"/>
      <c r="AA46" s="508"/>
      <c r="AB46" s="508"/>
      <c r="AC46" s="508"/>
      <c r="AD46" s="283">
        <f>IF(A46&gt;$N$4,0,IF(H46=0,1,H46))</f>
        <v>0</v>
      </c>
      <c r="AE46" s="283"/>
      <c r="AF46" s="507"/>
      <c r="AG46" s="508"/>
      <c r="AH46" s="105"/>
      <c r="AI46" s="508"/>
      <c r="AJ46" s="508"/>
      <c r="AK46" s="508"/>
      <c r="AL46" s="508"/>
      <c r="AM46" s="508"/>
      <c r="AN46" s="508"/>
      <c r="AO46" s="283">
        <f>IF(L46&gt;$N$4,0,IF(S46=0,1,S46))</f>
        <v>0</v>
      </c>
      <c r="AP46" s="283"/>
      <c r="AQ46" s="507"/>
      <c r="AR46" s="508"/>
    </row>
    <row r="47" spans="1:44" x14ac:dyDescent="0.2">
      <c r="B47" s="17">
        <v>1</v>
      </c>
      <c r="C47" s="17">
        <v>2</v>
      </c>
      <c r="D47" s="17">
        <v>3</v>
      </c>
      <c r="E47" s="17">
        <v>4</v>
      </c>
      <c r="F47" s="17">
        <v>5</v>
      </c>
      <c r="G47" s="17">
        <v>6</v>
      </c>
      <c r="H47" s="17">
        <v>7</v>
      </c>
      <c r="I47" s="17">
        <v>8</v>
      </c>
      <c r="J47" s="16">
        <v>9</v>
      </c>
      <c r="K47" s="16">
        <v>10</v>
      </c>
      <c r="M47" s="17">
        <v>1</v>
      </c>
      <c r="N47" s="17">
        <v>2</v>
      </c>
      <c r="O47" s="17">
        <v>3</v>
      </c>
      <c r="P47" s="17">
        <v>4</v>
      </c>
      <c r="Q47" s="17">
        <v>5</v>
      </c>
      <c r="R47" s="17">
        <v>6</v>
      </c>
      <c r="S47" s="17">
        <v>7</v>
      </c>
      <c r="T47" s="17">
        <v>8</v>
      </c>
      <c r="U47" s="16">
        <v>9</v>
      </c>
      <c r="V47" s="16">
        <v>10</v>
      </c>
      <c r="X47" s="17"/>
      <c r="Y47" s="17"/>
      <c r="Z47" s="17"/>
      <c r="AA47" s="17"/>
      <c r="AB47" s="17"/>
      <c r="AC47" s="17"/>
      <c r="AD47" s="17"/>
      <c r="AE47" s="17"/>
      <c r="AI47" s="17"/>
      <c r="AJ47" s="17"/>
      <c r="AK47" s="17"/>
      <c r="AL47" s="17"/>
      <c r="AM47" s="17"/>
      <c r="AN47" s="17"/>
      <c r="AO47" s="17"/>
      <c r="AP47" s="17"/>
    </row>
    <row r="48" spans="1:44" x14ac:dyDescent="0.2">
      <c r="A48" s="16">
        <v>1</v>
      </c>
      <c r="B48" s="27">
        <f t="array" ref="B48:K57">Matrix6</f>
        <v>1</v>
      </c>
      <c r="C48" s="28">
        <v>1</v>
      </c>
      <c r="D48" s="28">
        <v>1</v>
      </c>
      <c r="E48" s="28">
        <v>1</v>
      </c>
      <c r="F48" s="28">
        <v>1</v>
      </c>
      <c r="G48" s="28">
        <v>1</v>
      </c>
      <c r="H48" s="28">
        <v>1</v>
      </c>
      <c r="I48" s="28">
        <v>1</v>
      </c>
      <c r="J48" s="28">
        <v>1</v>
      </c>
      <c r="K48" s="28">
        <v>1</v>
      </c>
      <c r="L48" s="16">
        <v>1</v>
      </c>
      <c r="M48" s="27">
        <f t="array" ref="M48:V57">Matrix7</f>
        <v>1</v>
      </c>
      <c r="N48" s="28">
        <v>1</v>
      </c>
      <c r="O48" s="28">
        <v>1</v>
      </c>
      <c r="P48" s="28">
        <v>1</v>
      </c>
      <c r="Q48" s="28">
        <v>1</v>
      </c>
      <c r="R48" s="28">
        <v>1</v>
      </c>
      <c r="S48" s="28">
        <v>1</v>
      </c>
      <c r="T48" s="28">
        <v>1</v>
      </c>
      <c r="U48" s="28">
        <v>1</v>
      </c>
      <c r="V48" s="28">
        <v>1</v>
      </c>
      <c r="X48" s="284"/>
      <c r="Y48" s="285">
        <f>IF(C48=0,"",LN(C48))</f>
        <v>0</v>
      </c>
      <c r="Z48" s="285">
        <f t="shared" ref="Z48:Z49" si="80">IF(D48=0,"",LN(D48))</f>
        <v>0</v>
      </c>
      <c r="AA48" s="285">
        <f t="shared" ref="AA48:AA50" si="81">IF(E48=0,"",LN(E48))</f>
        <v>0</v>
      </c>
      <c r="AB48" s="285">
        <f t="shared" ref="AB48:AB51" si="82">IF(F48=0,"",LN(F48))</f>
        <v>0</v>
      </c>
      <c r="AC48" s="285">
        <f t="shared" ref="AC48:AC52" si="83">IF(G48=0,"",LN(G48))</f>
        <v>0</v>
      </c>
      <c r="AD48" s="285">
        <f t="shared" ref="AD48:AD53" si="84">IF(H48=0,"",LN(H48))</f>
        <v>0</v>
      </c>
      <c r="AE48" s="285">
        <f t="shared" ref="AE48:AE54" si="85">IF(I48=0,"",LN(I48))</f>
        <v>0</v>
      </c>
      <c r="AF48" s="285">
        <f t="shared" ref="AF48:AF55" si="86">IF(J48=0,"",LN(J48))</f>
        <v>0</v>
      </c>
      <c r="AG48" s="285">
        <f t="shared" ref="AG48:AG56" si="87">IF(K48=0,"",LN(K48))</f>
        <v>0</v>
      </c>
      <c r="AI48" s="284"/>
      <c r="AJ48" s="285">
        <f>IF(N48=0,"",LN(N48))</f>
        <v>0</v>
      </c>
      <c r="AK48" s="285">
        <f t="shared" ref="AK48:AK49" si="88">IF(O48=0,"",LN(O48))</f>
        <v>0</v>
      </c>
      <c r="AL48" s="285">
        <f t="shared" ref="AL48:AL50" si="89">IF(P48=0,"",LN(P48))</f>
        <v>0</v>
      </c>
      <c r="AM48" s="285">
        <f t="shared" ref="AM48:AM51" si="90">IF(Q48=0,"",LN(Q48))</f>
        <v>0</v>
      </c>
      <c r="AN48" s="285">
        <f t="shared" ref="AN48:AN52" si="91">IF(R48=0,"",LN(R48))</f>
        <v>0</v>
      </c>
      <c r="AO48" s="285">
        <f t="shared" ref="AO48:AO53" si="92">IF(S48=0,"",LN(S48))</f>
        <v>0</v>
      </c>
      <c r="AP48" s="285">
        <f t="shared" ref="AP48:AP54" si="93">IF(T48=0,"",LN(T48))</f>
        <v>0</v>
      </c>
      <c r="AQ48" s="285">
        <f t="shared" ref="AQ48:AQ55" si="94">IF(U48=0,"",LN(U48))</f>
        <v>0</v>
      </c>
      <c r="AR48" s="285">
        <f t="shared" ref="AR48:AR56" si="95">IF(V48=0,"",LN(V48))</f>
        <v>0</v>
      </c>
    </row>
    <row r="49" spans="1:44" x14ac:dyDescent="0.2">
      <c r="A49" s="16">
        <v>2</v>
      </c>
      <c r="B49" s="28">
        <v>1</v>
      </c>
      <c r="C49" s="27">
        <v>1</v>
      </c>
      <c r="D49" s="28">
        <v>1</v>
      </c>
      <c r="E49" s="28">
        <v>1</v>
      </c>
      <c r="F49" s="28">
        <v>1</v>
      </c>
      <c r="G49" s="28">
        <v>1</v>
      </c>
      <c r="H49" s="28">
        <v>1</v>
      </c>
      <c r="I49" s="28">
        <v>1</v>
      </c>
      <c r="J49" s="28">
        <v>1</v>
      </c>
      <c r="K49" s="28">
        <v>1</v>
      </c>
      <c r="L49" s="16">
        <v>2</v>
      </c>
      <c r="M49" s="28">
        <v>1</v>
      </c>
      <c r="N49" s="27">
        <v>1</v>
      </c>
      <c r="O49" s="28">
        <v>1</v>
      </c>
      <c r="P49" s="28">
        <v>1</v>
      </c>
      <c r="Q49" s="28">
        <v>1</v>
      </c>
      <c r="R49" s="28">
        <v>1</v>
      </c>
      <c r="S49" s="28">
        <v>1</v>
      </c>
      <c r="T49" s="28">
        <v>1</v>
      </c>
      <c r="U49" s="28">
        <v>1</v>
      </c>
      <c r="V49" s="28">
        <v>1</v>
      </c>
      <c r="X49" s="285"/>
      <c r="Y49" s="284"/>
      <c r="Z49" s="285">
        <f t="shared" si="80"/>
        <v>0</v>
      </c>
      <c r="AA49" s="285">
        <f t="shared" si="81"/>
        <v>0</v>
      </c>
      <c r="AB49" s="285">
        <f t="shared" si="82"/>
        <v>0</v>
      </c>
      <c r="AC49" s="285">
        <f t="shared" si="83"/>
        <v>0</v>
      </c>
      <c r="AD49" s="285">
        <f t="shared" si="84"/>
        <v>0</v>
      </c>
      <c r="AE49" s="285">
        <f t="shared" si="85"/>
        <v>0</v>
      </c>
      <c r="AF49" s="285">
        <f t="shared" si="86"/>
        <v>0</v>
      </c>
      <c r="AG49" s="285">
        <f t="shared" si="87"/>
        <v>0</v>
      </c>
      <c r="AI49" s="285"/>
      <c r="AJ49" s="284"/>
      <c r="AK49" s="285">
        <f t="shared" si="88"/>
        <v>0</v>
      </c>
      <c r="AL49" s="285">
        <f t="shared" si="89"/>
        <v>0</v>
      </c>
      <c r="AM49" s="285">
        <f t="shared" si="90"/>
        <v>0</v>
      </c>
      <c r="AN49" s="285">
        <f t="shared" si="91"/>
        <v>0</v>
      </c>
      <c r="AO49" s="285">
        <f t="shared" si="92"/>
        <v>0</v>
      </c>
      <c r="AP49" s="285">
        <f t="shared" si="93"/>
        <v>0</v>
      </c>
      <c r="AQ49" s="285">
        <f t="shared" si="94"/>
        <v>0</v>
      </c>
      <c r="AR49" s="285">
        <f t="shared" si="95"/>
        <v>0</v>
      </c>
    </row>
    <row r="50" spans="1:44" x14ac:dyDescent="0.2">
      <c r="A50" s="16">
        <v>3</v>
      </c>
      <c r="B50" s="28">
        <v>1</v>
      </c>
      <c r="C50" s="28">
        <v>1</v>
      </c>
      <c r="D50" s="27">
        <v>1</v>
      </c>
      <c r="E50" s="28">
        <v>1</v>
      </c>
      <c r="F50" s="28">
        <v>1</v>
      </c>
      <c r="G50" s="28">
        <v>1</v>
      </c>
      <c r="H50" s="28">
        <v>1</v>
      </c>
      <c r="I50" s="28">
        <v>1</v>
      </c>
      <c r="J50" s="28">
        <v>1</v>
      </c>
      <c r="K50" s="28">
        <v>1</v>
      </c>
      <c r="L50" s="16">
        <v>3</v>
      </c>
      <c r="M50" s="28">
        <v>1</v>
      </c>
      <c r="N50" s="28">
        <v>1</v>
      </c>
      <c r="O50" s="27">
        <v>1</v>
      </c>
      <c r="P50" s="28">
        <v>1</v>
      </c>
      <c r="Q50" s="28">
        <v>1</v>
      </c>
      <c r="R50" s="28">
        <v>1</v>
      </c>
      <c r="S50" s="28">
        <v>1</v>
      </c>
      <c r="T50" s="28">
        <v>1</v>
      </c>
      <c r="U50" s="28">
        <v>1</v>
      </c>
      <c r="V50" s="28">
        <v>1</v>
      </c>
      <c r="X50" s="285"/>
      <c r="Y50" s="285"/>
      <c r="Z50" s="284"/>
      <c r="AA50" s="285">
        <f t="shared" si="81"/>
        <v>0</v>
      </c>
      <c r="AB50" s="285">
        <f t="shared" si="82"/>
        <v>0</v>
      </c>
      <c r="AC50" s="285">
        <f t="shared" si="83"/>
        <v>0</v>
      </c>
      <c r="AD50" s="285">
        <f t="shared" si="84"/>
        <v>0</v>
      </c>
      <c r="AE50" s="285">
        <f t="shared" si="85"/>
        <v>0</v>
      </c>
      <c r="AF50" s="285">
        <f t="shared" si="86"/>
        <v>0</v>
      </c>
      <c r="AG50" s="285">
        <f t="shared" si="87"/>
        <v>0</v>
      </c>
      <c r="AI50" s="285"/>
      <c r="AJ50" s="285"/>
      <c r="AK50" s="284"/>
      <c r="AL50" s="285">
        <f t="shared" si="89"/>
        <v>0</v>
      </c>
      <c r="AM50" s="285">
        <f t="shared" si="90"/>
        <v>0</v>
      </c>
      <c r="AN50" s="285">
        <f t="shared" si="91"/>
        <v>0</v>
      </c>
      <c r="AO50" s="285">
        <f t="shared" si="92"/>
        <v>0</v>
      </c>
      <c r="AP50" s="285">
        <f t="shared" si="93"/>
        <v>0</v>
      </c>
      <c r="AQ50" s="285">
        <f t="shared" si="94"/>
        <v>0</v>
      </c>
      <c r="AR50" s="285">
        <f t="shared" si="95"/>
        <v>0</v>
      </c>
    </row>
    <row r="51" spans="1:44" x14ac:dyDescent="0.2">
      <c r="A51" s="16">
        <v>4</v>
      </c>
      <c r="B51" s="28">
        <v>1</v>
      </c>
      <c r="C51" s="28">
        <v>1</v>
      </c>
      <c r="D51" s="28">
        <v>1</v>
      </c>
      <c r="E51" s="27">
        <v>1</v>
      </c>
      <c r="F51" s="28">
        <v>1</v>
      </c>
      <c r="G51" s="28">
        <v>1</v>
      </c>
      <c r="H51" s="28">
        <v>1</v>
      </c>
      <c r="I51" s="28">
        <v>1</v>
      </c>
      <c r="J51" s="28">
        <v>1</v>
      </c>
      <c r="K51" s="28">
        <v>1</v>
      </c>
      <c r="L51" s="16">
        <v>4</v>
      </c>
      <c r="M51" s="28">
        <v>1</v>
      </c>
      <c r="N51" s="28">
        <v>1</v>
      </c>
      <c r="O51" s="28">
        <v>1</v>
      </c>
      <c r="P51" s="27">
        <v>1</v>
      </c>
      <c r="Q51" s="28">
        <v>1</v>
      </c>
      <c r="R51" s="28">
        <v>1</v>
      </c>
      <c r="S51" s="28">
        <v>1</v>
      </c>
      <c r="T51" s="28">
        <v>1</v>
      </c>
      <c r="U51" s="28">
        <v>1</v>
      </c>
      <c r="V51" s="28">
        <v>1</v>
      </c>
      <c r="X51" s="285"/>
      <c r="Y51" s="285"/>
      <c r="Z51" s="285"/>
      <c r="AA51" s="284"/>
      <c r="AB51" s="285">
        <f t="shared" si="82"/>
        <v>0</v>
      </c>
      <c r="AC51" s="285">
        <f t="shared" si="83"/>
        <v>0</v>
      </c>
      <c r="AD51" s="285">
        <f t="shared" si="84"/>
        <v>0</v>
      </c>
      <c r="AE51" s="285">
        <f t="shared" si="85"/>
        <v>0</v>
      </c>
      <c r="AF51" s="285">
        <f t="shared" si="86"/>
        <v>0</v>
      </c>
      <c r="AG51" s="285">
        <f t="shared" si="87"/>
        <v>0</v>
      </c>
      <c r="AI51" s="285"/>
      <c r="AJ51" s="285"/>
      <c r="AK51" s="285"/>
      <c r="AL51" s="284"/>
      <c r="AM51" s="285">
        <f t="shared" si="90"/>
        <v>0</v>
      </c>
      <c r="AN51" s="285">
        <f t="shared" si="91"/>
        <v>0</v>
      </c>
      <c r="AO51" s="285">
        <f t="shared" si="92"/>
        <v>0</v>
      </c>
      <c r="AP51" s="285">
        <f t="shared" si="93"/>
        <v>0</v>
      </c>
      <c r="AQ51" s="285">
        <f t="shared" si="94"/>
        <v>0</v>
      </c>
      <c r="AR51" s="285">
        <f t="shared" si="95"/>
        <v>0</v>
      </c>
    </row>
    <row r="52" spans="1:44" x14ac:dyDescent="0.2">
      <c r="A52" s="16">
        <v>5</v>
      </c>
      <c r="B52" s="28">
        <v>1</v>
      </c>
      <c r="C52" s="28">
        <v>1</v>
      </c>
      <c r="D52" s="28">
        <v>1</v>
      </c>
      <c r="E52" s="28">
        <v>1</v>
      </c>
      <c r="F52" s="27">
        <v>1</v>
      </c>
      <c r="G52" s="28">
        <v>1</v>
      </c>
      <c r="H52" s="28">
        <v>1</v>
      </c>
      <c r="I52" s="28">
        <v>1</v>
      </c>
      <c r="J52" s="28">
        <v>1</v>
      </c>
      <c r="K52" s="28">
        <v>1</v>
      </c>
      <c r="L52" s="16">
        <v>5</v>
      </c>
      <c r="M52" s="28">
        <v>1</v>
      </c>
      <c r="N52" s="28">
        <v>1</v>
      </c>
      <c r="O52" s="28">
        <v>1</v>
      </c>
      <c r="P52" s="28">
        <v>1</v>
      </c>
      <c r="Q52" s="27">
        <v>1</v>
      </c>
      <c r="R52" s="28">
        <v>1</v>
      </c>
      <c r="S52" s="28">
        <v>1</v>
      </c>
      <c r="T52" s="28">
        <v>1</v>
      </c>
      <c r="U52" s="28">
        <v>1</v>
      </c>
      <c r="V52" s="28">
        <v>1</v>
      </c>
      <c r="X52" s="285"/>
      <c r="Y52" s="285"/>
      <c r="Z52" s="285"/>
      <c r="AA52" s="285"/>
      <c r="AB52" s="284"/>
      <c r="AC52" s="285">
        <f t="shared" si="83"/>
        <v>0</v>
      </c>
      <c r="AD52" s="285">
        <f t="shared" si="84"/>
        <v>0</v>
      </c>
      <c r="AE52" s="285">
        <f t="shared" si="85"/>
        <v>0</v>
      </c>
      <c r="AF52" s="285">
        <f t="shared" si="86"/>
        <v>0</v>
      </c>
      <c r="AG52" s="285">
        <f t="shared" si="87"/>
        <v>0</v>
      </c>
      <c r="AI52" s="285"/>
      <c r="AJ52" s="285"/>
      <c r="AK52" s="285"/>
      <c r="AL52" s="285"/>
      <c r="AM52" s="284"/>
      <c r="AN52" s="285">
        <f t="shared" si="91"/>
        <v>0</v>
      </c>
      <c r="AO52" s="285">
        <f t="shared" si="92"/>
        <v>0</v>
      </c>
      <c r="AP52" s="285">
        <f t="shared" si="93"/>
        <v>0</v>
      </c>
      <c r="AQ52" s="285">
        <f t="shared" si="94"/>
        <v>0</v>
      </c>
      <c r="AR52" s="285">
        <f t="shared" si="95"/>
        <v>0</v>
      </c>
    </row>
    <row r="53" spans="1:44" x14ac:dyDescent="0.2">
      <c r="A53" s="16">
        <v>6</v>
      </c>
      <c r="B53" s="28">
        <v>1</v>
      </c>
      <c r="C53" s="28">
        <v>1</v>
      </c>
      <c r="D53" s="28">
        <v>1</v>
      </c>
      <c r="E53" s="28">
        <v>1</v>
      </c>
      <c r="F53" s="28">
        <v>1</v>
      </c>
      <c r="G53" s="27">
        <v>1</v>
      </c>
      <c r="H53" s="28">
        <v>1</v>
      </c>
      <c r="I53" s="28">
        <v>1</v>
      </c>
      <c r="J53" s="28">
        <v>1</v>
      </c>
      <c r="K53" s="28">
        <v>1</v>
      </c>
      <c r="L53" s="16">
        <v>6</v>
      </c>
      <c r="M53" s="28">
        <v>1</v>
      </c>
      <c r="N53" s="28">
        <v>1</v>
      </c>
      <c r="O53" s="28">
        <v>1</v>
      </c>
      <c r="P53" s="28">
        <v>1</v>
      </c>
      <c r="Q53" s="28">
        <v>1</v>
      </c>
      <c r="R53" s="27">
        <v>1</v>
      </c>
      <c r="S53" s="28">
        <v>1</v>
      </c>
      <c r="T53" s="28">
        <v>1</v>
      </c>
      <c r="U53" s="28">
        <v>1</v>
      </c>
      <c r="V53" s="28">
        <v>1</v>
      </c>
      <c r="X53" s="285"/>
      <c r="Y53" s="285"/>
      <c r="Z53" s="285"/>
      <c r="AA53" s="285"/>
      <c r="AB53" s="285"/>
      <c r="AC53" s="284"/>
      <c r="AD53" s="285">
        <f t="shared" si="84"/>
        <v>0</v>
      </c>
      <c r="AE53" s="285">
        <f t="shared" si="85"/>
        <v>0</v>
      </c>
      <c r="AF53" s="285">
        <f t="shared" si="86"/>
        <v>0</v>
      </c>
      <c r="AG53" s="285">
        <f t="shared" si="87"/>
        <v>0</v>
      </c>
      <c r="AI53" s="285"/>
      <c r="AJ53" s="285"/>
      <c r="AK53" s="285"/>
      <c r="AL53" s="285"/>
      <c r="AM53" s="285"/>
      <c r="AN53" s="284"/>
      <c r="AO53" s="285">
        <f t="shared" si="92"/>
        <v>0</v>
      </c>
      <c r="AP53" s="285">
        <f t="shared" si="93"/>
        <v>0</v>
      </c>
      <c r="AQ53" s="285">
        <f t="shared" si="94"/>
        <v>0</v>
      </c>
      <c r="AR53" s="285">
        <f t="shared" si="95"/>
        <v>0</v>
      </c>
    </row>
    <row r="54" spans="1:44" x14ac:dyDescent="0.2">
      <c r="A54" s="16">
        <v>7</v>
      </c>
      <c r="B54" s="28">
        <v>1</v>
      </c>
      <c r="C54" s="28">
        <v>1</v>
      </c>
      <c r="D54" s="28">
        <v>1</v>
      </c>
      <c r="E54" s="28">
        <v>1</v>
      </c>
      <c r="F54" s="28">
        <v>1</v>
      </c>
      <c r="G54" s="28">
        <v>1</v>
      </c>
      <c r="H54" s="27">
        <v>1</v>
      </c>
      <c r="I54" s="28">
        <v>1</v>
      </c>
      <c r="J54" s="28">
        <v>1</v>
      </c>
      <c r="K54" s="28">
        <v>1</v>
      </c>
      <c r="L54" s="16">
        <v>7</v>
      </c>
      <c r="M54" s="28">
        <v>1</v>
      </c>
      <c r="N54" s="28">
        <v>1</v>
      </c>
      <c r="O54" s="28">
        <v>1</v>
      </c>
      <c r="P54" s="28">
        <v>1</v>
      </c>
      <c r="Q54" s="28">
        <v>1</v>
      </c>
      <c r="R54" s="28">
        <v>1</v>
      </c>
      <c r="S54" s="27">
        <v>1</v>
      </c>
      <c r="T54" s="28">
        <v>1</v>
      </c>
      <c r="U54" s="28">
        <v>1</v>
      </c>
      <c r="V54" s="28">
        <v>1</v>
      </c>
      <c r="X54" s="285"/>
      <c r="Y54" s="285"/>
      <c r="Z54" s="285"/>
      <c r="AA54" s="285"/>
      <c r="AB54" s="285"/>
      <c r="AC54" s="285"/>
      <c r="AD54" s="284"/>
      <c r="AE54" s="285">
        <f t="shared" si="85"/>
        <v>0</v>
      </c>
      <c r="AF54" s="285">
        <f t="shared" si="86"/>
        <v>0</v>
      </c>
      <c r="AG54" s="285">
        <f t="shared" si="87"/>
        <v>0</v>
      </c>
      <c r="AI54" s="285"/>
      <c r="AJ54" s="285"/>
      <c r="AK54" s="285"/>
      <c r="AL54" s="285"/>
      <c r="AM54" s="285"/>
      <c r="AN54" s="285"/>
      <c r="AO54" s="284"/>
      <c r="AP54" s="285">
        <f t="shared" si="93"/>
        <v>0</v>
      </c>
      <c r="AQ54" s="285">
        <f t="shared" si="94"/>
        <v>0</v>
      </c>
      <c r="AR54" s="285">
        <f t="shared" si="95"/>
        <v>0</v>
      </c>
    </row>
    <row r="55" spans="1:44" x14ac:dyDescent="0.2">
      <c r="A55" s="16">
        <v>8</v>
      </c>
      <c r="B55" s="28">
        <v>1</v>
      </c>
      <c r="C55" s="28">
        <v>1</v>
      </c>
      <c r="D55" s="28">
        <v>1</v>
      </c>
      <c r="E55" s="28">
        <v>1</v>
      </c>
      <c r="F55" s="28">
        <v>1</v>
      </c>
      <c r="G55" s="28">
        <v>1</v>
      </c>
      <c r="H55" s="28">
        <v>1</v>
      </c>
      <c r="I55" s="27">
        <v>1</v>
      </c>
      <c r="J55" s="28">
        <v>1</v>
      </c>
      <c r="K55" s="28">
        <v>1</v>
      </c>
      <c r="L55" s="16">
        <v>8</v>
      </c>
      <c r="M55" s="28">
        <v>1</v>
      </c>
      <c r="N55" s="28">
        <v>1</v>
      </c>
      <c r="O55" s="28">
        <v>1</v>
      </c>
      <c r="P55" s="28">
        <v>1</v>
      </c>
      <c r="Q55" s="28">
        <v>1</v>
      </c>
      <c r="R55" s="28">
        <v>1</v>
      </c>
      <c r="S55" s="28">
        <v>1</v>
      </c>
      <c r="T55" s="27">
        <v>1</v>
      </c>
      <c r="U55" s="28">
        <v>1</v>
      </c>
      <c r="V55" s="28">
        <v>1</v>
      </c>
      <c r="X55" s="285"/>
      <c r="Y55" s="285"/>
      <c r="Z55" s="285"/>
      <c r="AA55" s="285"/>
      <c r="AB55" s="285"/>
      <c r="AC55" s="285"/>
      <c r="AD55" s="285"/>
      <c r="AE55" s="284"/>
      <c r="AF55" s="285">
        <f t="shared" si="86"/>
        <v>0</v>
      </c>
      <c r="AG55" s="285">
        <f t="shared" si="87"/>
        <v>0</v>
      </c>
      <c r="AI55" s="285"/>
      <c r="AJ55" s="285"/>
      <c r="AK55" s="285"/>
      <c r="AL55" s="285"/>
      <c r="AM55" s="285"/>
      <c r="AN55" s="285"/>
      <c r="AO55" s="285"/>
      <c r="AP55" s="284"/>
      <c r="AQ55" s="285">
        <f t="shared" si="94"/>
        <v>0</v>
      </c>
      <c r="AR55" s="285">
        <f t="shared" si="95"/>
        <v>0</v>
      </c>
    </row>
    <row r="56" spans="1:44" x14ac:dyDescent="0.2">
      <c r="A56" s="16">
        <v>9</v>
      </c>
      <c r="B56" s="28">
        <v>1</v>
      </c>
      <c r="C56" s="28">
        <v>1</v>
      </c>
      <c r="D56" s="28">
        <v>1</v>
      </c>
      <c r="E56" s="28">
        <v>1</v>
      </c>
      <c r="F56" s="28">
        <v>1</v>
      </c>
      <c r="G56" s="28">
        <v>1</v>
      </c>
      <c r="H56" s="28">
        <v>1</v>
      </c>
      <c r="I56" s="28">
        <v>1</v>
      </c>
      <c r="J56" s="27">
        <v>1</v>
      </c>
      <c r="K56" s="28">
        <v>1</v>
      </c>
      <c r="L56" s="16">
        <v>9</v>
      </c>
      <c r="M56" s="28">
        <v>1</v>
      </c>
      <c r="N56" s="28">
        <v>1</v>
      </c>
      <c r="O56" s="28">
        <v>1</v>
      </c>
      <c r="P56" s="28">
        <v>1</v>
      </c>
      <c r="Q56" s="28">
        <v>1</v>
      </c>
      <c r="R56" s="28">
        <v>1</v>
      </c>
      <c r="S56" s="28">
        <v>1</v>
      </c>
      <c r="T56" s="28">
        <v>1</v>
      </c>
      <c r="U56" s="27">
        <v>1</v>
      </c>
      <c r="V56" s="28">
        <v>1</v>
      </c>
      <c r="X56" s="285"/>
      <c r="Y56" s="285"/>
      <c r="Z56" s="285"/>
      <c r="AA56" s="285"/>
      <c r="AB56" s="285"/>
      <c r="AC56" s="285"/>
      <c r="AD56" s="285"/>
      <c r="AE56" s="285"/>
      <c r="AF56" s="284"/>
      <c r="AG56" s="285">
        <f t="shared" si="87"/>
        <v>0</v>
      </c>
      <c r="AI56" s="285"/>
      <c r="AJ56" s="285"/>
      <c r="AK56" s="285"/>
      <c r="AL56" s="285"/>
      <c r="AM56" s="285"/>
      <c r="AN56" s="285"/>
      <c r="AO56" s="285"/>
      <c r="AP56" s="285"/>
      <c r="AQ56" s="284"/>
      <c r="AR56" s="285">
        <f t="shared" si="95"/>
        <v>0</v>
      </c>
    </row>
    <row r="57" spans="1:44" x14ac:dyDescent="0.2">
      <c r="A57" s="16">
        <v>10</v>
      </c>
      <c r="B57" s="28">
        <v>1</v>
      </c>
      <c r="C57" s="28">
        <v>1</v>
      </c>
      <c r="D57" s="28">
        <v>1</v>
      </c>
      <c r="E57" s="28">
        <v>1</v>
      </c>
      <c r="F57" s="28">
        <v>1</v>
      </c>
      <c r="G57" s="28">
        <v>1</v>
      </c>
      <c r="H57" s="28">
        <v>1</v>
      </c>
      <c r="I57" s="28">
        <v>1</v>
      </c>
      <c r="J57" s="28">
        <v>1</v>
      </c>
      <c r="K57" s="27">
        <v>1</v>
      </c>
      <c r="L57" s="16">
        <v>10</v>
      </c>
      <c r="M57" s="28">
        <v>1</v>
      </c>
      <c r="N57" s="28">
        <v>1</v>
      </c>
      <c r="O57" s="28">
        <v>1</v>
      </c>
      <c r="P57" s="28">
        <v>1</v>
      </c>
      <c r="Q57" s="28">
        <v>1</v>
      </c>
      <c r="R57" s="28">
        <v>1</v>
      </c>
      <c r="S57" s="28">
        <v>1</v>
      </c>
      <c r="T57" s="28">
        <v>1</v>
      </c>
      <c r="U57" s="28">
        <v>1</v>
      </c>
      <c r="V57" s="27">
        <v>1</v>
      </c>
      <c r="X57" s="285"/>
      <c r="Y57" s="285"/>
      <c r="Z57" s="285"/>
      <c r="AA57" s="285"/>
      <c r="AB57" s="285"/>
      <c r="AC57" s="285"/>
      <c r="AD57" s="285"/>
      <c r="AE57" s="285"/>
      <c r="AF57" s="285"/>
      <c r="AG57" s="284"/>
      <c r="AI57" s="285"/>
      <c r="AJ57" s="285"/>
      <c r="AK57" s="285"/>
      <c r="AL57" s="285"/>
      <c r="AM57" s="285"/>
      <c r="AN57" s="285"/>
      <c r="AO57" s="285"/>
      <c r="AP57" s="285"/>
      <c r="AQ57" s="285"/>
      <c r="AR57" s="284"/>
    </row>
    <row r="59" spans="1:44" ht="13.2" x14ac:dyDescent="0.25">
      <c r="A59" s="105">
        <v>8</v>
      </c>
      <c r="B59" s="508" t="str">
        <f ca="1">INDIRECT(ADDRESS(17,2,1,1,"in"&amp;TEXT(A59,"@")))</f>
        <v>Participant 8</v>
      </c>
      <c r="C59" s="508"/>
      <c r="D59" s="508"/>
      <c r="E59" s="508"/>
      <c r="F59" s="508"/>
      <c r="G59" s="508"/>
      <c r="H59" s="282">
        <f ca="1">INDIRECT(ADDRESS(17,6,1,1,"in"&amp;TEXT(A59,"@")))</f>
        <v>1</v>
      </c>
      <c r="I59" s="103"/>
      <c r="J59" s="507">
        <f ca="1">INDIRECT(ADDRESS(17,7,1,1,"in"&amp;TEXT(A59,"@")))</f>
        <v>0</v>
      </c>
      <c r="K59" s="508"/>
      <c r="L59" s="105">
        <v>9</v>
      </c>
      <c r="M59" s="508" t="str">
        <f ca="1">INDIRECT(ADDRESS(17,2,1,1,"in"&amp;TEXT(L59,"@")))</f>
        <v>Participant 9</v>
      </c>
      <c r="N59" s="508"/>
      <c r="O59" s="508"/>
      <c r="P59" s="508"/>
      <c r="Q59" s="508"/>
      <c r="R59" s="508"/>
      <c r="S59" s="282">
        <f ca="1">INDIRECT(ADDRESS(17,6,1,1,"in"&amp;TEXT(L59,"@")))</f>
        <v>1</v>
      </c>
      <c r="T59" s="103"/>
      <c r="U59" s="507">
        <f ca="1">INDIRECT(ADDRESS(17,7,1,1,"in"&amp;TEXT(L59,"@")))</f>
        <v>0</v>
      </c>
      <c r="V59" s="508"/>
      <c r="X59" s="510"/>
      <c r="Y59" s="510"/>
      <c r="Z59" s="510"/>
      <c r="AA59" s="510"/>
      <c r="AB59" s="510"/>
      <c r="AC59" s="510"/>
      <c r="AD59" s="283">
        <f>IF(A59&gt;$N$4,0,IF(H59=0,1,H59))</f>
        <v>0</v>
      </c>
      <c r="AE59" s="286"/>
      <c r="AF59" s="510"/>
      <c r="AG59" s="510"/>
      <c r="AH59" s="105"/>
      <c r="AI59" s="508"/>
      <c r="AJ59" s="508"/>
      <c r="AK59" s="508"/>
      <c r="AL59" s="508"/>
      <c r="AM59" s="508"/>
      <c r="AN59" s="508"/>
      <c r="AO59" s="283">
        <f>IF(L59&gt;$N$4,0,IF(S59=0,1,S59))</f>
        <v>0</v>
      </c>
      <c r="AP59" s="283"/>
      <c r="AQ59" s="507"/>
      <c r="AR59" s="508"/>
    </row>
    <row r="60" spans="1:44" x14ac:dyDescent="0.2">
      <c r="B60" s="17">
        <v>1</v>
      </c>
      <c r="C60" s="17">
        <v>2</v>
      </c>
      <c r="D60" s="17">
        <v>3</v>
      </c>
      <c r="E60" s="17">
        <v>4</v>
      </c>
      <c r="F60" s="17">
        <v>5</v>
      </c>
      <c r="G60" s="17">
        <v>6</v>
      </c>
      <c r="H60" s="17">
        <v>7</v>
      </c>
      <c r="I60" s="17">
        <v>8</v>
      </c>
      <c r="J60" s="16">
        <v>9</v>
      </c>
      <c r="K60" s="16">
        <v>10</v>
      </c>
      <c r="M60" s="17">
        <v>1</v>
      </c>
      <c r="N60" s="17">
        <v>2</v>
      </c>
      <c r="O60" s="17">
        <v>3</v>
      </c>
      <c r="P60" s="17">
        <v>4</v>
      </c>
      <c r="Q60" s="17">
        <v>5</v>
      </c>
      <c r="R60" s="17">
        <v>6</v>
      </c>
      <c r="S60" s="17">
        <v>7</v>
      </c>
      <c r="T60" s="17">
        <v>8</v>
      </c>
      <c r="U60" s="16">
        <v>9</v>
      </c>
      <c r="V60" s="16">
        <v>10</v>
      </c>
      <c r="X60" s="287"/>
      <c r="Y60" s="287"/>
      <c r="Z60" s="287"/>
      <c r="AA60" s="287"/>
      <c r="AB60" s="287"/>
      <c r="AC60" s="287"/>
      <c r="AD60" s="287"/>
      <c r="AE60" s="287"/>
      <c r="AF60" s="98"/>
      <c r="AG60" s="98"/>
      <c r="AI60" s="17"/>
      <c r="AJ60" s="17"/>
      <c r="AK60" s="17"/>
      <c r="AL60" s="17"/>
      <c r="AM60" s="17"/>
      <c r="AN60" s="17"/>
      <c r="AO60" s="17"/>
      <c r="AP60" s="17"/>
    </row>
    <row r="61" spans="1:44" x14ac:dyDescent="0.2">
      <c r="A61" s="16">
        <v>1</v>
      </c>
      <c r="B61" s="27">
        <f t="array" ref="B61:K70">Matrix8</f>
        <v>1</v>
      </c>
      <c r="C61" s="28">
        <v>1</v>
      </c>
      <c r="D61" s="28">
        <v>1</v>
      </c>
      <c r="E61" s="28">
        <v>1</v>
      </c>
      <c r="F61" s="28">
        <v>1</v>
      </c>
      <c r="G61" s="28">
        <v>1</v>
      </c>
      <c r="H61" s="28">
        <v>1</v>
      </c>
      <c r="I61" s="28">
        <v>1</v>
      </c>
      <c r="J61" s="28">
        <v>1</v>
      </c>
      <c r="K61" s="28">
        <v>1</v>
      </c>
      <c r="L61" s="16">
        <v>1</v>
      </c>
      <c r="M61" s="27">
        <f t="array" ref="M61:V70">Matrix9</f>
        <v>1</v>
      </c>
      <c r="N61" s="28">
        <v>1</v>
      </c>
      <c r="O61" s="28">
        <v>1</v>
      </c>
      <c r="P61" s="28">
        <v>1</v>
      </c>
      <c r="Q61" s="28">
        <v>1</v>
      </c>
      <c r="R61" s="28">
        <v>1</v>
      </c>
      <c r="S61" s="28">
        <v>1</v>
      </c>
      <c r="T61" s="28">
        <v>1</v>
      </c>
      <c r="U61" s="28">
        <v>1</v>
      </c>
      <c r="V61" s="28">
        <v>1</v>
      </c>
      <c r="X61" s="284"/>
      <c r="Y61" s="285">
        <f>IF(C61=0,"",LN(C61))</f>
        <v>0</v>
      </c>
      <c r="Z61" s="285">
        <f t="shared" ref="Z61:Z62" si="96">IF(D61=0,"",LN(D61))</f>
        <v>0</v>
      </c>
      <c r="AA61" s="285">
        <f t="shared" ref="AA61:AA63" si="97">IF(E61=0,"",LN(E61))</f>
        <v>0</v>
      </c>
      <c r="AB61" s="285">
        <f t="shared" ref="AB61:AB64" si="98">IF(F61=0,"",LN(F61))</f>
        <v>0</v>
      </c>
      <c r="AC61" s="285">
        <f t="shared" ref="AC61:AC65" si="99">IF(G61=0,"",LN(G61))</f>
        <v>0</v>
      </c>
      <c r="AD61" s="285">
        <f t="shared" ref="AD61:AD66" si="100">IF(H61=0,"",LN(H61))</f>
        <v>0</v>
      </c>
      <c r="AE61" s="285">
        <f t="shared" ref="AE61:AE67" si="101">IF(I61=0,"",LN(I61))</f>
        <v>0</v>
      </c>
      <c r="AF61" s="285">
        <f t="shared" ref="AF61:AF68" si="102">IF(J61=0,"",LN(J61))</f>
        <v>0</v>
      </c>
      <c r="AG61" s="285">
        <f t="shared" ref="AG61:AG69" si="103">IF(K61=0,"",LN(K61))</f>
        <v>0</v>
      </c>
      <c r="AI61" s="284"/>
      <c r="AJ61" s="285">
        <f>IF(N61=0,"",LN(N61))</f>
        <v>0</v>
      </c>
      <c r="AK61" s="285">
        <f t="shared" ref="AK61:AK62" si="104">IF(O61=0,"",LN(O61))</f>
        <v>0</v>
      </c>
      <c r="AL61" s="285">
        <f t="shared" ref="AL61:AL63" si="105">IF(P61=0,"",LN(P61))</f>
        <v>0</v>
      </c>
      <c r="AM61" s="285">
        <f t="shared" ref="AM61:AM64" si="106">IF(Q61=0,"",LN(Q61))</f>
        <v>0</v>
      </c>
      <c r="AN61" s="285">
        <f t="shared" ref="AN61:AN65" si="107">IF(R61=0,"",LN(R61))</f>
        <v>0</v>
      </c>
      <c r="AO61" s="285">
        <f t="shared" ref="AO61:AO66" si="108">IF(S61=0,"",LN(S61))</f>
        <v>0</v>
      </c>
      <c r="AP61" s="285">
        <f t="shared" ref="AP61:AP67" si="109">IF(T61=0,"",LN(T61))</f>
        <v>0</v>
      </c>
      <c r="AQ61" s="285">
        <f t="shared" ref="AQ61:AQ68" si="110">IF(U61=0,"",LN(U61))</f>
        <v>0</v>
      </c>
      <c r="AR61" s="285">
        <f t="shared" ref="AR61:AR69" si="111">IF(V61=0,"",LN(V61))</f>
        <v>0</v>
      </c>
    </row>
    <row r="62" spans="1:44" x14ac:dyDescent="0.2">
      <c r="A62" s="16">
        <v>2</v>
      </c>
      <c r="B62" s="28">
        <v>1</v>
      </c>
      <c r="C62" s="27">
        <v>1</v>
      </c>
      <c r="D62" s="28">
        <v>1</v>
      </c>
      <c r="E62" s="28">
        <v>1</v>
      </c>
      <c r="F62" s="28">
        <v>1</v>
      </c>
      <c r="G62" s="28">
        <v>1</v>
      </c>
      <c r="H62" s="28">
        <v>1</v>
      </c>
      <c r="I62" s="28">
        <v>1</v>
      </c>
      <c r="J62" s="28">
        <v>1</v>
      </c>
      <c r="K62" s="28">
        <v>1</v>
      </c>
      <c r="L62" s="16">
        <v>2</v>
      </c>
      <c r="M62" s="28">
        <v>1</v>
      </c>
      <c r="N62" s="27">
        <v>1</v>
      </c>
      <c r="O62" s="28">
        <v>1</v>
      </c>
      <c r="P62" s="28">
        <v>1</v>
      </c>
      <c r="Q62" s="28">
        <v>1</v>
      </c>
      <c r="R62" s="28">
        <v>1</v>
      </c>
      <c r="S62" s="28">
        <v>1</v>
      </c>
      <c r="T62" s="28">
        <v>1</v>
      </c>
      <c r="U62" s="28">
        <v>1</v>
      </c>
      <c r="V62" s="28">
        <v>1</v>
      </c>
      <c r="X62" s="285"/>
      <c r="Y62" s="284"/>
      <c r="Z62" s="285">
        <f t="shared" si="96"/>
        <v>0</v>
      </c>
      <c r="AA62" s="285">
        <f t="shared" si="97"/>
        <v>0</v>
      </c>
      <c r="AB62" s="285">
        <f t="shared" si="98"/>
        <v>0</v>
      </c>
      <c r="AC62" s="285">
        <f t="shared" si="99"/>
        <v>0</v>
      </c>
      <c r="AD62" s="285">
        <f t="shared" si="100"/>
        <v>0</v>
      </c>
      <c r="AE62" s="285">
        <f t="shared" si="101"/>
        <v>0</v>
      </c>
      <c r="AF62" s="285">
        <f t="shared" si="102"/>
        <v>0</v>
      </c>
      <c r="AG62" s="285">
        <f t="shared" si="103"/>
        <v>0</v>
      </c>
      <c r="AI62" s="285"/>
      <c r="AJ62" s="284"/>
      <c r="AK62" s="285">
        <f t="shared" si="104"/>
        <v>0</v>
      </c>
      <c r="AL62" s="285">
        <f t="shared" si="105"/>
        <v>0</v>
      </c>
      <c r="AM62" s="285">
        <f t="shared" si="106"/>
        <v>0</v>
      </c>
      <c r="AN62" s="285">
        <f t="shared" si="107"/>
        <v>0</v>
      </c>
      <c r="AO62" s="285">
        <f t="shared" si="108"/>
        <v>0</v>
      </c>
      <c r="AP62" s="285">
        <f t="shared" si="109"/>
        <v>0</v>
      </c>
      <c r="AQ62" s="285">
        <f t="shared" si="110"/>
        <v>0</v>
      </c>
      <c r="AR62" s="285">
        <f t="shared" si="111"/>
        <v>0</v>
      </c>
    </row>
    <row r="63" spans="1:44" x14ac:dyDescent="0.2">
      <c r="A63" s="16">
        <v>3</v>
      </c>
      <c r="B63" s="28">
        <v>1</v>
      </c>
      <c r="C63" s="28">
        <v>1</v>
      </c>
      <c r="D63" s="27">
        <v>1</v>
      </c>
      <c r="E63" s="28">
        <v>1</v>
      </c>
      <c r="F63" s="28">
        <v>1</v>
      </c>
      <c r="G63" s="28">
        <v>1</v>
      </c>
      <c r="H63" s="28">
        <v>1</v>
      </c>
      <c r="I63" s="28">
        <v>1</v>
      </c>
      <c r="J63" s="28">
        <v>1</v>
      </c>
      <c r="K63" s="28">
        <v>1</v>
      </c>
      <c r="L63" s="16">
        <v>3</v>
      </c>
      <c r="M63" s="28">
        <v>1</v>
      </c>
      <c r="N63" s="28">
        <v>1</v>
      </c>
      <c r="O63" s="27">
        <v>1</v>
      </c>
      <c r="P63" s="28">
        <v>1</v>
      </c>
      <c r="Q63" s="28">
        <v>1</v>
      </c>
      <c r="R63" s="28">
        <v>1</v>
      </c>
      <c r="S63" s="28">
        <v>1</v>
      </c>
      <c r="T63" s="28">
        <v>1</v>
      </c>
      <c r="U63" s="28">
        <v>1</v>
      </c>
      <c r="V63" s="28">
        <v>1</v>
      </c>
      <c r="X63" s="285"/>
      <c r="Y63" s="285"/>
      <c r="Z63" s="284"/>
      <c r="AA63" s="285">
        <f t="shared" si="97"/>
        <v>0</v>
      </c>
      <c r="AB63" s="285">
        <f t="shared" si="98"/>
        <v>0</v>
      </c>
      <c r="AC63" s="285">
        <f t="shared" si="99"/>
        <v>0</v>
      </c>
      <c r="AD63" s="285">
        <f t="shared" si="100"/>
        <v>0</v>
      </c>
      <c r="AE63" s="285">
        <f t="shared" si="101"/>
        <v>0</v>
      </c>
      <c r="AF63" s="285">
        <f t="shared" si="102"/>
        <v>0</v>
      </c>
      <c r="AG63" s="285">
        <f t="shared" si="103"/>
        <v>0</v>
      </c>
      <c r="AI63" s="285"/>
      <c r="AJ63" s="285"/>
      <c r="AK63" s="284"/>
      <c r="AL63" s="285">
        <f t="shared" si="105"/>
        <v>0</v>
      </c>
      <c r="AM63" s="285">
        <f t="shared" si="106"/>
        <v>0</v>
      </c>
      <c r="AN63" s="285">
        <f t="shared" si="107"/>
        <v>0</v>
      </c>
      <c r="AO63" s="285">
        <f t="shared" si="108"/>
        <v>0</v>
      </c>
      <c r="AP63" s="285">
        <f t="shared" si="109"/>
        <v>0</v>
      </c>
      <c r="AQ63" s="285">
        <f t="shared" si="110"/>
        <v>0</v>
      </c>
      <c r="AR63" s="285">
        <f t="shared" si="111"/>
        <v>0</v>
      </c>
    </row>
    <row r="64" spans="1:44" x14ac:dyDescent="0.2">
      <c r="A64" s="16">
        <v>4</v>
      </c>
      <c r="B64" s="28">
        <v>1</v>
      </c>
      <c r="C64" s="28">
        <v>1</v>
      </c>
      <c r="D64" s="28">
        <v>1</v>
      </c>
      <c r="E64" s="27">
        <v>1</v>
      </c>
      <c r="F64" s="28">
        <v>1</v>
      </c>
      <c r="G64" s="28">
        <v>1</v>
      </c>
      <c r="H64" s="28">
        <v>1</v>
      </c>
      <c r="I64" s="28">
        <v>1</v>
      </c>
      <c r="J64" s="28">
        <v>1</v>
      </c>
      <c r="K64" s="28">
        <v>1</v>
      </c>
      <c r="L64" s="16">
        <v>4</v>
      </c>
      <c r="M64" s="28">
        <v>1</v>
      </c>
      <c r="N64" s="28">
        <v>1</v>
      </c>
      <c r="O64" s="28">
        <v>1</v>
      </c>
      <c r="P64" s="27">
        <v>1</v>
      </c>
      <c r="Q64" s="28">
        <v>1</v>
      </c>
      <c r="R64" s="28">
        <v>1</v>
      </c>
      <c r="S64" s="28">
        <v>1</v>
      </c>
      <c r="T64" s="28">
        <v>1</v>
      </c>
      <c r="U64" s="28">
        <v>1</v>
      </c>
      <c r="V64" s="28">
        <v>1</v>
      </c>
      <c r="X64" s="285"/>
      <c r="Y64" s="285"/>
      <c r="Z64" s="285"/>
      <c r="AA64" s="284"/>
      <c r="AB64" s="285">
        <f t="shared" si="98"/>
        <v>0</v>
      </c>
      <c r="AC64" s="285">
        <f t="shared" si="99"/>
        <v>0</v>
      </c>
      <c r="AD64" s="285">
        <f t="shared" si="100"/>
        <v>0</v>
      </c>
      <c r="AE64" s="285">
        <f t="shared" si="101"/>
        <v>0</v>
      </c>
      <c r="AF64" s="285">
        <f t="shared" si="102"/>
        <v>0</v>
      </c>
      <c r="AG64" s="285">
        <f t="shared" si="103"/>
        <v>0</v>
      </c>
      <c r="AI64" s="285"/>
      <c r="AJ64" s="285"/>
      <c r="AK64" s="285"/>
      <c r="AL64" s="284"/>
      <c r="AM64" s="285">
        <f t="shared" si="106"/>
        <v>0</v>
      </c>
      <c r="AN64" s="285">
        <f t="shared" si="107"/>
        <v>0</v>
      </c>
      <c r="AO64" s="285">
        <f t="shared" si="108"/>
        <v>0</v>
      </c>
      <c r="AP64" s="285">
        <f t="shared" si="109"/>
        <v>0</v>
      </c>
      <c r="AQ64" s="285">
        <f t="shared" si="110"/>
        <v>0</v>
      </c>
      <c r="AR64" s="285">
        <f t="shared" si="111"/>
        <v>0</v>
      </c>
    </row>
    <row r="65" spans="1:44" x14ac:dyDescent="0.2">
      <c r="A65" s="16">
        <v>5</v>
      </c>
      <c r="B65" s="28">
        <v>1</v>
      </c>
      <c r="C65" s="28">
        <v>1</v>
      </c>
      <c r="D65" s="28">
        <v>1</v>
      </c>
      <c r="E65" s="28">
        <v>1</v>
      </c>
      <c r="F65" s="27">
        <v>1</v>
      </c>
      <c r="G65" s="28">
        <v>1</v>
      </c>
      <c r="H65" s="28">
        <v>1</v>
      </c>
      <c r="I65" s="28">
        <v>1</v>
      </c>
      <c r="J65" s="28">
        <v>1</v>
      </c>
      <c r="K65" s="28">
        <v>1</v>
      </c>
      <c r="L65" s="16">
        <v>5</v>
      </c>
      <c r="M65" s="28">
        <v>1</v>
      </c>
      <c r="N65" s="28">
        <v>1</v>
      </c>
      <c r="O65" s="28">
        <v>1</v>
      </c>
      <c r="P65" s="28">
        <v>1</v>
      </c>
      <c r="Q65" s="27">
        <v>1</v>
      </c>
      <c r="R65" s="28">
        <v>1</v>
      </c>
      <c r="S65" s="28">
        <v>1</v>
      </c>
      <c r="T65" s="28">
        <v>1</v>
      </c>
      <c r="U65" s="28">
        <v>1</v>
      </c>
      <c r="V65" s="28">
        <v>1</v>
      </c>
      <c r="X65" s="285"/>
      <c r="Y65" s="285"/>
      <c r="Z65" s="285"/>
      <c r="AA65" s="285"/>
      <c r="AB65" s="284"/>
      <c r="AC65" s="285">
        <f t="shared" si="99"/>
        <v>0</v>
      </c>
      <c r="AD65" s="285">
        <f t="shared" si="100"/>
        <v>0</v>
      </c>
      <c r="AE65" s="285">
        <f t="shared" si="101"/>
        <v>0</v>
      </c>
      <c r="AF65" s="285">
        <f t="shared" si="102"/>
        <v>0</v>
      </c>
      <c r="AG65" s="285">
        <f t="shared" si="103"/>
        <v>0</v>
      </c>
      <c r="AI65" s="285"/>
      <c r="AJ65" s="285"/>
      <c r="AK65" s="285"/>
      <c r="AL65" s="285"/>
      <c r="AM65" s="284"/>
      <c r="AN65" s="285">
        <f t="shared" si="107"/>
        <v>0</v>
      </c>
      <c r="AO65" s="285">
        <f t="shared" si="108"/>
        <v>0</v>
      </c>
      <c r="AP65" s="285">
        <f t="shared" si="109"/>
        <v>0</v>
      </c>
      <c r="AQ65" s="285">
        <f t="shared" si="110"/>
        <v>0</v>
      </c>
      <c r="AR65" s="285">
        <f t="shared" si="111"/>
        <v>0</v>
      </c>
    </row>
    <row r="66" spans="1:44" x14ac:dyDescent="0.2">
      <c r="A66" s="16">
        <v>6</v>
      </c>
      <c r="B66" s="28">
        <v>1</v>
      </c>
      <c r="C66" s="28">
        <v>1</v>
      </c>
      <c r="D66" s="28">
        <v>1</v>
      </c>
      <c r="E66" s="28">
        <v>1</v>
      </c>
      <c r="F66" s="28">
        <v>1</v>
      </c>
      <c r="G66" s="27">
        <v>1</v>
      </c>
      <c r="H66" s="28">
        <v>1</v>
      </c>
      <c r="I66" s="28">
        <v>1</v>
      </c>
      <c r="J66" s="28">
        <v>1</v>
      </c>
      <c r="K66" s="28">
        <v>1</v>
      </c>
      <c r="L66" s="16">
        <v>6</v>
      </c>
      <c r="M66" s="28">
        <v>1</v>
      </c>
      <c r="N66" s="28">
        <v>1</v>
      </c>
      <c r="O66" s="28">
        <v>1</v>
      </c>
      <c r="P66" s="28">
        <v>1</v>
      </c>
      <c r="Q66" s="28">
        <v>1</v>
      </c>
      <c r="R66" s="27">
        <v>1</v>
      </c>
      <c r="S66" s="28">
        <v>1</v>
      </c>
      <c r="T66" s="28">
        <v>1</v>
      </c>
      <c r="U66" s="28">
        <v>1</v>
      </c>
      <c r="V66" s="28">
        <v>1</v>
      </c>
      <c r="X66" s="285"/>
      <c r="Y66" s="285"/>
      <c r="Z66" s="285"/>
      <c r="AA66" s="285"/>
      <c r="AB66" s="285"/>
      <c r="AC66" s="284"/>
      <c r="AD66" s="285">
        <f t="shared" si="100"/>
        <v>0</v>
      </c>
      <c r="AE66" s="285">
        <f t="shared" si="101"/>
        <v>0</v>
      </c>
      <c r="AF66" s="285">
        <f t="shared" si="102"/>
        <v>0</v>
      </c>
      <c r="AG66" s="285">
        <f t="shared" si="103"/>
        <v>0</v>
      </c>
      <c r="AI66" s="285"/>
      <c r="AJ66" s="285"/>
      <c r="AK66" s="285"/>
      <c r="AL66" s="285"/>
      <c r="AM66" s="285"/>
      <c r="AN66" s="284"/>
      <c r="AO66" s="285">
        <f t="shared" si="108"/>
        <v>0</v>
      </c>
      <c r="AP66" s="285">
        <f t="shared" si="109"/>
        <v>0</v>
      </c>
      <c r="AQ66" s="285">
        <f t="shared" si="110"/>
        <v>0</v>
      </c>
      <c r="AR66" s="285">
        <f t="shared" si="111"/>
        <v>0</v>
      </c>
    </row>
    <row r="67" spans="1:44" x14ac:dyDescent="0.2">
      <c r="A67" s="16">
        <v>7</v>
      </c>
      <c r="B67" s="28">
        <v>1</v>
      </c>
      <c r="C67" s="28">
        <v>1</v>
      </c>
      <c r="D67" s="28">
        <v>1</v>
      </c>
      <c r="E67" s="28">
        <v>1</v>
      </c>
      <c r="F67" s="28">
        <v>1</v>
      </c>
      <c r="G67" s="28">
        <v>1</v>
      </c>
      <c r="H67" s="27">
        <v>1</v>
      </c>
      <c r="I67" s="28">
        <v>1</v>
      </c>
      <c r="J67" s="28">
        <v>1</v>
      </c>
      <c r="K67" s="28">
        <v>1</v>
      </c>
      <c r="L67" s="16">
        <v>7</v>
      </c>
      <c r="M67" s="28">
        <v>1</v>
      </c>
      <c r="N67" s="28">
        <v>1</v>
      </c>
      <c r="O67" s="28">
        <v>1</v>
      </c>
      <c r="P67" s="28">
        <v>1</v>
      </c>
      <c r="Q67" s="28">
        <v>1</v>
      </c>
      <c r="R67" s="28">
        <v>1</v>
      </c>
      <c r="S67" s="27">
        <v>1</v>
      </c>
      <c r="T67" s="28">
        <v>1</v>
      </c>
      <c r="U67" s="28">
        <v>1</v>
      </c>
      <c r="V67" s="28">
        <v>1</v>
      </c>
      <c r="X67" s="285"/>
      <c r="Y67" s="285"/>
      <c r="Z67" s="285"/>
      <c r="AA67" s="285"/>
      <c r="AB67" s="285"/>
      <c r="AC67" s="285"/>
      <c r="AD67" s="284"/>
      <c r="AE67" s="285">
        <f t="shared" si="101"/>
        <v>0</v>
      </c>
      <c r="AF67" s="285">
        <f t="shared" si="102"/>
        <v>0</v>
      </c>
      <c r="AG67" s="285">
        <f t="shared" si="103"/>
        <v>0</v>
      </c>
      <c r="AI67" s="285"/>
      <c r="AJ67" s="285"/>
      <c r="AK67" s="285"/>
      <c r="AL67" s="285"/>
      <c r="AM67" s="285"/>
      <c r="AN67" s="285"/>
      <c r="AO67" s="284"/>
      <c r="AP67" s="285">
        <f t="shared" si="109"/>
        <v>0</v>
      </c>
      <c r="AQ67" s="285">
        <f t="shared" si="110"/>
        <v>0</v>
      </c>
      <c r="AR67" s="285">
        <f t="shared" si="111"/>
        <v>0</v>
      </c>
    </row>
    <row r="68" spans="1:44" x14ac:dyDescent="0.2">
      <c r="A68" s="16">
        <v>8</v>
      </c>
      <c r="B68" s="28">
        <v>1</v>
      </c>
      <c r="C68" s="28">
        <v>1</v>
      </c>
      <c r="D68" s="28">
        <v>1</v>
      </c>
      <c r="E68" s="28">
        <v>1</v>
      </c>
      <c r="F68" s="28">
        <v>1</v>
      </c>
      <c r="G68" s="28">
        <v>1</v>
      </c>
      <c r="H68" s="28">
        <v>1</v>
      </c>
      <c r="I68" s="27">
        <v>1</v>
      </c>
      <c r="J68" s="28">
        <v>1</v>
      </c>
      <c r="K68" s="28">
        <v>1</v>
      </c>
      <c r="L68" s="16">
        <v>8</v>
      </c>
      <c r="M68" s="28">
        <v>1</v>
      </c>
      <c r="N68" s="28">
        <v>1</v>
      </c>
      <c r="O68" s="28">
        <v>1</v>
      </c>
      <c r="P68" s="28">
        <v>1</v>
      </c>
      <c r="Q68" s="28">
        <v>1</v>
      </c>
      <c r="R68" s="28">
        <v>1</v>
      </c>
      <c r="S68" s="28">
        <v>1</v>
      </c>
      <c r="T68" s="27">
        <v>1</v>
      </c>
      <c r="U68" s="28">
        <v>1</v>
      </c>
      <c r="V68" s="28">
        <v>1</v>
      </c>
      <c r="X68" s="285"/>
      <c r="Y68" s="285"/>
      <c r="Z68" s="285"/>
      <c r="AA68" s="285"/>
      <c r="AB68" s="285"/>
      <c r="AC68" s="285"/>
      <c r="AD68" s="285"/>
      <c r="AE68" s="284"/>
      <c r="AF68" s="285">
        <f t="shared" si="102"/>
        <v>0</v>
      </c>
      <c r="AG68" s="285">
        <f t="shared" si="103"/>
        <v>0</v>
      </c>
      <c r="AI68" s="285"/>
      <c r="AJ68" s="285"/>
      <c r="AK68" s="285"/>
      <c r="AL68" s="285"/>
      <c r="AM68" s="285"/>
      <c r="AN68" s="285"/>
      <c r="AO68" s="285"/>
      <c r="AP68" s="284"/>
      <c r="AQ68" s="285">
        <f t="shared" si="110"/>
        <v>0</v>
      </c>
      <c r="AR68" s="285">
        <f t="shared" si="111"/>
        <v>0</v>
      </c>
    </row>
    <row r="69" spans="1:44" x14ac:dyDescent="0.2">
      <c r="A69" s="16">
        <v>9</v>
      </c>
      <c r="B69" s="28">
        <v>1</v>
      </c>
      <c r="C69" s="28">
        <v>1</v>
      </c>
      <c r="D69" s="28">
        <v>1</v>
      </c>
      <c r="E69" s="28">
        <v>1</v>
      </c>
      <c r="F69" s="28">
        <v>1</v>
      </c>
      <c r="G69" s="28">
        <v>1</v>
      </c>
      <c r="H69" s="28">
        <v>1</v>
      </c>
      <c r="I69" s="28">
        <v>1</v>
      </c>
      <c r="J69" s="27">
        <v>1</v>
      </c>
      <c r="K69" s="28">
        <v>1</v>
      </c>
      <c r="L69" s="16">
        <v>9</v>
      </c>
      <c r="M69" s="28">
        <v>1</v>
      </c>
      <c r="N69" s="28">
        <v>1</v>
      </c>
      <c r="O69" s="28">
        <v>1</v>
      </c>
      <c r="P69" s="28">
        <v>1</v>
      </c>
      <c r="Q69" s="28">
        <v>1</v>
      </c>
      <c r="R69" s="28">
        <v>1</v>
      </c>
      <c r="S69" s="28">
        <v>1</v>
      </c>
      <c r="T69" s="28">
        <v>1</v>
      </c>
      <c r="U69" s="27">
        <v>1</v>
      </c>
      <c r="V69" s="28">
        <v>1</v>
      </c>
      <c r="X69" s="285"/>
      <c r="Y69" s="285"/>
      <c r="Z69" s="285"/>
      <c r="AA69" s="285"/>
      <c r="AB69" s="285"/>
      <c r="AC69" s="285"/>
      <c r="AD69" s="285"/>
      <c r="AE69" s="285"/>
      <c r="AF69" s="284"/>
      <c r="AG69" s="285">
        <f t="shared" si="103"/>
        <v>0</v>
      </c>
      <c r="AI69" s="285"/>
      <c r="AJ69" s="285"/>
      <c r="AK69" s="285"/>
      <c r="AL69" s="285"/>
      <c r="AM69" s="285"/>
      <c r="AN69" s="285"/>
      <c r="AO69" s="285"/>
      <c r="AP69" s="285"/>
      <c r="AQ69" s="284"/>
      <c r="AR69" s="285">
        <f t="shared" si="111"/>
        <v>0</v>
      </c>
    </row>
    <row r="70" spans="1:44" x14ac:dyDescent="0.2">
      <c r="A70" s="16">
        <v>10</v>
      </c>
      <c r="B70" s="28">
        <v>1</v>
      </c>
      <c r="C70" s="28">
        <v>1</v>
      </c>
      <c r="D70" s="28">
        <v>1</v>
      </c>
      <c r="E70" s="28">
        <v>1</v>
      </c>
      <c r="F70" s="28">
        <v>1</v>
      </c>
      <c r="G70" s="28">
        <v>1</v>
      </c>
      <c r="H70" s="28">
        <v>1</v>
      </c>
      <c r="I70" s="28">
        <v>1</v>
      </c>
      <c r="J70" s="28">
        <v>1</v>
      </c>
      <c r="K70" s="27">
        <v>1</v>
      </c>
      <c r="L70" s="16">
        <v>10</v>
      </c>
      <c r="M70" s="28">
        <v>1</v>
      </c>
      <c r="N70" s="28">
        <v>1</v>
      </c>
      <c r="O70" s="28">
        <v>1</v>
      </c>
      <c r="P70" s="28">
        <v>1</v>
      </c>
      <c r="Q70" s="28">
        <v>1</v>
      </c>
      <c r="R70" s="28">
        <v>1</v>
      </c>
      <c r="S70" s="28">
        <v>1</v>
      </c>
      <c r="T70" s="28">
        <v>1</v>
      </c>
      <c r="U70" s="28">
        <v>1</v>
      </c>
      <c r="V70" s="27">
        <v>1</v>
      </c>
      <c r="X70" s="285"/>
      <c r="Y70" s="285"/>
      <c r="Z70" s="285"/>
      <c r="AA70" s="285"/>
      <c r="AB70" s="285"/>
      <c r="AC70" s="285"/>
      <c r="AD70" s="285"/>
      <c r="AE70" s="285"/>
      <c r="AF70" s="285"/>
      <c r="AG70" s="284"/>
      <c r="AI70" s="285"/>
      <c r="AJ70" s="285"/>
      <c r="AK70" s="285"/>
      <c r="AL70" s="285"/>
      <c r="AM70" s="285"/>
      <c r="AN70" s="285"/>
      <c r="AO70" s="285"/>
      <c r="AP70" s="285"/>
      <c r="AQ70" s="285"/>
      <c r="AR70" s="284"/>
    </row>
    <row r="72" spans="1:44" ht="13.2" x14ac:dyDescent="0.25">
      <c r="A72" s="105">
        <v>10</v>
      </c>
      <c r="B72" s="508" t="str">
        <f ca="1">INDIRECT(ADDRESS(17,2,1,1,"in"&amp;TEXT(A72,"@")))</f>
        <v>Participant 10</v>
      </c>
      <c r="C72" s="508"/>
      <c r="D72" s="508"/>
      <c r="E72" s="508"/>
      <c r="F72" s="508"/>
      <c r="G72" s="508"/>
      <c r="H72" s="282">
        <f ca="1">INDIRECT(ADDRESS(17,6,1,1,"in"&amp;TEXT(A72,"@")))</f>
        <v>1</v>
      </c>
      <c r="I72" s="103"/>
      <c r="J72" s="507">
        <f ca="1">INDIRECT(ADDRESS(17,7,1,1,"in"&amp;TEXT(A72,"@")))</f>
        <v>0</v>
      </c>
      <c r="K72" s="508"/>
      <c r="L72" s="105">
        <v>11</v>
      </c>
      <c r="M72" s="508" t="str">
        <f ca="1">INDIRECT(ADDRESS(17,2,1,1,"in"&amp;TEXT(L72,"@")))</f>
        <v>Participant 11</v>
      </c>
      <c r="N72" s="508"/>
      <c r="O72" s="508"/>
      <c r="P72" s="508"/>
      <c r="Q72" s="508"/>
      <c r="R72" s="508"/>
      <c r="S72" s="282">
        <f ca="1">INDIRECT(ADDRESS(17,6,1,1,"in"&amp;TEXT(L72,"@")))</f>
        <v>1</v>
      </c>
      <c r="T72" s="103"/>
      <c r="U72" s="507">
        <f ca="1">INDIRECT(ADDRESS(17,7,1,1,"in"&amp;TEXT(L72,"@")))</f>
        <v>0</v>
      </c>
      <c r="V72" s="508"/>
      <c r="X72" s="508"/>
      <c r="Y72" s="508"/>
      <c r="Z72" s="508"/>
      <c r="AA72" s="508"/>
      <c r="AB72" s="508"/>
      <c r="AC72" s="508"/>
      <c r="AD72" s="283">
        <f>IF(A72&gt;$N$4,0,IF(H72=0,1,H72))</f>
        <v>0</v>
      </c>
      <c r="AE72" s="283"/>
      <c r="AF72" s="507"/>
      <c r="AG72" s="508"/>
      <c r="AI72" s="508"/>
      <c r="AJ72" s="508"/>
      <c r="AK72" s="508"/>
      <c r="AL72" s="508"/>
      <c r="AM72" s="508"/>
      <c r="AN72" s="508"/>
      <c r="AO72" s="283">
        <f>IF(L72&gt;$N$4,0,IF(S72=0,1,S72))</f>
        <v>0</v>
      </c>
      <c r="AP72" s="283"/>
      <c r="AQ72" s="507"/>
      <c r="AR72" s="508"/>
    </row>
    <row r="73" spans="1:44" x14ac:dyDescent="0.2">
      <c r="B73" s="17">
        <v>1</v>
      </c>
      <c r="C73" s="17">
        <v>2</v>
      </c>
      <c r="D73" s="17">
        <v>3</v>
      </c>
      <c r="E73" s="17">
        <v>4</v>
      </c>
      <c r="F73" s="17">
        <v>5</v>
      </c>
      <c r="G73" s="17">
        <v>6</v>
      </c>
      <c r="H73" s="17">
        <v>7</v>
      </c>
      <c r="I73" s="17">
        <v>8</v>
      </c>
      <c r="J73" s="16">
        <v>9</v>
      </c>
      <c r="K73" s="16">
        <v>10</v>
      </c>
      <c r="M73" s="17">
        <v>1</v>
      </c>
      <c r="N73" s="17">
        <v>2</v>
      </c>
      <c r="O73" s="17">
        <v>3</v>
      </c>
      <c r="P73" s="17">
        <v>4</v>
      </c>
      <c r="Q73" s="17">
        <v>5</v>
      </c>
      <c r="R73" s="17">
        <v>6</v>
      </c>
      <c r="S73" s="17">
        <v>7</v>
      </c>
      <c r="T73" s="17">
        <v>8</v>
      </c>
      <c r="U73" s="16">
        <v>9</v>
      </c>
      <c r="V73" s="16">
        <v>10</v>
      </c>
      <c r="X73" s="17"/>
      <c r="Y73" s="17"/>
      <c r="Z73" s="17"/>
      <c r="AA73" s="17"/>
      <c r="AB73" s="17"/>
      <c r="AC73" s="17"/>
      <c r="AD73" s="17"/>
      <c r="AE73" s="17"/>
      <c r="AI73" s="17"/>
      <c r="AJ73" s="17"/>
      <c r="AK73" s="17"/>
      <c r="AL73" s="17"/>
      <c r="AM73" s="17"/>
      <c r="AN73" s="17"/>
      <c r="AO73" s="17"/>
      <c r="AP73" s="17"/>
    </row>
    <row r="74" spans="1:44" x14ac:dyDescent="0.2">
      <c r="A74" s="16">
        <v>1</v>
      </c>
      <c r="B74" s="27">
        <f t="array" ref="B74:K83">Matrix10</f>
        <v>1</v>
      </c>
      <c r="C74" s="28">
        <v>1</v>
      </c>
      <c r="D74" s="28">
        <v>1</v>
      </c>
      <c r="E74" s="28">
        <v>1</v>
      </c>
      <c r="F74" s="28">
        <v>1</v>
      </c>
      <c r="G74" s="28">
        <v>1</v>
      </c>
      <c r="H74" s="28">
        <v>1</v>
      </c>
      <c r="I74" s="28">
        <v>1</v>
      </c>
      <c r="J74" s="28">
        <v>1</v>
      </c>
      <c r="K74" s="28">
        <v>1</v>
      </c>
      <c r="L74" s="16">
        <v>1</v>
      </c>
      <c r="M74" s="27">
        <f t="array" ref="M74:V83">Matrix11</f>
        <v>1</v>
      </c>
      <c r="N74" s="28">
        <v>1</v>
      </c>
      <c r="O74" s="28">
        <v>1</v>
      </c>
      <c r="P74" s="28">
        <v>1</v>
      </c>
      <c r="Q74" s="28">
        <v>1</v>
      </c>
      <c r="R74" s="28">
        <v>1</v>
      </c>
      <c r="S74" s="28">
        <v>1</v>
      </c>
      <c r="T74" s="28">
        <v>1</v>
      </c>
      <c r="U74" s="28">
        <v>1</v>
      </c>
      <c r="V74" s="28">
        <v>1</v>
      </c>
      <c r="X74" s="284"/>
      <c r="Y74" s="285">
        <f>IF(C74=0,"",LN(C74))</f>
        <v>0</v>
      </c>
      <c r="Z74" s="285">
        <f t="shared" ref="Z74:Z75" si="112">IF(D74=0,"",LN(D74))</f>
        <v>0</v>
      </c>
      <c r="AA74" s="285">
        <f t="shared" ref="AA74:AA76" si="113">IF(E74=0,"",LN(E74))</f>
        <v>0</v>
      </c>
      <c r="AB74" s="285">
        <f t="shared" ref="AB74:AB77" si="114">IF(F74=0,"",LN(F74))</f>
        <v>0</v>
      </c>
      <c r="AC74" s="285">
        <f t="shared" ref="AC74:AC78" si="115">IF(G74=0,"",LN(G74))</f>
        <v>0</v>
      </c>
      <c r="AD74" s="285">
        <f t="shared" ref="AD74:AD79" si="116">IF(H74=0,"",LN(H74))</f>
        <v>0</v>
      </c>
      <c r="AE74" s="285">
        <f t="shared" ref="AE74:AE80" si="117">IF(I74=0,"",LN(I74))</f>
        <v>0</v>
      </c>
      <c r="AF74" s="285">
        <f t="shared" ref="AF74:AF81" si="118">IF(J74=0,"",LN(J74))</f>
        <v>0</v>
      </c>
      <c r="AG74" s="285">
        <f t="shared" ref="AG74:AG82" si="119">IF(K74=0,"",LN(K74))</f>
        <v>0</v>
      </c>
      <c r="AI74" s="284"/>
      <c r="AJ74" s="285">
        <f>IF(N74=0,"",LN(N74))</f>
        <v>0</v>
      </c>
      <c r="AK74" s="285">
        <f t="shared" ref="AK74:AK75" si="120">IF(O74=0,"",LN(O74))</f>
        <v>0</v>
      </c>
      <c r="AL74" s="285">
        <f t="shared" ref="AL74:AL76" si="121">IF(P74=0,"",LN(P74))</f>
        <v>0</v>
      </c>
      <c r="AM74" s="285">
        <f t="shared" ref="AM74:AM77" si="122">IF(Q74=0,"",LN(Q74))</f>
        <v>0</v>
      </c>
      <c r="AN74" s="285">
        <f t="shared" ref="AN74:AN78" si="123">IF(R74=0,"",LN(R74))</f>
        <v>0</v>
      </c>
      <c r="AO74" s="285">
        <f t="shared" ref="AO74:AO79" si="124">IF(S74=0,"",LN(S74))</f>
        <v>0</v>
      </c>
      <c r="AP74" s="285">
        <f t="shared" ref="AP74:AP80" si="125">IF(T74=0,"",LN(T74))</f>
        <v>0</v>
      </c>
      <c r="AQ74" s="285">
        <f t="shared" ref="AQ74:AQ81" si="126">IF(U74=0,"",LN(U74))</f>
        <v>0</v>
      </c>
      <c r="AR74" s="285">
        <f t="shared" ref="AR74:AR82" si="127">IF(V74=0,"",LN(V74))</f>
        <v>0</v>
      </c>
    </row>
    <row r="75" spans="1:44" x14ac:dyDescent="0.2">
      <c r="A75" s="16">
        <v>2</v>
      </c>
      <c r="B75" s="28">
        <v>1</v>
      </c>
      <c r="C75" s="27">
        <v>1</v>
      </c>
      <c r="D75" s="28">
        <v>1</v>
      </c>
      <c r="E75" s="28">
        <v>1</v>
      </c>
      <c r="F75" s="28">
        <v>1</v>
      </c>
      <c r="G75" s="28">
        <v>1</v>
      </c>
      <c r="H75" s="28">
        <v>1</v>
      </c>
      <c r="I75" s="28">
        <v>1</v>
      </c>
      <c r="J75" s="28">
        <v>1</v>
      </c>
      <c r="K75" s="28">
        <v>1</v>
      </c>
      <c r="L75" s="16">
        <v>2</v>
      </c>
      <c r="M75" s="28">
        <v>1</v>
      </c>
      <c r="N75" s="27">
        <v>1</v>
      </c>
      <c r="O75" s="28">
        <v>1</v>
      </c>
      <c r="P75" s="28">
        <v>1</v>
      </c>
      <c r="Q75" s="28">
        <v>1</v>
      </c>
      <c r="R75" s="28">
        <v>1</v>
      </c>
      <c r="S75" s="28">
        <v>1</v>
      </c>
      <c r="T75" s="28">
        <v>1</v>
      </c>
      <c r="U75" s="28">
        <v>1</v>
      </c>
      <c r="V75" s="28">
        <v>1</v>
      </c>
      <c r="X75" s="285"/>
      <c r="Y75" s="284"/>
      <c r="Z75" s="285">
        <f t="shared" si="112"/>
        <v>0</v>
      </c>
      <c r="AA75" s="285">
        <f t="shared" si="113"/>
        <v>0</v>
      </c>
      <c r="AB75" s="285">
        <f t="shared" si="114"/>
        <v>0</v>
      </c>
      <c r="AC75" s="285">
        <f t="shared" si="115"/>
        <v>0</v>
      </c>
      <c r="AD75" s="285">
        <f t="shared" si="116"/>
        <v>0</v>
      </c>
      <c r="AE75" s="285">
        <f t="shared" si="117"/>
        <v>0</v>
      </c>
      <c r="AF75" s="285">
        <f t="shared" si="118"/>
        <v>0</v>
      </c>
      <c r="AG75" s="285">
        <f t="shared" si="119"/>
        <v>0</v>
      </c>
      <c r="AI75" s="285"/>
      <c r="AJ75" s="284"/>
      <c r="AK75" s="285">
        <f t="shared" si="120"/>
        <v>0</v>
      </c>
      <c r="AL75" s="285">
        <f t="shared" si="121"/>
        <v>0</v>
      </c>
      <c r="AM75" s="285">
        <f t="shared" si="122"/>
        <v>0</v>
      </c>
      <c r="AN75" s="285">
        <f t="shared" si="123"/>
        <v>0</v>
      </c>
      <c r="AO75" s="285">
        <f t="shared" si="124"/>
        <v>0</v>
      </c>
      <c r="AP75" s="285">
        <f t="shared" si="125"/>
        <v>0</v>
      </c>
      <c r="AQ75" s="285">
        <f t="shared" si="126"/>
        <v>0</v>
      </c>
      <c r="AR75" s="285">
        <f t="shared" si="127"/>
        <v>0</v>
      </c>
    </row>
    <row r="76" spans="1:44" x14ac:dyDescent="0.2">
      <c r="A76" s="16">
        <v>3</v>
      </c>
      <c r="B76" s="28">
        <v>1</v>
      </c>
      <c r="C76" s="28">
        <v>1</v>
      </c>
      <c r="D76" s="27">
        <v>1</v>
      </c>
      <c r="E76" s="28">
        <v>1</v>
      </c>
      <c r="F76" s="28">
        <v>1</v>
      </c>
      <c r="G76" s="28">
        <v>1</v>
      </c>
      <c r="H76" s="28">
        <v>1</v>
      </c>
      <c r="I76" s="28">
        <v>1</v>
      </c>
      <c r="J76" s="28">
        <v>1</v>
      </c>
      <c r="K76" s="28">
        <v>1</v>
      </c>
      <c r="L76" s="16">
        <v>3</v>
      </c>
      <c r="M76" s="28">
        <v>1</v>
      </c>
      <c r="N76" s="28">
        <v>1</v>
      </c>
      <c r="O76" s="27">
        <v>1</v>
      </c>
      <c r="P76" s="28">
        <v>1</v>
      </c>
      <c r="Q76" s="28">
        <v>1</v>
      </c>
      <c r="R76" s="28">
        <v>1</v>
      </c>
      <c r="S76" s="28">
        <v>1</v>
      </c>
      <c r="T76" s="28">
        <v>1</v>
      </c>
      <c r="U76" s="28">
        <v>1</v>
      </c>
      <c r="V76" s="28">
        <v>1</v>
      </c>
      <c r="X76" s="285"/>
      <c r="Y76" s="285"/>
      <c r="Z76" s="284"/>
      <c r="AA76" s="285">
        <f t="shared" si="113"/>
        <v>0</v>
      </c>
      <c r="AB76" s="285">
        <f t="shared" si="114"/>
        <v>0</v>
      </c>
      <c r="AC76" s="285">
        <f t="shared" si="115"/>
        <v>0</v>
      </c>
      <c r="AD76" s="285">
        <f t="shared" si="116"/>
        <v>0</v>
      </c>
      <c r="AE76" s="285">
        <f>IF(I76=0,"",LN(I76))</f>
        <v>0</v>
      </c>
      <c r="AF76" s="285">
        <f t="shared" si="118"/>
        <v>0</v>
      </c>
      <c r="AG76" s="285">
        <f t="shared" si="119"/>
        <v>0</v>
      </c>
      <c r="AI76" s="285"/>
      <c r="AJ76" s="285"/>
      <c r="AK76" s="284"/>
      <c r="AL76" s="285">
        <f t="shared" si="121"/>
        <v>0</v>
      </c>
      <c r="AM76" s="285">
        <f t="shared" si="122"/>
        <v>0</v>
      </c>
      <c r="AN76" s="285">
        <f t="shared" si="123"/>
        <v>0</v>
      </c>
      <c r="AO76" s="285">
        <f t="shared" si="124"/>
        <v>0</v>
      </c>
      <c r="AP76" s="285">
        <f t="shared" si="125"/>
        <v>0</v>
      </c>
      <c r="AQ76" s="285">
        <f t="shared" si="126"/>
        <v>0</v>
      </c>
      <c r="AR76" s="285">
        <f t="shared" si="127"/>
        <v>0</v>
      </c>
    </row>
    <row r="77" spans="1:44" x14ac:dyDescent="0.2">
      <c r="A77" s="16">
        <v>4</v>
      </c>
      <c r="B77" s="28">
        <v>1</v>
      </c>
      <c r="C77" s="28">
        <v>1</v>
      </c>
      <c r="D77" s="28">
        <v>1</v>
      </c>
      <c r="E77" s="27">
        <v>1</v>
      </c>
      <c r="F77" s="28">
        <v>1</v>
      </c>
      <c r="G77" s="28">
        <v>1</v>
      </c>
      <c r="H77" s="28">
        <v>1</v>
      </c>
      <c r="I77" s="28">
        <v>1</v>
      </c>
      <c r="J77" s="28">
        <v>1</v>
      </c>
      <c r="K77" s="28">
        <v>1</v>
      </c>
      <c r="L77" s="16">
        <v>4</v>
      </c>
      <c r="M77" s="28">
        <v>1</v>
      </c>
      <c r="N77" s="28">
        <v>1</v>
      </c>
      <c r="O77" s="28">
        <v>1</v>
      </c>
      <c r="P77" s="27">
        <v>1</v>
      </c>
      <c r="Q77" s="28">
        <v>1</v>
      </c>
      <c r="R77" s="28">
        <v>1</v>
      </c>
      <c r="S77" s="28">
        <v>1</v>
      </c>
      <c r="T77" s="28">
        <v>1</v>
      </c>
      <c r="U77" s="28">
        <v>1</v>
      </c>
      <c r="V77" s="28">
        <v>1</v>
      </c>
      <c r="X77" s="285"/>
      <c r="Y77" s="285"/>
      <c r="Z77" s="285"/>
      <c r="AA77" s="284"/>
      <c r="AB77" s="285">
        <f t="shared" si="114"/>
        <v>0</v>
      </c>
      <c r="AC77" s="285">
        <f t="shared" si="115"/>
        <v>0</v>
      </c>
      <c r="AD77" s="285">
        <f t="shared" si="116"/>
        <v>0</v>
      </c>
      <c r="AE77" s="285">
        <f t="shared" si="117"/>
        <v>0</v>
      </c>
      <c r="AF77" s="285">
        <f t="shared" si="118"/>
        <v>0</v>
      </c>
      <c r="AG77" s="285">
        <f t="shared" si="119"/>
        <v>0</v>
      </c>
      <c r="AI77" s="285"/>
      <c r="AJ77" s="285"/>
      <c r="AK77" s="285"/>
      <c r="AL77" s="284"/>
      <c r="AM77" s="285">
        <f t="shared" si="122"/>
        <v>0</v>
      </c>
      <c r="AN77" s="285">
        <f t="shared" si="123"/>
        <v>0</v>
      </c>
      <c r="AO77" s="285">
        <f t="shared" si="124"/>
        <v>0</v>
      </c>
      <c r="AP77" s="285">
        <f t="shared" si="125"/>
        <v>0</v>
      </c>
      <c r="AQ77" s="285">
        <f t="shared" si="126"/>
        <v>0</v>
      </c>
      <c r="AR77" s="285">
        <f t="shared" si="127"/>
        <v>0</v>
      </c>
    </row>
    <row r="78" spans="1:44" x14ac:dyDescent="0.2">
      <c r="A78" s="16">
        <v>5</v>
      </c>
      <c r="B78" s="28">
        <v>1</v>
      </c>
      <c r="C78" s="28">
        <v>1</v>
      </c>
      <c r="D78" s="28">
        <v>1</v>
      </c>
      <c r="E78" s="28">
        <v>1</v>
      </c>
      <c r="F78" s="27">
        <v>1</v>
      </c>
      <c r="G78" s="28">
        <v>1</v>
      </c>
      <c r="H78" s="28">
        <v>1</v>
      </c>
      <c r="I78" s="28">
        <v>1</v>
      </c>
      <c r="J78" s="28">
        <v>1</v>
      </c>
      <c r="K78" s="28">
        <v>1</v>
      </c>
      <c r="L78" s="16">
        <v>5</v>
      </c>
      <c r="M78" s="28">
        <v>1</v>
      </c>
      <c r="N78" s="28">
        <v>1</v>
      </c>
      <c r="O78" s="28">
        <v>1</v>
      </c>
      <c r="P78" s="28">
        <v>1</v>
      </c>
      <c r="Q78" s="27">
        <v>1</v>
      </c>
      <c r="R78" s="28">
        <v>1</v>
      </c>
      <c r="S78" s="28">
        <v>1</v>
      </c>
      <c r="T78" s="28">
        <v>1</v>
      </c>
      <c r="U78" s="28">
        <v>1</v>
      </c>
      <c r="V78" s="28">
        <v>1</v>
      </c>
      <c r="X78" s="285"/>
      <c r="Y78" s="285"/>
      <c r="Z78" s="285"/>
      <c r="AA78" s="285"/>
      <c r="AB78" s="284"/>
      <c r="AC78" s="285">
        <f t="shared" si="115"/>
        <v>0</v>
      </c>
      <c r="AD78" s="285">
        <f t="shared" si="116"/>
        <v>0</v>
      </c>
      <c r="AE78" s="285">
        <f t="shared" si="117"/>
        <v>0</v>
      </c>
      <c r="AF78" s="285">
        <f t="shared" si="118"/>
        <v>0</v>
      </c>
      <c r="AG78" s="285">
        <f t="shared" si="119"/>
        <v>0</v>
      </c>
      <c r="AI78" s="285"/>
      <c r="AJ78" s="285"/>
      <c r="AK78" s="285"/>
      <c r="AL78" s="285"/>
      <c r="AM78" s="284"/>
      <c r="AN78" s="285">
        <f t="shared" si="123"/>
        <v>0</v>
      </c>
      <c r="AO78" s="285">
        <f t="shared" si="124"/>
        <v>0</v>
      </c>
      <c r="AP78" s="285">
        <f t="shared" si="125"/>
        <v>0</v>
      </c>
      <c r="AQ78" s="285">
        <f t="shared" si="126"/>
        <v>0</v>
      </c>
      <c r="AR78" s="285">
        <f t="shared" si="127"/>
        <v>0</v>
      </c>
    </row>
    <row r="79" spans="1:44" x14ac:dyDescent="0.2">
      <c r="A79" s="16">
        <v>6</v>
      </c>
      <c r="B79" s="28">
        <v>1</v>
      </c>
      <c r="C79" s="28">
        <v>1</v>
      </c>
      <c r="D79" s="28">
        <v>1</v>
      </c>
      <c r="E79" s="28">
        <v>1</v>
      </c>
      <c r="F79" s="28">
        <v>1</v>
      </c>
      <c r="G79" s="27">
        <v>1</v>
      </c>
      <c r="H79" s="28">
        <v>1</v>
      </c>
      <c r="I79" s="28">
        <v>1</v>
      </c>
      <c r="J79" s="28">
        <v>1</v>
      </c>
      <c r="K79" s="28">
        <v>1</v>
      </c>
      <c r="L79" s="16">
        <v>6</v>
      </c>
      <c r="M79" s="28">
        <v>1</v>
      </c>
      <c r="N79" s="28">
        <v>1</v>
      </c>
      <c r="O79" s="28">
        <v>1</v>
      </c>
      <c r="P79" s="28">
        <v>1</v>
      </c>
      <c r="Q79" s="28">
        <v>1</v>
      </c>
      <c r="R79" s="27">
        <v>1</v>
      </c>
      <c r="S79" s="28">
        <v>1</v>
      </c>
      <c r="T79" s="28">
        <v>1</v>
      </c>
      <c r="U79" s="28">
        <v>1</v>
      </c>
      <c r="V79" s="28">
        <v>1</v>
      </c>
      <c r="X79" s="285"/>
      <c r="Y79" s="285"/>
      <c r="Z79" s="285"/>
      <c r="AA79" s="285"/>
      <c r="AB79" s="285"/>
      <c r="AC79" s="284"/>
      <c r="AD79" s="285">
        <f t="shared" si="116"/>
        <v>0</v>
      </c>
      <c r="AE79" s="285">
        <f t="shared" si="117"/>
        <v>0</v>
      </c>
      <c r="AF79" s="285">
        <f t="shared" si="118"/>
        <v>0</v>
      </c>
      <c r="AG79" s="285">
        <f t="shared" si="119"/>
        <v>0</v>
      </c>
      <c r="AI79" s="285"/>
      <c r="AJ79" s="285"/>
      <c r="AK79" s="285"/>
      <c r="AL79" s="285"/>
      <c r="AM79" s="285"/>
      <c r="AN79" s="284"/>
      <c r="AO79" s="285">
        <f t="shared" si="124"/>
        <v>0</v>
      </c>
      <c r="AP79" s="285">
        <f t="shared" si="125"/>
        <v>0</v>
      </c>
      <c r="AQ79" s="285">
        <f t="shared" si="126"/>
        <v>0</v>
      </c>
      <c r="AR79" s="285">
        <f t="shared" si="127"/>
        <v>0</v>
      </c>
    </row>
    <row r="80" spans="1:44" x14ac:dyDescent="0.2">
      <c r="A80" s="16">
        <v>7</v>
      </c>
      <c r="B80" s="28">
        <v>1</v>
      </c>
      <c r="C80" s="28">
        <v>1</v>
      </c>
      <c r="D80" s="28">
        <v>1</v>
      </c>
      <c r="E80" s="28">
        <v>1</v>
      </c>
      <c r="F80" s="28">
        <v>1</v>
      </c>
      <c r="G80" s="28">
        <v>1</v>
      </c>
      <c r="H80" s="27">
        <v>1</v>
      </c>
      <c r="I80" s="28">
        <v>1</v>
      </c>
      <c r="J80" s="28">
        <v>1</v>
      </c>
      <c r="K80" s="28">
        <v>1</v>
      </c>
      <c r="L80" s="16">
        <v>7</v>
      </c>
      <c r="M80" s="28">
        <v>1</v>
      </c>
      <c r="N80" s="28">
        <v>1</v>
      </c>
      <c r="O80" s="28">
        <v>1</v>
      </c>
      <c r="P80" s="28">
        <v>1</v>
      </c>
      <c r="Q80" s="28">
        <v>1</v>
      </c>
      <c r="R80" s="28">
        <v>1</v>
      </c>
      <c r="S80" s="27">
        <v>1</v>
      </c>
      <c r="T80" s="28">
        <v>1</v>
      </c>
      <c r="U80" s="28">
        <v>1</v>
      </c>
      <c r="V80" s="28">
        <v>1</v>
      </c>
      <c r="X80" s="285"/>
      <c r="Y80" s="285"/>
      <c r="Z80" s="285"/>
      <c r="AA80" s="285"/>
      <c r="AB80" s="285"/>
      <c r="AC80" s="285"/>
      <c r="AD80" s="284"/>
      <c r="AE80" s="285">
        <f t="shared" si="117"/>
        <v>0</v>
      </c>
      <c r="AF80" s="285">
        <f t="shared" si="118"/>
        <v>0</v>
      </c>
      <c r="AG80" s="285">
        <f t="shared" si="119"/>
        <v>0</v>
      </c>
      <c r="AI80" s="285"/>
      <c r="AJ80" s="285"/>
      <c r="AK80" s="285"/>
      <c r="AL80" s="285"/>
      <c r="AM80" s="285"/>
      <c r="AN80" s="285"/>
      <c r="AO80" s="284"/>
      <c r="AP80" s="285">
        <f t="shared" si="125"/>
        <v>0</v>
      </c>
      <c r="AQ80" s="285">
        <f t="shared" si="126"/>
        <v>0</v>
      </c>
      <c r="AR80" s="285">
        <f t="shared" si="127"/>
        <v>0</v>
      </c>
    </row>
    <row r="81" spans="1:44" x14ac:dyDescent="0.2">
      <c r="A81" s="16">
        <v>8</v>
      </c>
      <c r="B81" s="28">
        <v>1</v>
      </c>
      <c r="C81" s="28">
        <v>1</v>
      </c>
      <c r="D81" s="28">
        <v>1</v>
      </c>
      <c r="E81" s="28">
        <v>1</v>
      </c>
      <c r="F81" s="28">
        <v>1</v>
      </c>
      <c r="G81" s="28">
        <v>1</v>
      </c>
      <c r="H81" s="28">
        <v>1</v>
      </c>
      <c r="I81" s="27">
        <v>1</v>
      </c>
      <c r="J81" s="28">
        <v>1</v>
      </c>
      <c r="K81" s="28">
        <v>1</v>
      </c>
      <c r="L81" s="16">
        <v>8</v>
      </c>
      <c r="M81" s="28">
        <v>1</v>
      </c>
      <c r="N81" s="28">
        <v>1</v>
      </c>
      <c r="O81" s="28">
        <v>1</v>
      </c>
      <c r="P81" s="28">
        <v>1</v>
      </c>
      <c r="Q81" s="28">
        <v>1</v>
      </c>
      <c r="R81" s="28">
        <v>1</v>
      </c>
      <c r="S81" s="28">
        <v>1</v>
      </c>
      <c r="T81" s="27">
        <v>1</v>
      </c>
      <c r="U81" s="28">
        <v>1</v>
      </c>
      <c r="V81" s="28">
        <v>1</v>
      </c>
      <c r="X81" s="285"/>
      <c r="Y81" s="285"/>
      <c r="Z81" s="285"/>
      <c r="AA81" s="285"/>
      <c r="AB81" s="285"/>
      <c r="AC81" s="285"/>
      <c r="AD81" s="285"/>
      <c r="AE81" s="284"/>
      <c r="AF81" s="285">
        <f t="shared" si="118"/>
        <v>0</v>
      </c>
      <c r="AG81" s="285">
        <f t="shared" si="119"/>
        <v>0</v>
      </c>
      <c r="AI81" s="285"/>
      <c r="AJ81" s="285"/>
      <c r="AK81" s="285"/>
      <c r="AL81" s="285"/>
      <c r="AM81" s="285"/>
      <c r="AN81" s="285"/>
      <c r="AO81" s="285"/>
      <c r="AP81" s="284"/>
      <c r="AQ81" s="285">
        <f t="shared" si="126"/>
        <v>0</v>
      </c>
      <c r="AR81" s="285">
        <f t="shared" si="127"/>
        <v>0</v>
      </c>
    </row>
    <row r="82" spans="1:44" x14ac:dyDescent="0.2">
      <c r="A82" s="16">
        <v>9</v>
      </c>
      <c r="B82" s="28">
        <v>1</v>
      </c>
      <c r="C82" s="28">
        <v>1</v>
      </c>
      <c r="D82" s="28">
        <v>1</v>
      </c>
      <c r="E82" s="28">
        <v>1</v>
      </c>
      <c r="F82" s="28">
        <v>1</v>
      </c>
      <c r="G82" s="28">
        <v>1</v>
      </c>
      <c r="H82" s="28">
        <v>1</v>
      </c>
      <c r="I82" s="28">
        <v>1</v>
      </c>
      <c r="J82" s="27">
        <v>1</v>
      </c>
      <c r="K82" s="28">
        <v>1</v>
      </c>
      <c r="L82" s="16">
        <v>9</v>
      </c>
      <c r="M82" s="28">
        <v>1</v>
      </c>
      <c r="N82" s="28">
        <v>1</v>
      </c>
      <c r="O82" s="28">
        <v>1</v>
      </c>
      <c r="P82" s="28">
        <v>1</v>
      </c>
      <c r="Q82" s="28">
        <v>1</v>
      </c>
      <c r="R82" s="28">
        <v>1</v>
      </c>
      <c r="S82" s="28">
        <v>1</v>
      </c>
      <c r="T82" s="28">
        <v>1</v>
      </c>
      <c r="U82" s="27">
        <v>1</v>
      </c>
      <c r="V82" s="28">
        <v>1</v>
      </c>
      <c r="X82" s="285"/>
      <c r="Y82" s="285"/>
      <c r="Z82" s="285"/>
      <c r="AA82" s="285"/>
      <c r="AB82" s="285"/>
      <c r="AC82" s="285"/>
      <c r="AD82" s="285"/>
      <c r="AE82" s="285"/>
      <c r="AF82" s="284"/>
      <c r="AG82" s="285">
        <f t="shared" si="119"/>
        <v>0</v>
      </c>
      <c r="AI82" s="285"/>
      <c r="AJ82" s="285"/>
      <c r="AK82" s="285"/>
      <c r="AL82" s="285"/>
      <c r="AM82" s="285"/>
      <c r="AN82" s="285"/>
      <c r="AO82" s="285"/>
      <c r="AP82" s="285"/>
      <c r="AQ82" s="284"/>
      <c r="AR82" s="285">
        <f t="shared" si="127"/>
        <v>0</v>
      </c>
    </row>
    <row r="83" spans="1:44" x14ac:dyDescent="0.2">
      <c r="A83" s="16">
        <v>10</v>
      </c>
      <c r="B83" s="28">
        <v>1</v>
      </c>
      <c r="C83" s="28">
        <v>1</v>
      </c>
      <c r="D83" s="28">
        <v>1</v>
      </c>
      <c r="E83" s="28">
        <v>1</v>
      </c>
      <c r="F83" s="28">
        <v>1</v>
      </c>
      <c r="G83" s="28">
        <v>1</v>
      </c>
      <c r="H83" s="28">
        <v>1</v>
      </c>
      <c r="I83" s="28">
        <v>1</v>
      </c>
      <c r="J83" s="28">
        <v>1</v>
      </c>
      <c r="K83" s="27">
        <v>1</v>
      </c>
      <c r="L83" s="16">
        <v>10</v>
      </c>
      <c r="M83" s="28">
        <v>1</v>
      </c>
      <c r="N83" s="28">
        <v>1</v>
      </c>
      <c r="O83" s="28">
        <v>1</v>
      </c>
      <c r="P83" s="28">
        <v>1</v>
      </c>
      <c r="Q83" s="28">
        <v>1</v>
      </c>
      <c r="R83" s="28">
        <v>1</v>
      </c>
      <c r="S83" s="28">
        <v>1</v>
      </c>
      <c r="T83" s="28">
        <v>1</v>
      </c>
      <c r="U83" s="28">
        <v>1</v>
      </c>
      <c r="V83" s="27">
        <v>1</v>
      </c>
      <c r="X83" s="285"/>
      <c r="Y83" s="285"/>
      <c r="Z83" s="285"/>
      <c r="AA83" s="285"/>
      <c r="AB83" s="285"/>
      <c r="AC83" s="285"/>
      <c r="AD83" s="285"/>
      <c r="AE83" s="285"/>
      <c r="AF83" s="285"/>
      <c r="AG83" s="284"/>
      <c r="AI83" s="285"/>
      <c r="AJ83" s="285"/>
      <c r="AK83" s="285"/>
      <c r="AL83" s="285"/>
      <c r="AM83" s="285"/>
      <c r="AN83" s="285"/>
      <c r="AO83" s="285"/>
      <c r="AP83" s="285"/>
      <c r="AQ83" s="285"/>
      <c r="AR83" s="284"/>
    </row>
    <row r="85" spans="1:44" ht="13.2" x14ac:dyDescent="0.25">
      <c r="A85" s="105">
        <v>12</v>
      </c>
      <c r="B85" s="508" t="str">
        <f ca="1">INDIRECT(ADDRESS(17,2,1,1,"in"&amp;TEXT(A85,"@")))</f>
        <v>Participant 12</v>
      </c>
      <c r="C85" s="508"/>
      <c r="D85" s="508"/>
      <c r="E85" s="508"/>
      <c r="F85" s="508"/>
      <c r="G85" s="508"/>
      <c r="H85" s="282">
        <f ca="1">INDIRECT(ADDRESS(17,6,1,1,"in"&amp;TEXT(A85,"@")))</f>
        <v>1</v>
      </c>
      <c r="I85" s="103"/>
      <c r="J85" s="507">
        <f ca="1">INDIRECT(ADDRESS(17,7,1,1,"in"&amp;TEXT(A85,"@")))</f>
        <v>0</v>
      </c>
      <c r="K85" s="508"/>
      <c r="L85" s="105">
        <v>13</v>
      </c>
      <c r="M85" s="508" t="str">
        <f ca="1">INDIRECT(ADDRESS(17,2,1,1,"in"&amp;TEXT(L85,"@")))</f>
        <v>Participant 13</v>
      </c>
      <c r="N85" s="508"/>
      <c r="O85" s="508"/>
      <c r="P85" s="508"/>
      <c r="Q85" s="508"/>
      <c r="R85" s="508"/>
      <c r="S85" s="282">
        <f ca="1">INDIRECT(ADDRESS(17,6,1,1,"in"&amp;TEXT(L85,"@")))</f>
        <v>1</v>
      </c>
      <c r="T85" s="103"/>
      <c r="U85" s="507">
        <f ca="1">INDIRECT(ADDRESS(17,7,1,1,"in"&amp;TEXT(L85,"@")))</f>
        <v>0</v>
      </c>
      <c r="V85" s="508"/>
      <c r="X85" s="508"/>
      <c r="Y85" s="508"/>
      <c r="Z85" s="508"/>
      <c r="AA85" s="508"/>
      <c r="AB85" s="508"/>
      <c r="AC85" s="508"/>
      <c r="AD85" s="283">
        <f>IF(A85&gt;$N$4,0,IF(H85=0,1,H85))</f>
        <v>0</v>
      </c>
      <c r="AE85" s="283"/>
      <c r="AF85" s="507"/>
      <c r="AG85" s="508"/>
      <c r="AI85" s="508"/>
      <c r="AJ85" s="508"/>
      <c r="AK85" s="508"/>
      <c r="AL85" s="508"/>
      <c r="AM85" s="508"/>
      <c r="AN85" s="508"/>
      <c r="AO85" s="283">
        <f>IF(L85&gt;$N$4,0,IF(S85=0,1,S85))</f>
        <v>0</v>
      </c>
      <c r="AP85" s="283"/>
      <c r="AQ85" s="507"/>
      <c r="AR85" s="508"/>
    </row>
    <row r="86" spans="1:44" x14ac:dyDescent="0.2">
      <c r="B86" s="17">
        <v>1</v>
      </c>
      <c r="C86" s="17">
        <v>2</v>
      </c>
      <c r="D86" s="17">
        <v>3</v>
      </c>
      <c r="E86" s="17">
        <v>4</v>
      </c>
      <c r="F86" s="17">
        <v>5</v>
      </c>
      <c r="G86" s="17">
        <v>6</v>
      </c>
      <c r="H86" s="17">
        <v>7</v>
      </c>
      <c r="I86" s="17">
        <v>8</v>
      </c>
      <c r="J86" s="16">
        <v>9</v>
      </c>
      <c r="K86" s="16">
        <v>10</v>
      </c>
      <c r="M86" s="17">
        <v>1</v>
      </c>
      <c r="N86" s="17">
        <v>2</v>
      </c>
      <c r="O86" s="17">
        <v>3</v>
      </c>
      <c r="P86" s="17">
        <v>4</v>
      </c>
      <c r="Q86" s="17">
        <v>5</v>
      </c>
      <c r="R86" s="17">
        <v>6</v>
      </c>
      <c r="S86" s="17">
        <v>7</v>
      </c>
      <c r="T86" s="17">
        <v>8</v>
      </c>
      <c r="U86" s="16">
        <v>9</v>
      </c>
      <c r="V86" s="16">
        <v>10</v>
      </c>
      <c r="X86" s="17"/>
      <c r="Y86" s="17"/>
      <c r="Z86" s="17"/>
      <c r="AA86" s="17"/>
      <c r="AB86" s="17"/>
      <c r="AC86" s="17"/>
      <c r="AD86" s="17"/>
      <c r="AE86" s="17"/>
      <c r="AI86" s="17"/>
      <c r="AJ86" s="17"/>
      <c r="AK86" s="17"/>
      <c r="AL86" s="17"/>
      <c r="AM86" s="17"/>
      <c r="AN86" s="17"/>
      <c r="AO86" s="17"/>
      <c r="AP86" s="17"/>
    </row>
    <row r="87" spans="1:44" x14ac:dyDescent="0.2">
      <c r="A87" s="16">
        <v>1</v>
      </c>
      <c r="B87" s="27">
        <f t="array" ref="B87:K96">Matrix12</f>
        <v>1</v>
      </c>
      <c r="C87" s="28">
        <v>1</v>
      </c>
      <c r="D87" s="28">
        <v>1</v>
      </c>
      <c r="E87" s="28">
        <v>1</v>
      </c>
      <c r="F87" s="28">
        <v>1</v>
      </c>
      <c r="G87" s="28">
        <v>1</v>
      </c>
      <c r="H87" s="28">
        <v>1</v>
      </c>
      <c r="I87" s="28">
        <v>1</v>
      </c>
      <c r="J87" s="28">
        <v>1</v>
      </c>
      <c r="K87" s="28">
        <v>1</v>
      </c>
      <c r="L87" s="16">
        <v>1</v>
      </c>
      <c r="M87" s="27">
        <f t="array" ref="M87:V96">Matrix13</f>
        <v>1</v>
      </c>
      <c r="N87" s="28">
        <v>1</v>
      </c>
      <c r="O87" s="28">
        <v>1</v>
      </c>
      <c r="P87" s="28">
        <v>1</v>
      </c>
      <c r="Q87" s="28">
        <v>1</v>
      </c>
      <c r="R87" s="28">
        <v>1</v>
      </c>
      <c r="S87" s="28">
        <v>1</v>
      </c>
      <c r="T87" s="28">
        <v>1</v>
      </c>
      <c r="U87" s="28">
        <v>1</v>
      </c>
      <c r="V87" s="28">
        <v>1</v>
      </c>
      <c r="X87" s="284"/>
      <c r="Y87" s="285">
        <f>IF(C87=0,"",LN(C87))</f>
        <v>0</v>
      </c>
      <c r="Z87" s="285">
        <f t="shared" ref="Z87:Z88" si="128">IF(D87=0,"",LN(D87))</f>
        <v>0</v>
      </c>
      <c r="AA87" s="285">
        <f t="shared" ref="AA87:AA89" si="129">IF(E87=0,"",LN(E87))</f>
        <v>0</v>
      </c>
      <c r="AB87" s="285">
        <f t="shared" ref="AB87:AB90" si="130">IF(F87=0,"",LN(F87))</f>
        <v>0</v>
      </c>
      <c r="AC87" s="285">
        <f t="shared" ref="AC87:AC91" si="131">IF(G87=0,"",LN(G87))</f>
        <v>0</v>
      </c>
      <c r="AD87" s="285">
        <f t="shared" ref="AD87:AD92" si="132">IF(H87=0,"",LN(H87))</f>
        <v>0</v>
      </c>
      <c r="AE87" s="285">
        <f t="shared" ref="AE87:AE93" si="133">IF(I87=0,"",LN(I87))</f>
        <v>0</v>
      </c>
      <c r="AF87" s="285">
        <f t="shared" ref="AF87:AF94" si="134">IF(J87=0,"",LN(J87))</f>
        <v>0</v>
      </c>
      <c r="AG87" s="285">
        <f t="shared" ref="AG87:AG95" si="135">IF(K87=0,"",LN(K87))</f>
        <v>0</v>
      </c>
      <c r="AI87" s="284"/>
      <c r="AJ87" s="285">
        <f>IF(N87=0,"",LN(N87))</f>
        <v>0</v>
      </c>
      <c r="AK87" s="285">
        <f t="shared" ref="AK87:AK88" si="136">IF(O87=0,"",LN(O87))</f>
        <v>0</v>
      </c>
      <c r="AL87" s="285">
        <f t="shared" ref="AL87:AL89" si="137">IF(P87=0,"",LN(P87))</f>
        <v>0</v>
      </c>
      <c r="AM87" s="285">
        <f t="shared" ref="AM87:AM90" si="138">IF(Q87=0,"",LN(Q87))</f>
        <v>0</v>
      </c>
      <c r="AN87" s="285">
        <f t="shared" ref="AN87:AN91" si="139">IF(R87=0,"",LN(R87))</f>
        <v>0</v>
      </c>
      <c r="AO87" s="285">
        <f t="shared" ref="AO87:AO92" si="140">IF(S87=0,"",LN(S87))</f>
        <v>0</v>
      </c>
      <c r="AP87" s="285">
        <f t="shared" ref="AP87:AP93" si="141">IF(T87=0,"",LN(T87))</f>
        <v>0</v>
      </c>
      <c r="AQ87" s="285">
        <f t="shared" ref="AQ87:AQ94" si="142">IF(U87=0,"",LN(U87))</f>
        <v>0</v>
      </c>
      <c r="AR87" s="285">
        <f t="shared" ref="AR87:AR95" si="143">IF(V87=0,"",LN(V87))</f>
        <v>0</v>
      </c>
    </row>
    <row r="88" spans="1:44" x14ac:dyDescent="0.2">
      <c r="A88" s="16">
        <v>2</v>
      </c>
      <c r="B88" s="28">
        <v>1</v>
      </c>
      <c r="C88" s="27">
        <v>1</v>
      </c>
      <c r="D88" s="28">
        <v>1</v>
      </c>
      <c r="E88" s="28">
        <v>1</v>
      </c>
      <c r="F88" s="28">
        <v>1</v>
      </c>
      <c r="G88" s="28">
        <v>1</v>
      </c>
      <c r="H88" s="28">
        <v>1</v>
      </c>
      <c r="I88" s="28">
        <v>1</v>
      </c>
      <c r="J88" s="28">
        <v>1</v>
      </c>
      <c r="K88" s="28">
        <v>1</v>
      </c>
      <c r="L88" s="16">
        <v>2</v>
      </c>
      <c r="M88" s="28">
        <v>1</v>
      </c>
      <c r="N88" s="27">
        <v>1</v>
      </c>
      <c r="O88" s="28">
        <v>1</v>
      </c>
      <c r="P88" s="28">
        <v>1</v>
      </c>
      <c r="Q88" s="28">
        <v>1</v>
      </c>
      <c r="R88" s="28">
        <v>1</v>
      </c>
      <c r="S88" s="28">
        <v>1</v>
      </c>
      <c r="T88" s="28">
        <v>1</v>
      </c>
      <c r="U88" s="28">
        <v>1</v>
      </c>
      <c r="V88" s="28">
        <v>1</v>
      </c>
      <c r="X88" s="285"/>
      <c r="Y88" s="284"/>
      <c r="Z88" s="285">
        <f t="shared" si="128"/>
        <v>0</v>
      </c>
      <c r="AA88" s="285">
        <f t="shared" si="129"/>
        <v>0</v>
      </c>
      <c r="AB88" s="285">
        <f t="shared" si="130"/>
        <v>0</v>
      </c>
      <c r="AC88" s="285">
        <f t="shared" si="131"/>
        <v>0</v>
      </c>
      <c r="AD88" s="285">
        <f t="shared" si="132"/>
        <v>0</v>
      </c>
      <c r="AE88" s="285">
        <f t="shared" si="133"/>
        <v>0</v>
      </c>
      <c r="AF88" s="285">
        <f t="shared" si="134"/>
        <v>0</v>
      </c>
      <c r="AG88" s="285">
        <f t="shared" si="135"/>
        <v>0</v>
      </c>
      <c r="AI88" s="285"/>
      <c r="AJ88" s="284"/>
      <c r="AK88" s="285">
        <f t="shared" si="136"/>
        <v>0</v>
      </c>
      <c r="AL88" s="285">
        <f t="shared" si="137"/>
        <v>0</v>
      </c>
      <c r="AM88" s="285">
        <f t="shared" si="138"/>
        <v>0</v>
      </c>
      <c r="AN88" s="285">
        <f t="shared" si="139"/>
        <v>0</v>
      </c>
      <c r="AO88" s="285">
        <f t="shared" si="140"/>
        <v>0</v>
      </c>
      <c r="AP88" s="285">
        <f t="shared" si="141"/>
        <v>0</v>
      </c>
      <c r="AQ88" s="285">
        <f t="shared" si="142"/>
        <v>0</v>
      </c>
      <c r="AR88" s="285">
        <f t="shared" si="143"/>
        <v>0</v>
      </c>
    </row>
    <row r="89" spans="1:44" x14ac:dyDescent="0.2">
      <c r="A89" s="16">
        <v>3</v>
      </c>
      <c r="B89" s="28">
        <v>1</v>
      </c>
      <c r="C89" s="28">
        <v>1</v>
      </c>
      <c r="D89" s="27">
        <v>1</v>
      </c>
      <c r="E89" s="28">
        <v>1</v>
      </c>
      <c r="F89" s="28">
        <v>1</v>
      </c>
      <c r="G89" s="28">
        <v>1</v>
      </c>
      <c r="H89" s="28">
        <v>1</v>
      </c>
      <c r="I89" s="28">
        <v>1</v>
      </c>
      <c r="J89" s="28">
        <v>1</v>
      </c>
      <c r="K89" s="28">
        <v>1</v>
      </c>
      <c r="L89" s="16">
        <v>3</v>
      </c>
      <c r="M89" s="28">
        <v>1</v>
      </c>
      <c r="N89" s="28">
        <v>1</v>
      </c>
      <c r="O89" s="27">
        <v>1</v>
      </c>
      <c r="P89" s="28">
        <v>1</v>
      </c>
      <c r="Q89" s="28">
        <v>1</v>
      </c>
      <c r="R89" s="28">
        <v>1</v>
      </c>
      <c r="S89" s="28">
        <v>1</v>
      </c>
      <c r="T89" s="28">
        <v>1</v>
      </c>
      <c r="U89" s="28">
        <v>1</v>
      </c>
      <c r="V89" s="28">
        <v>1</v>
      </c>
      <c r="X89" s="285"/>
      <c r="Y89" s="285"/>
      <c r="Z89" s="284"/>
      <c r="AA89" s="285">
        <f t="shared" si="129"/>
        <v>0</v>
      </c>
      <c r="AB89" s="285">
        <f t="shared" si="130"/>
        <v>0</v>
      </c>
      <c r="AC89" s="285">
        <f t="shared" si="131"/>
        <v>0</v>
      </c>
      <c r="AD89" s="285">
        <f t="shared" si="132"/>
        <v>0</v>
      </c>
      <c r="AE89" s="285">
        <f t="shared" si="133"/>
        <v>0</v>
      </c>
      <c r="AF89" s="285">
        <f t="shared" si="134"/>
        <v>0</v>
      </c>
      <c r="AG89" s="285">
        <f t="shared" si="135"/>
        <v>0</v>
      </c>
      <c r="AI89" s="285"/>
      <c r="AJ89" s="285"/>
      <c r="AK89" s="284"/>
      <c r="AL89" s="285">
        <f t="shared" si="137"/>
        <v>0</v>
      </c>
      <c r="AM89" s="285">
        <f t="shared" si="138"/>
        <v>0</v>
      </c>
      <c r="AN89" s="285">
        <f t="shared" si="139"/>
        <v>0</v>
      </c>
      <c r="AO89" s="285">
        <f t="shared" si="140"/>
        <v>0</v>
      </c>
      <c r="AP89" s="285">
        <f t="shared" si="141"/>
        <v>0</v>
      </c>
      <c r="AQ89" s="285">
        <f t="shared" si="142"/>
        <v>0</v>
      </c>
      <c r="AR89" s="285">
        <f t="shared" si="143"/>
        <v>0</v>
      </c>
    </row>
    <row r="90" spans="1:44" x14ac:dyDescent="0.2">
      <c r="A90" s="16">
        <v>4</v>
      </c>
      <c r="B90" s="28">
        <v>1</v>
      </c>
      <c r="C90" s="28">
        <v>1</v>
      </c>
      <c r="D90" s="28">
        <v>1</v>
      </c>
      <c r="E90" s="27">
        <v>1</v>
      </c>
      <c r="F90" s="28">
        <v>1</v>
      </c>
      <c r="G90" s="28">
        <v>1</v>
      </c>
      <c r="H90" s="28">
        <v>1</v>
      </c>
      <c r="I90" s="28">
        <v>1</v>
      </c>
      <c r="J90" s="28">
        <v>1</v>
      </c>
      <c r="K90" s="28">
        <v>1</v>
      </c>
      <c r="L90" s="16">
        <v>4</v>
      </c>
      <c r="M90" s="28">
        <v>1</v>
      </c>
      <c r="N90" s="28">
        <v>1</v>
      </c>
      <c r="O90" s="28">
        <v>1</v>
      </c>
      <c r="P90" s="27">
        <v>1</v>
      </c>
      <c r="Q90" s="28">
        <v>1</v>
      </c>
      <c r="R90" s="28">
        <v>1</v>
      </c>
      <c r="S90" s="28">
        <v>1</v>
      </c>
      <c r="T90" s="28">
        <v>1</v>
      </c>
      <c r="U90" s="28">
        <v>1</v>
      </c>
      <c r="V90" s="28">
        <v>1</v>
      </c>
      <c r="X90" s="285"/>
      <c r="Y90" s="285"/>
      <c r="Z90" s="285"/>
      <c r="AA90" s="284"/>
      <c r="AB90" s="285">
        <f t="shared" si="130"/>
        <v>0</v>
      </c>
      <c r="AC90" s="285">
        <f t="shared" si="131"/>
        <v>0</v>
      </c>
      <c r="AD90" s="285">
        <f t="shared" si="132"/>
        <v>0</v>
      </c>
      <c r="AE90" s="285">
        <f t="shared" si="133"/>
        <v>0</v>
      </c>
      <c r="AF90" s="285">
        <f t="shared" si="134"/>
        <v>0</v>
      </c>
      <c r="AG90" s="285">
        <f t="shared" si="135"/>
        <v>0</v>
      </c>
      <c r="AI90" s="285"/>
      <c r="AJ90" s="285"/>
      <c r="AK90" s="285"/>
      <c r="AL90" s="284"/>
      <c r="AM90" s="285">
        <f t="shared" si="138"/>
        <v>0</v>
      </c>
      <c r="AN90" s="285">
        <f t="shared" si="139"/>
        <v>0</v>
      </c>
      <c r="AO90" s="285">
        <f t="shared" si="140"/>
        <v>0</v>
      </c>
      <c r="AP90" s="285">
        <f t="shared" si="141"/>
        <v>0</v>
      </c>
      <c r="AQ90" s="285">
        <f t="shared" si="142"/>
        <v>0</v>
      </c>
      <c r="AR90" s="285">
        <f t="shared" si="143"/>
        <v>0</v>
      </c>
    </row>
    <row r="91" spans="1:44" x14ac:dyDescent="0.2">
      <c r="A91" s="16">
        <v>5</v>
      </c>
      <c r="B91" s="28">
        <v>1</v>
      </c>
      <c r="C91" s="28">
        <v>1</v>
      </c>
      <c r="D91" s="28">
        <v>1</v>
      </c>
      <c r="E91" s="28">
        <v>1</v>
      </c>
      <c r="F91" s="27">
        <v>1</v>
      </c>
      <c r="G91" s="28">
        <v>1</v>
      </c>
      <c r="H91" s="28">
        <v>1</v>
      </c>
      <c r="I91" s="28">
        <v>1</v>
      </c>
      <c r="J91" s="28">
        <v>1</v>
      </c>
      <c r="K91" s="28">
        <v>1</v>
      </c>
      <c r="L91" s="16">
        <v>5</v>
      </c>
      <c r="M91" s="28">
        <v>1</v>
      </c>
      <c r="N91" s="28">
        <v>1</v>
      </c>
      <c r="O91" s="28">
        <v>1</v>
      </c>
      <c r="P91" s="28">
        <v>1</v>
      </c>
      <c r="Q91" s="27">
        <v>1</v>
      </c>
      <c r="R91" s="28">
        <v>1</v>
      </c>
      <c r="S91" s="28">
        <v>1</v>
      </c>
      <c r="T91" s="28">
        <v>1</v>
      </c>
      <c r="U91" s="28">
        <v>1</v>
      </c>
      <c r="V91" s="28">
        <v>1</v>
      </c>
      <c r="X91" s="285"/>
      <c r="Y91" s="285"/>
      <c r="Z91" s="285"/>
      <c r="AA91" s="285"/>
      <c r="AB91" s="284"/>
      <c r="AC91" s="285">
        <f t="shared" si="131"/>
        <v>0</v>
      </c>
      <c r="AD91" s="285">
        <f t="shared" si="132"/>
        <v>0</v>
      </c>
      <c r="AE91" s="285">
        <f t="shared" si="133"/>
        <v>0</v>
      </c>
      <c r="AF91" s="285">
        <f t="shared" si="134"/>
        <v>0</v>
      </c>
      <c r="AG91" s="285">
        <f t="shared" si="135"/>
        <v>0</v>
      </c>
      <c r="AI91" s="285"/>
      <c r="AJ91" s="285"/>
      <c r="AK91" s="285"/>
      <c r="AL91" s="285"/>
      <c r="AM91" s="284"/>
      <c r="AN91" s="285">
        <f t="shared" si="139"/>
        <v>0</v>
      </c>
      <c r="AO91" s="285">
        <f t="shared" si="140"/>
        <v>0</v>
      </c>
      <c r="AP91" s="285">
        <f t="shared" si="141"/>
        <v>0</v>
      </c>
      <c r="AQ91" s="285">
        <f t="shared" si="142"/>
        <v>0</v>
      </c>
      <c r="AR91" s="285">
        <f t="shared" si="143"/>
        <v>0</v>
      </c>
    </row>
    <row r="92" spans="1:44" x14ac:dyDescent="0.2">
      <c r="A92" s="16">
        <v>6</v>
      </c>
      <c r="B92" s="28">
        <v>1</v>
      </c>
      <c r="C92" s="28">
        <v>1</v>
      </c>
      <c r="D92" s="28">
        <v>1</v>
      </c>
      <c r="E92" s="28">
        <v>1</v>
      </c>
      <c r="F92" s="28">
        <v>1</v>
      </c>
      <c r="G92" s="27">
        <v>1</v>
      </c>
      <c r="H92" s="28">
        <v>1</v>
      </c>
      <c r="I92" s="28">
        <v>1</v>
      </c>
      <c r="J92" s="28">
        <v>1</v>
      </c>
      <c r="K92" s="28">
        <v>1</v>
      </c>
      <c r="L92" s="16">
        <v>6</v>
      </c>
      <c r="M92" s="28">
        <v>1</v>
      </c>
      <c r="N92" s="28">
        <v>1</v>
      </c>
      <c r="O92" s="28">
        <v>1</v>
      </c>
      <c r="P92" s="28">
        <v>1</v>
      </c>
      <c r="Q92" s="28">
        <v>1</v>
      </c>
      <c r="R92" s="27">
        <v>1</v>
      </c>
      <c r="S92" s="28">
        <v>1</v>
      </c>
      <c r="T92" s="28">
        <v>1</v>
      </c>
      <c r="U92" s="28">
        <v>1</v>
      </c>
      <c r="V92" s="28">
        <v>1</v>
      </c>
      <c r="X92" s="285"/>
      <c r="Y92" s="285"/>
      <c r="Z92" s="285"/>
      <c r="AA92" s="285"/>
      <c r="AB92" s="285"/>
      <c r="AC92" s="284"/>
      <c r="AD92" s="285">
        <f t="shared" si="132"/>
        <v>0</v>
      </c>
      <c r="AE92" s="285">
        <f t="shared" si="133"/>
        <v>0</v>
      </c>
      <c r="AF92" s="285">
        <f t="shared" si="134"/>
        <v>0</v>
      </c>
      <c r="AG92" s="285">
        <f t="shared" si="135"/>
        <v>0</v>
      </c>
      <c r="AI92" s="285"/>
      <c r="AJ92" s="285"/>
      <c r="AK92" s="285"/>
      <c r="AL92" s="285"/>
      <c r="AM92" s="285"/>
      <c r="AN92" s="284"/>
      <c r="AO92" s="285">
        <f t="shared" si="140"/>
        <v>0</v>
      </c>
      <c r="AP92" s="285">
        <f t="shared" si="141"/>
        <v>0</v>
      </c>
      <c r="AQ92" s="285">
        <f t="shared" si="142"/>
        <v>0</v>
      </c>
      <c r="AR92" s="285">
        <f t="shared" si="143"/>
        <v>0</v>
      </c>
    </row>
    <row r="93" spans="1:44" x14ac:dyDescent="0.2">
      <c r="A93" s="16">
        <v>7</v>
      </c>
      <c r="B93" s="28">
        <v>1</v>
      </c>
      <c r="C93" s="28">
        <v>1</v>
      </c>
      <c r="D93" s="28">
        <v>1</v>
      </c>
      <c r="E93" s="28">
        <v>1</v>
      </c>
      <c r="F93" s="28">
        <v>1</v>
      </c>
      <c r="G93" s="28">
        <v>1</v>
      </c>
      <c r="H93" s="27">
        <v>1</v>
      </c>
      <c r="I93" s="28">
        <v>1</v>
      </c>
      <c r="J93" s="28">
        <v>1</v>
      </c>
      <c r="K93" s="28">
        <v>1</v>
      </c>
      <c r="L93" s="16">
        <v>7</v>
      </c>
      <c r="M93" s="28">
        <v>1</v>
      </c>
      <c r="N93" s="28">
        <v>1</v>
      </c>
      <c r="O93" s="28">
        <v>1</v>
      </c>
      <c r="P93" s="28">
        <v>1</v>
      </c>
      <c r="Q93" s="28">
        <v>1</v>
      </c>
      <c r="R93" s="28">
        <v>1</v>
      </c>
      <c r="S93" s="27">
        <v>1</v>
      </c>
      <c r="T93" s="28">
        <v>1</v>
      </c>
      <c r="U93" s="28">
        <v>1</v>
      </c>
      <c r="V93" s="28">
        <v>1</v>
      </c>
      <c r="X93" s="285"/>
      <c r="Y93" s="285"/>
      <c r="Z93" s="285"/>
      <c r="AA93" s="285"/>
      <c r="AB93" s="285"/>
      <c r="AC93" s="285"/>
      <c r="AD93" s="284"/>
      <c r="AE93" s="285">
        <f t="shared" si="133"/>
        <v>0</v>
      </c>
      <c r="AF93" s="285">
        <f t="shared" si="134"/>
        <v>0</v>
      </c>
      <c r="AG93" s="285">
        <f t="shared" si="135"/>
        <v>0</v>
      </c>
      <c r="AI93" s="285"/>
      <c r="AJ93" s="285"/>
      <c r="AK93" s="285"/>
      <c r="AL93" s="285"/>
      <c r="AM93" s="285"/>
      <c r="AN93" s="285"/>
      <c r="AO93" s="284"/>
      <c r="AP93" s="285">
        <f t="shared" si="141"/>
        <v>0</v>
      </c>
      <c r="AQ93" s="285">
        <f t="shared" si="142"/>
        <v>0</v>
      </c>
      <c r="AR93" s="285">
        <f t="shared" si="143"/>
        <v>0</v>
      </c>
    </row>
    <row r="94" spans="1:44" x14ac:dyDescent="0.2">
      <c r="A94" s="16">
        <v>8</v>
      </c>
      <c r="B94" s="28">
        <v>1</v>
      </c>
      <c r="C94" s="28">
        <v>1</v>
      </c>
      <c r="D94" s="28">
        <v>1</v>
      </c>
      <c r="E94" s="28">
        <v>1</v>
      </c>
      <c r="F94" s="28">
        <v>1</v>
      </c>
      <c r="G94" s="28">
        <v>1</v>
      </c>
      <c r="H94" s="28">
        <v>1</v>
      </c>
      <c r="I94" s="27">
        <v>1</v>
      </c>
      <c r="J94" s="28">
        <v>1</v>
      </c>
      <c r="K94" s="28">
        <v>1</v>
      </c>
      <c r="L94" s="16">
        <v>8</v>
      </c>
      <c r="M94" s="28">
        <v>1</v>
      </c>
      <c r="N94" s="28">
        <v>1</v>
      </c>
      <c r="O94" s="28">
        <v>1</v>
      </c>
      <c r="P94" s="28">
        <v>1</v>
      </c>
      <c r="Q94" s="28">
        <v>1</v>
      </c>
      <c r="R94" s="28">
        <v>1</v>
      </c>
      <c r="S94" s="28">
        <v>1</v>
      </c>
      <c r="T94" s="27">
        <v>1</v>
      </c>
      <c r="U94" s="28">
        <v>1</v>
      </c>
      <c r="V94" s="28">
        <v>1</v>
      </c>
      <c r="X94" s="285"/>
      <c r="Y94" s="285"/>
      <c r="Z94" s="285"/>
      <c r="AA94" s="285"/>
      <c r="AB94" s="285"/>
      <c r="AC94" s="285"/>
      <c r="AD94" s="285"/>
      <c r="AE94" s="284"/>
      <c r="AF94" s="285">
        <f t="shared" si="134"/>
        <v>0</v>
      </c>
      <c r="AG94" s="285">
        <f t="shared" si="135"/>
        <v>0</v>
      </c>
      <c r="AI94" s="285"/>
      <c r="AJ94" s="285"/>
      <c r="AK94" s="285"/>
      <c r="AL94" s="285"/>
      <c r="AM94" s="285"/>
      <c r="AN94" s="285"/>
      <c r="AO94" s="285"/>
      <c r="AP94" s="284"/>
      <c r="AQ94" s="285">
        <f t="shared" si="142"/>
        <v>0</v>
      </c>
      <c r="AR94" s="285">
        <f t="shared" si="143"/>
        <v>0</v>
      </c>
    </row>
    <row r="95" spans="1:44" x14ac:dyDescent="0.2">
      <c r="A95" s="16">
        <v>9</v>
      </c>
      <c r="B95" s="28">
        <v>1</v>
      </c>
      <c r="C95" s="28">
        <v>1</v>
      </c>
      <c r="D95" s="28">
        <v>1</v>
      </c>
      <c r="E95" s="28">
        <v>1</v>
      </c>
      <c r="F95" s="28">
        <v>1</v>
      </c>
      <c r="G95" s="28">
        <v>1</v>
      </c>
      <c r="H95" s="28">
        <v>1</v>
      </c>
      <c r="I95" s="28">
        <v>1</v>
      </c>
      <c r="J95" s="27">
        <v>1</v>
      </c>
      <c r="K95" s="28">
        <v>1</v>
      </c>
      <c r="L95" s="16">
        <v>9</v>
      </c>
      <c r="M95" s="28">
        <v>1</v>
      </c>
      <c r="N95" s="28">
        <v>1</v>
      </c>
      <c r="O95" s="28">
        <v>1</v>
      </c>
      <c r="P95" s="28">
        <v>1</v>
      </c>
      <c r="Q95" s="28">
        <v>1</v>
      </c>
      <c r="R95" s="28">
        <v>1</v>
      </c>
      <c r="S95" s="28">
        <v>1</v>
      </c>
      <c r="T95" s="28">
        <v>1</v>
      </c>
      <c r="U95" s="27">
        <v>1</v>
      </c>
      <c r="V95" s="28">
        <v>1</v>
      </c>
      <c r="X95" s="285"/>
      <c r="Y95" s="285"/>
      <c r="Z95" s="285"/>
      <c r="AA95" s="285"/>
      <c r="AB95" s="285"/>
      <c r="AC95" s="285"/>
      <c r="AD95" s="285"/>
      <c r="AE95" s="285"/>
      <c r="AF95" s="284"/>
      <c r="AG95" s="285">
        <f t="shared" si="135"/>
        <v>0</v>
      </c>
      <c r="AI95" s="285"/>
      <c r="AJ95" s="285"/>
      <c r="AK95" s="285"/>
      <c r="AL95" s="285"/>
      <c r="AM95" s="285"/>
      <c r="AN95" s="285"/>
      <c r="AO95" s="285"/>
      <c r="AP95" s="285"/>
      <c r="AQ95" s="284"/>
      <c r="AR95" s="285">
        <f t="shared" si="143"/>
        <v>0</v>
      </c>
    </row>
    <row r="96" spans="1:44" x14ac:dyDescent="0.2">
      <c r="A96" s="16">
        <v>10</v>
      </c>
      <c r="B96" s="28">
        <v>1</v>
      </c>
      <c r="C96" s="28">
        <v>1</v>
      </c>
      <c r="D96" s="28">
        <v>1</v>
      </c>
      <c r="E96" s="28">
        <v>1</v>
      </c>
      <c r="F96" s="28">
        <v>1</v>
      </c>
      <c r="G96" s="28">
        <v>1</v>
      </c>
      <c r="H96" s="28">
        <v>1</v>
      </c>
      <c r="I96" s="28">
        <v>1</v>
      </c>
      <c r="J96" s="28">
        <v>1</v>
      </c>
      <c r="K96" s="27">
        <v>1</v>
      </c>
      <c r="L96" s="16">
        <v>10</v>
      </c>
      <c r="M96" s="28">
        <v>1</v>
      </c>
      <c r="N96" s="28">
        <v>1</v>
      </c>
      <c r="O96" s="28">
        <v>1</v>
      </c>
      <c r="P96" s="28">
        <v>1</v>
      </c>
      <c r="Q96" s="28">
        <v>1</v>
      </c>
      <c r="R96" s="28">
        <v>1</v>
      </c>
      <c r="S96" s="28">
        <v>1</v>
      </c>
      <c r="T96" s="28">
        <v>1</v>
      </c>
      <c r="U96" s="28">
        <v>1</v>
      </c>
      <c r="V96" s="27">
        <v>1</v>
      </c>
      <c r="X96" s="285"/>
      <c r="Y96" s="285"/>
      <c r="Z96" s="285"/>
      <c r="AA96" s="285"/>
      <c r="AB96" s="285"/>
      <c r="AC96" s="285"/>
      <c r="AD96" s="285"/>
      <c r="AE96" s="285"/>
      <c r="AF96" s="285"/>
      <c r="AG96" s="284"/>
      <c r="AI96" s="285"/>
      <c r="AJ96" s="285"/>
      <c r="AK96" s="285"/>
      <c r="AL96" s="285"/>
      <c r="AM96" s="285"/>
      <c r="AN96" s="285"/>
      <c r="AO96" s="285"/>
      <c r="AP96" s="285"/>
      <c r="AQ96" s="285"/>
      <c r="AR96" s="284"/>
    </row>
    <row r="98" spans="1:44" ht="13.2" x14ac:dyDescent="0.25">
      <c r="A98" s="105">
        <v>14</v>
      </c>
      <c r="B98" s="508" t="str">
        <f ca="1">INDIRECT(ADDRESS(17,2,1,1,"in"&amp;TEXT(A98,"@")))</f>
        <v>Participant 14</v>
      </c>
      <c r="C98" s="508"/>
      <c r="D98" s="508"/>
      <c r="E98" s="508"/>
      <c r="F98" s="508"/>
      <c r="G98" s="508"/>
      <c r="H98" s="282">
        <f ca="1">INDIRECT(ADDRESS(17,6,1,1,"in"&amp;TEXT(A98,"@")))</f>
        <v>1</v>
      </c>
      <c r="I98" s="103"/>
      <c r="J98" s="507">
        <f ca="1">INDIRECT(ADDRESS(17,7,1,1,"in"&amp;TEXT(A98,"@")))</f>
        <v>0</v>
      </c>
      <c r="K98" s="508"/>
      <c r="L98" s="105">
        <v>15</v>
      </c>
      <c r="M98" s="508" t="str">
        <f ca="1">INDIRECT(ADDRESS(17,2,1,1,"in"&amp;TEXT(L98,"@")))</f>
        <v>Participant 15</v>
      </c>
      <c r="N98" s="508"/>
      <c r="O98" s="508"/>
      <c r="P98" s="508"/>
      <c r="Q98" s="508"/>
      <c r="R98" s="508"/>
      <c r="S98" s="282">
        <f ca="1">INDIRECT(ADDRESS(17,6,1,1,"in"&amp;TEXT(L98,"@")))</f>
        <v>1</v>
      </c>
      <c r="T98" s="103"/>
      <c r="U98" s="507">
        <f ca="1">INDIRECT(ADDRESS(17,7,1,1,"in"&amp;TEXT(L98,"@")))</f>
        <v>0</v>
      </c>
      <c r="V98" s="508"/>
      <c r="X98" s="508"/>
      <c r="Y98" s="508"/>
      <c r="Z98" s="508"/>
      <c r="AA98" s="508"/>
      <c r="AB98" s="508"/>
      <c r="AC98" s="508"/>
      <c r="AD98" s="283">
        <f>IF(A98&gt;$N$4,0,IF(H98=0,1,H98))</f>
        <v>0</v>
      </c>
      <c r="AE98" s="283"/>
      <c r="AF98" s="507"/>
      <c r="AG98" s="508"/>
      <c r="AI98" s="508"/>
      <c r="AJ98" s="508"/>
      <c r="AK98" s="508"/>
      <c r="AL98" s="508"/>
      <c r="AM98" s="508"/>
      <c r="AN98" s="508"/>
      <c r="AO98" s="283">
        <f>IF(L98&gt;$N$4,0,IF(S98=0,1,S98))</f>
        <v>0</v>
      </c>
      <c r="AP98" s="283"/>
      <c r="AQ98" s="507"/>
      <c r="AR98" s="508"/>
    </row>
    <row r="99" spans="1:44" x14ac:dyDescent="0.2">
      <c r="B99" s="17">
        <v>1</v>
      </c>
      <c r="C99" s="17">
        <v>2</v>
      </c>
      <c r="D99" s="17">
        <v>3</v>
      </c>
      <c r="E99" s="17">
        <v>4</v>
      </c>
      <c r="F99" s="17">
        <v>5</v>
      </c>
      <c r="G99" s="17">
        <v>6</v>
      </c>
      <c r="H99" s="17">
        <v>7</v>
      </c>
      <c r="I99" s="17">
        <v>8</v>
      </c>
      <c r="J99" s="16">
        <v>9</v>
      </c>
      <c r="K99" s="16">
        <v>10</v>
      </c>
      <c r="M99" s="17">
        <v>1</v>
      </c>
      <c r="N99" s="17">
        <v>2</v>
      </c>
      <c r="O99" s="17">
        <v>3</v>
      </c>
      <c r="P99" s="17">
        <v>4</v>
      </c>
      <c r="Q99" s="17">
        <v>5</v>
      </c>
      <c r="R99" s="17">
        <v>6</v>
      </c>
      <c r="S99" s="17">
        <v>7</v>
      </c>
      <c r="T99" s="17">
        <v>8</v>
      </c>
      <c r="U99" s="16">
        <v>9</v>
      </c>
      <c r="V99" s="16">
        <v>10</v>
      </c>
      <c r="X99" s="17"/>
      <c r="Y99" s="17"/>
      <c r="Z99" s="17"/>
      <c r="AA99" s="17"/>
      <c r="AB99" s="17"/>
      <c r="AC99" s="17"/>
      <c r="AD99" s="17"/>
      <c r="AE99" s="17"/>
      <c r="AI99" s="17"/>
      <c r="AJ99" s="17"/>
      <c r="AK99" s="17"/>
      <c r="AL99" s="17"/>
      <c r="AM99" s="17"/>
      <c r="AN99" s="17"/>
      <c r="AO99" s="17"/>
      <c r="AP99" s="17"/>
    </row>
    <row r="100" spans="1:44" x14ac:dyDescent="0.2">
      <c r="A100" s="16">
        <v>1</v>
      </c>
      <c r="B100" s="27">
        <f t="array" ref="B100:K109">Matrix14</f>
        <v>1</v>
      </c>
      <c r="C100" s="28">
        <v>1</v>
      </c>
      <c r="D100" s="28">
        <v>1</v>
      </c>
      <c r="E100" s="28">
        <v>1</v>
      </c>
      <c r="F100" s="28">
        <v>1</v>
      </c>
      <c r="G100" s="28">
        <v>1</v>
      </c>
      <c r="H100" s="28">
        <v>1</v>
      </c>
      <c r="I100" s="28">
        <v>1</v>
      </c>
      <c r="J100" s="28">
        <v>1</v>
      </c>
      <c r="K100" s="28">
        <v>1</v>
      </c>
      <c r="L100" s="16">
        <v>1</v>
      </c>
      <c r="M100" s="27">
        <f t="array" ref="M100:V109">Matrix15</f>
        <v>1</v>
      </c>
      <c r="N100" s="28">
        <v>1</v>
      </c>
      <c r="O100" s="28">
        <v>1</v>
      </c>
      <c r="P100" s="28">
        <v>1</v>
      </c>
      <c r="Q100" s="28">
        <v>1</v>
      </c>
      <c r="R100" s="28">
        <v>1</v>
      </c>
      <c r="S100" s="28">
        <v>1</v>
      </c>
      <c r="T100" s="28">
        <v>1</v>
      </c>
      <c r="U100" s="28">
        <v>1</v>
      </c>
      <c r="V100" s="28">
        <v>1</v>
      </c>
      <c r="X100" s="284"/>
      <c r="Y100" s="285">
        <f>IF(C100=0,"",LN(C100))</f>
        <v>0</v>
      </c>
      <c r="Z100" s="285">
        <f t="shared" ref="Z100:Z101" si="144">IF(D100=0,"",LN(D100))</f>
        <v>0</v>
      </c>
      <c r="AA100" s="285">
        <f t="shared" ref="AA100:AA102" si="145">IF(E100=0,"",LN(E100))</f>
        <v>0</v>
      </c>
      <c r="AB100" s="285">
        <f t="shared" ref="AB100:AB103" si="146">IF(F100=0,"",LN(F100))</f>
        <v>0</v>
      </c>
      <c r="AC100" s="285">
        <f t="shared" ref="AC100:AC104" si="147">IF(G100=0,"",LN(G100))</f>
        <v>0</v>
      </c>
      <c r="AD100" s="285">
        <f t="shared" ref="AD100:AD105" si="148">IF(H100=0,"",LN(H100))</f>
        <v>0</v>
      </c>
      <c r="AE100" s="285">
        <f t="shared" ref="AE100:AE106" si="149">IF(I100=0,"",LN(I100))</f>
        <v>0</v>
      </c>
      <c r="AF100" s="285">
        <f t="shared" ref="AF100:AF107" si="150">IF(J100=0,"",LN(J100))</f>
        <v>0</v>
      </c>
      <c r="AG100" s="285">
        <f t="shared" ref="AG100:AG108" si="151">IF(K100=0,"",LN(K100))</f>
        <v>0</v>
      </c>
      <c r="AI100" s="284"/>
      <c r="AJ100" s="285">
        <f>IF(N100=0,"",LN(N100))</f>
        <v>0</v>
      </c>
      <c r="AK100" s="285">
        <f t="shared" ref="AK100:AK101" si="152">IF(O100=0,"",LN(O100))</f>
        <v>0</v>
      </c>
      <c r="AL100" s="285">
        <f t="shared" ref="AL100:AL102" si="153">IF(P100=0,"",LN(P100))</f>
        <v>0</v>
      </c>
      <c r="AM100" s="285">
        <f t="shared" ref="AM100:AM103" si="154">IF(Q100=0,"",LN(Q100))</f>
        <v>0</v>
      </c>
      <c r="AN100" s="285">
        <f t="shared" ref="AN100:AN104" si="155">IF(R100=0,"",LN(R100))</f>
        <v>0</v>
      </c>
      <c r="AO100" s="285">
        <f t="shared" ref="AO100:AO105" si="156">IF(S100=0,"",LN(S100))</f>
        <v>0</v>
      </c>
      <c r="AP100" s="285">
        <f t="shared" ref="AP100:AP106" si="157">IF(T100=0,"",LN(T100))</f>
        <v>0</v>
      </c>
      <c r="AQ100" s="285">
        <f t="shared" ref="AQ100:AQ107" si="158">IF(U100=0,"",LN(U100))</f>
        <v>0</v>
      </c>
      <c r="AR100" s="285">
        <f t="shared" ref="AR100:AR108" si="159">IF(V100=0,"",LN(V100))</f>
        <v>0</v>
      </c>
    </row>
    <row r="101" spans="1:44" x14ac:dyDescent="0.2">
      <c r="A101" s="16">
        <v>2</v>
      </c>
      <c r="B101" s="28">
        <v>1</v>
      </c>
      <c r="C101" s="27">
        <v>1</v>
      </c>
      <c r="D101" s="28">
        <v>1</v>
      </c>
      <c r="E101" s="28">
        <v>1</v>
      </c>
      <c r="F101" s="28">
        <v>1</v>
      </c>
      <c r="G101" s="28">
        <v>1</v>
      </c>
      <c r="H101" s="28">
        <v>1</v>
      </c>
      <c r="I101" s="28">
        <v>1</v>
      </c>
      <c r="J101" s="28">
        <v>1</v>
      </c>
      <c r="K101" s="28">
        <v>1</v>
      </c>
      <c r="L101" s="16">
        <v>2</v>
      </c>
      <c r="M101" s="28">
        <v>1</v>
      </c>
      <c r="N101" s="27">
        <v>1</v>
      </c>
      <c r="O101" s="28">
        <v>1</v>
      </c>
      <c r="P101" s="28">
        <v>1</v>
      </c>
      <c r="Q101" s="28">
        <v>1</v>
      </c>
      <c r="R101" s="28">
        <v>1</v>
      </c>
      <c r="S101" s="28">
        <v>1</v>
      </c>
      <c r="T101" s="28">
        <v>1</v>
      </c>
      <c r="U101" s="28">
        <v>1</v>
      </c>
      <c r="V101" s="28">
        <v>1</v>
      </c>
      <c r="X101" s="285"/>
      <c r="Y101" s="284"/>
      <c r="Z101" s="285">
        <f t="shared" si="144"/>
        <v>0</v>
      </c>
      <c r="AA101" s="285">
        <f t="shared" si="145"/>
        <v>0</v>
      </c>
      <c r="AB101" s="285">
        <f t="shared" si="146"/>
        <v>0</v>
      </c>
      <c r="AC101" s="285">
        <f t="shared" si="147"/>
        <v>0</v>
      </c>
      <c r="AD101" s="285">
        <f t="shared" si="148"/>
        <v>0</v>
      </c>
      <c r="AE101" s="285">
        <f t="shared" si="149"/>
        <v>0</v>
      </c>
      <c r="AF101" s="285">
        <f t="shared" si="150"/>
        <v>0</v>
      </c>
      <c r="AG101" s="285">
        <f t="shared" si="151"/>
        <v>0</v>
      </c>
      <c r="AI101" s="285"/>
      <c r="AJ101" s="284"/>
      <c r="AK101" s="285">
        <f t="shared" si="152"/>
        <v>0</v>
      </c>
      <c r="AL101" s="285">
        <f t="shared" si="153"/>
        <v>0</v>
      </c>
      <c r="AM101" s="285">
        <f t="shared" si="154"/>
        <v>0</v>
      </c>
      <c r="AN101" s="285">
        <f t="shared" si="155"/>
        <v>0</v>
      </c>
      <c r="AO101" s="285">
        <f t="shared" si="156"/>
        <v>0</v>
      </c>
      <c r="AP101" s="285">
        <f t="shared" si="157"/>
        <v>0</v>
      </c>
      <c r="AQ101" s="285">
        <f t="shared" si="158"/>
        <v>0</v>
      </c>
      <c r="AR101" s="285">
        <f t="shared" si="159"/>
        <v>0</v>
      </c>
    </row>
    <row r="102" spans="1:44" x14ac:dyDescent="0.2">
      <c r="A102" s="16">
        <v>3</v>
      </c>
      <c r="B102" s="28">
        <v>1</v>
      </c>
      <c r="C102" s="28">
        <v>1</v>
      </c>
      <c r="D102" s="27">
        <v>1</v>
      </c>
      <c r="E102" s="28">
        <v>1</v>
      </c>
      <c r="F102" s="28">
        <v>1</v>
      </c>
      <c r="G102" s="28">
        <v>1</v>
      </c>
      <c r="H102" s="28">
        <v>1</v>
      </c>
      <c r="I102" s="28">
        <v>1</v>
      </c>
      <c r="J102" s="28">
        <v>1</v>
      </c>
      <c r="K102" s="28">
        <v>1</v>
      </c>
      <c r="L102" s="16">
        <v>3</v>
      </c>
      <c r="M102" s="28">
        <v>1</v>
      </c>
      <c r="N102" s="28">
        <v>1</v>
      </c>
      <c r="O102" s="27">
        <v>1</v>
      </c>
      <c r="P102" s="28">
        <v>1</v>
      </c>
      <c r="Q102" s="28">
        <v>1</v>
      </c>
      <c r="R102" s="28">
        <v>1</v>
      </c>
      <c r="S102" s="28">
        <v>1</v>
      </c>
      <c r="T102" s="28">
        <v>1</v>
      </c>
      <c r="U102" s="28">
        <v>1</v>
      </c>
      <c r="V102" s="28">
        <v>1</v>
      </c>
      <c r="X102" s="285"/>
      <c r="Y102" s="285"/>
      <c r="Z102" s="284"/>
      <c r="AA102" s="285">
        <f t="shared" si="145"/>
        <v>0</v>
      </c>
      <c r="AB102" s="285">
        <f t="shared" si="146"/>
        <v>0</v>
      </c>
      <c r="AC102" s="285">
        <f t="shared" si="147"/>
        <v>0</v>
      </c>
      <c r="AD102" s="285">
        <f t="shared" si="148"/>
        <v>0</v>
      </c>
      <c r="AE102" s="285">
        <f t="shared" si="149"/>
        <v>0</v>
      </c>
      <c r="AF102" s="285">
        <f t="shared" si="150"/>
        <v>0</v>
      </c>
      <c r="AG102" s="285">
        <f t="shared" si="151"/>
        <v>0</v>
      </c>
      <c r="AI102" s="285"/>
      <c r="AJ102" s="285"/>
      <c r="AK102" s="284"/>
      <c r="AL102" s="285">
        <f t="shared" si="153"/>
        <v>0</v>
      </c>
      <c r="AM102" s="285">
        <f t="shared" si="154"/>
        <v>0</v>
      </c>
      <c r="AN102" s="285">
        <f t="shared" si="155"/>
        <v>0</v>
      </c>
      <c r="AO102" s="285">
        <f t="shared" si="156"/>
        <v>0</v>
      </c>
      <c r="AP102" s="285">
        <f t="shared" si="157"/>
        <v>0</v>
      </c>
      <c r="AQ102" s="285">
        <f t="shared" si="158"/>
        <v>0</v>
      </c>
      <c r="AR102" s="285">
        <f t="shared" si="159"/>
        <v>0</v>
      </c>
    </row>
    <row r="103" spans="1:44" x14ac:dyDescent="0.2">
      <c r="A103" s="16">
        <v>4</v>
      </c>
      <c r="B103" s="28">
        <v>1</v>
      </c>
      <c r="C103" s="28">
        <v>1</v>
      </c>
      <c r="D103" s="28">
        <v>1</v>
      </c>
      <c r="E103" s="27">
        <v>1</v>
      </c>
      <c r="F103" s="28">
        <v>1</v>
      </c>
      <c r="G103" s="28">
        <v>1</v>
      </c>
      <c r="H103" s="28">
        <v>1</v>
      </c>
      <c r="I103" s="28">
        <v>1</v>
      </c>
      <c r="J103" s="28">
        <v>1</v>
      </c>
      <c r="K103" s="28">
        <v>1</v>
      </c>
      <c r="L103" s="16">
        <v>4</v>
      </c>
      <c r="M103" s="28">
        <v>1</v>
      </c>
      <c r="N103" s="28">
        <v>1</v>
      </c>
      <c r="O103" s="28">
        <v>1</v>
      </c>
      <c r="P103" s="27">
        <v>1</v>
      </c>
      <c r="Q103" s="28">
        <v>1</v>
      </c>
      <c r="R103" s="28">
        <v>1</v>
      </c>
      <c r="S103" s="28">
        <v>1</v>
      </c>
      <c r="T103" s="28">
        <v>1</v>
      </c>
      <c r="U103" s="28">
        <v>1</v>
      </c>
      <c r="V103" s="28">
        <v>1</v>
      </c>
      <c r="X103" s="285"/>
      <c r="Y103" s="285"/>
      <c r="Z103" s="285"/>
      <c r="AA103" s="284"/>
      <c r="AB103" s="285">
        <f t="shared" si="146"/>
        <v>0</v>
      </c>
      <c r="AC103" s="285">
        <f t="shared" si="147"/>
        <v>0</v>
      </c>
      <c r="AD103" s="285">
        <f t="shared" si="148"/>
        <v>0</v>
      </c>
      <c r="AE103" s="285">
        <f t="shared" si="149"/>
        <v>0</v>
      </c>
      <c r="AF103" s="285">
        <f t="shared" si="150"/>
        <v>0</v>
      </c>
      <c r="AG103" s="285">
        <f t="shared" si="151"/>
        <v>0</v>
      </c>
      <c r="AI103" s="285"/>
      <c r="AJ103" s="285"/>
      <c r="AK103" s="285"/>
      <c r="AL103" s="284"/>
      <c r="AM103" s="285">
        <f t="shared" si="154"/>
        <v>0</v>
      </c>
      <c r="AN103" s="285">
        <f t="shared" si="155"/>
        <v>0</v>
      </c>
      <c r="AO103" s="285">
        <f t="shared" si="156"/>
        <v>0</v>
      </c>
      <c r="AP103" s="285">
        <f t="shared" si="157"/>
        <v>0</v>
      </c>
      <c r="AQ103" s="285">
        <f t="shared" si="158"/>
        <v>0</v>
      </c>
      <c r="AR103" s="285">
        <f t="shared" si="159"/>
        <v>0</v>
      </c>
    </row>
    <row r="104" spans="1:44" x14ac:dyDescent="0.2">
      <c r="A104" s="16">
        <v>5</v>
      </c>
      <c r="B104" s="28">
        <v>1</v>
      </c>
      <c r="C104" s="28">
        <v>1</v>
      </c>
      <c r="D104" s="28">
        <v>1</v>
      </c>
      <c r="E104" s="28">
        <v>1</v>
      </c>
      <c r="F104" s="27">
        <v>1</v>
      </c>
      <c r="G104" s="28">
        <v>1</v>
      </c>
      <c r="H104" s="28">
        <v>1</v>
      </c>
      <c r="I104" s="28">
        <v>1</v>
      </c>
      <c r="J104" s="28">
        <v>1</v>
      </c>
      <c r="K104" s="28">
        <v>1</v>
      </c>
      <c r="L104" s="16">
        <v>5</v>
      </c>
      <c r="M104" s="28">
        <v>1</v>
      </c>
      <c r="N104" s="28">
        <v>1</v>
      </c>
      <c r="O104" s="28">
        <v>1</v>
      </c>
      <c r="P104" s="28">
        <v>1</v>
      </c>
      <c r="Q104" s="27">
        <v>1</v>
      </c>
      <c r="R104" s="28">
        <v>1</v>
      </c>
      <c r="S104" s="28">
        <v>1</v>
      </c>
      <c r="T104" s="28">
        <v>1</v>
      </c>
      <c r="U104" s="28">
        <v>1</v>
      </c>
      <c r="V104" s="28">
        <v>1</v>
      </c>
      <c r="X104" s="285"/>
      <c r="Y104" s="285"/>
      <c r="Z104" s="285"/>
      <c r="AA104" s="285"/>
      <c r="AB104" s="284"/>
      <c r="AC104" s="285">
        <f t="shared" si="147"/>
        <v>0</v>
      </c>
      <c r="AD104" s="285">
        <f t="shared" si="148"/>
        <v>0</v>
      </c>
      <c r="AE104" s="285">
        <f t="shared" si="149"/>
        <v>0</v>
      </c>
      <c r="AF104" s="285">
        <f t="shared" si="150"/>
        <v>0</v>
      </c>
      <c r="AG104" s="285">
        <f t="shared" si="151"/>
        <v>0</v>
      </c>
      <c r="AI104" s="285"/>
      <c r="AJ104" s="285"/>
      <c r="AK104" s="285"/>
      <c r="AL104" s="285"/>
      <c r="AM104" s="284"/>
      <c r="AN104" s="285">
        <f t="shared" si="155"/>
        <v>0</v>
      </c>
      <c r="AO104" s="285">
        <f t="shared" si="156"/>
        <v>0</v>
      </c>
      <c r="AP104" s="285">
        <f t="shared" si="157"/>
        <v>0</v>
      </c>
      <c r="AQ104" s="285">
        <f t="shared" si="158"/>
        <v>0</v>
      </c>
      <c r="AR104" s="285">
        <f t="shared" si="159"/>
        <v>0</v>
      </c>
    </row>
    <row r="105" spans="1:44" x14ac:dyDescent="0.2">
      <c r="A105" s="16">
        <v>6</v>
      </c>
      <c r="B105" s="28">
        <v>1</v>
      </c>
      <c r="C105" s="28">
        <v>1</v>
      </c>
      <c r="D105" s="28">
        <v>1</v>
      </c>
      <c r="E105" s="28">
        <v>1</v>
      </c>
      <c r="F105" s="28">
        <v>1</v>
      </c>
      <c r="G105" s="27">
        <v>1</v>
      </c>
      <c r="H105" s="28">
        <v>1</v>
      </c>
      <c r="I105" s="28">
        <v>1</v>
      </c>
      <c r="J105" s="28">
        <v>1</v>
      </c>
      <c r="K105" s="28">
        <v>1</v>
      </c>
      <c r="L105" s="16">
        <v>6</v>
      </c>
      <c r="M105" s="28">
        <v>1</v>
      </c>
      <c r="N105" s="28">
        <v>1</v>
      </c>
      <c r="O105" s="28">
        <v>1</v>
      </c>
      <c r="P105" s="28">
        <v>1</v>
      </c>
      <c r="Q105" s="28">
        <v>1</v>
      </c>
      <c r="R105" s="27">
        <v>1</v>
      </c>
      <c r="S105" s="28">
        <v>1</v>
      </c>
      <c r="T105" s="28">
        <v>1</v>
      </c>
      <c r="U105" s="28">
        <v>1</v>
      </c>
      <c r="V105" s="28">
        <v>1</v>
      </c>
      <c r="X105" s="285"/>
      <c r="Y105" s="285"/>
      <c r="Z105" s="285"/>
      <c r="AA105" s="285"/>
      <c r="AB105" s="285"/>
      <c r="AC105" s="284"/>
      <c r="AD105" s="285">
        <f t="shared" si="148"/>
        <v>0</v>
      </c>
      <c r="AE105" s="285">
        <f t="shared" si="149"/>
        <v>0</v>
      </c>
      <c r="AF105" s="285">
        <f t="shared" si="150"/>
        <v>0</v>
      </c>
      <c r="AG105" s="285">
        <f t="shared" si="151"/>
        <v>0</v>
      </c>
      <c r="AI105" s="285"/>
      <c r="AJ105" s="285"/>
      <c r="AK105" s="285"/>
      <c r="AL105" s="285"/>
      <c r="AM105" s="285"/>
      <c r="AN105" s="284"/>
      <c r="AO105" s="285">
        <f t="shared" si="156"/>
        <v>0</v>
      </c>
      <c r="AP105" s="285">
        <f t="shared" si="157"/>
        <v>0</v>
      </c>
      <c r="AQ105" s="285">
        <f t="shared" si="158"/>
        <v>0</v>
      </c>
      <c r="AR105" s="285">
        <f t="shared" si="159"/>
        <v>0</v>
      </c>
    </row>
    <row r="106" spans="1:44" x14ac:dyDescent="0.2">
      <c r="A106" s="16">
        <v>7</v>
      </c>
      <c r="B106" s="28">
        <v>1</v>
      </c>
      <c r="C106" s="28">
        <v>1</v>
      </c>
      <c r="D106" s="28">
        <v>1</v>
      </c>
      <c r="E106" s="28">
        <v>1</v>
      </c>
      <c r="F106" s="28">
        <v>1</v>
      </c>
      <c r="G106" s="28">
        <v>1</v>
      </c>
      <c r="H106" s="27">
        <v>1</v>
      </c>
      <c r="I106" s="28">
        <v>1</v>
      </c>
      <c r="J106" s="28">
        <v>1</v>
      </c>
      <c r="K106" s="28">
        <v>1</v>
      </c>
      <c r="L106" s="16">
        <v>7</v>
      </c>
      <c r="M106" s="28">
        <v>1</v>
      </c>
      <c r="N106" s="28">
        <v>1</v>
      </c>
      <c r="O106" s="28">
        <v>1</v>
      </c>
      <c r="P106" s="28">
        <v>1</v>
      </c>
      <c r="Q106" s="28">
        <v>1</v>
      </c>
      <c r="R106" s="28">
        <v>1</v>
      </c>
      <c r="S106" s="27">
        <v>1</v>
      </c>
      <c r="T106" s="28">
        <v>1</v>
      </c>
      <c r="U106" s="28">
        <v>1</v>
      </c>
      <c r="V106" s="28">
        <v>1</v>
      </c>
      <c r="X106" s="285"/>
      <c r="Y106" s="285"/>
      <c r="Z106" s="285"/>
      <c r="AA106" s="285"/>
      <c r="AB106" s="285"/>
      <c r="AC106" s="285"/>
      <c r="AD106" s="284"/>
      <c r="AE106" s="285">
        <f t="shared" si="149"/>
        <v>0</v>
      </c>
      <c r="AF106" s="285">
        <f t="shared" si="150"/>
        <v>0</v>
      </c>
      <c r="AG106" s="285">
        <f t="shared" si="151"/>
        <v>0</v>
      </c>
      <c r="AI106" s="285"/>
      <c r="AJ106" s="285"/>
      <c r="AK106" s="285"/>
      <c r="AL106" s="285"/>
      <c r="AM106" s="285"/>
      <c r="AN106" s="285"/>
      <c r="AO106" s="284"/>
      <c r="AP106" s="285">
        <f t="shared" si="157"/>
        <v>0</v>
      </c>
      <c r="AQ106" s="285">
        <f t="shared" si="158"/>
        <v>0</v>
      </c>
      <c r="AR106" s="285">
        <f t="shared" si="159"/>
        <v>0</v>
      </c>
    </row>
    <row r="107" spans="1:44" x14ac:dyDescent="0.2">
      <c r="A107" s="16">
        <v>8</v>
      </c>
      <c r="B107" s="28">
        <v>1</v>
      </c>
      <c r="C107" s="28">
        <v>1</v>
      </c>
      <c r="D107" s="28">
        <v>1</v>
      </c>
      <c r="E107" s="28">
        <v>1</v>
      </c>
      <c r="F107" s="28">
        <v>1</v>
      </c>
      <c r="G107" s="28">
        <v>1</v>
      </c>
      <c r="H107" s="28">
        <v>1</v>
      </c>
      <c r="I107" s="27">
        <v>1</v>
      </c>
      <c r="J107" s="28">
        <v>1</v>
      </c>
      <c r="K107" s="28">
        <v>1</v>
      </c>
      <c r="L107" s="16">
        <v>8</v>
      </c>
      <c r="M107" s="28">
        <v>1</v>
      </c>
      <c r="N107" s="28">
        <v>1</v>
      </c>
      <c r="O107" s="28">
        <v>1</v>
      </c>
      <c r="P107" s="28">
        <v>1</v>
      </c>
      <c r="Q107" s="28">
        <v>1</v>
      </c>
      <c r="R107" s="28">
        <v>1</v>
      </c>
      <c r="S107" s="28">
        <v>1</v>
      </c>
      <c r="T107" s="27">
        <v>1</v>
      </c>
      <c r="U107" s="28">
        <v>1</v>
      </c>
      <c r="V107" s="28">
        <v>1</v>
      </c>
      <c r="X107" s="285"/>
      <c r="Y107" s="285"/>
      <c r="Z107" s="285"/>
      <c r="AA107" s="285"/>
      <c r="AB107" s="285"/>
      <c r="AC107" s="285"/>
      <c r="AD107" s="285"/>
      <c r="AE107" s="284"/>
      <c r="AF107" s="285">
        <f t="shared" si="150"/>
        <v>0</v>
      </c>
      <c r="AG107" s="285">
        <f t="shared" si="151"/>
        <v>0</v>
      </c>
      <c r="AI107" s="285"/>
      <c r="AJ107" s="285"/>
      <c r="AK107" s="285"/>
      <c r="AL107" s="285"/>
      <c r="AM107" s="285"/>
      <c r="AN107" s="285"/>
      <c r="AO107" s="285"/>
      <c r="AP107" s="284"/>
      <c r="AQ107" s="285">
        <f t="shared" si="158"/>
        <v>0</v>
      </c>
      <c r="AR107" s="285">
        <f t="shared" si="159"/>
        <v>0</v>
      </c>
    </row>
    <row r="108" spans="1:44" x14ac:dyDescent="0.2">
      <c r="A108" s="16">
        <v>9</v>
      </c>
      <c r="B108" s="28">
        <v>1</v>
      </c>
      <c r="C108" s="28">
        <v>1</v>
      </c>
      <c r="D108" s="28">
        <v>1</v>
      </c>
      <c r="E108" s="28">
        <v>1</v>
      </c>
      <c r="F108" s="28">
        <v>1</v>
      </c>
      <c r="G108" s="28">
        <v>1</v>
      </c>
      <c r="H108" s="28">
        <v>1</v>
      </c>
      <c r="I108" s="28">
        <v>1</v>
      </c>
      <c r="J108" s="27">
        <v>1</v>
      </c>
      <c r="K108" s="28">
        <v>1</v>
      </c>
      <c r="L108" s="16">
        <v>9</v>
      </c>
      <c r="M108" s="28">
        <v>1</v>
      </c>
      <c r="N108" s="28">
        <v>1</v>
      </c>
      <c r="O108" s="28">
        <v>1</v>
      </c>
      <c r="P108" s="28">
        <v>1</v>
      </c>
      <c r="Q108" s="28">
        <v>1</v>
      </c>
      <c r="R108" s="28">
        <v>1</v>
      </c>
      <c r="S108" s="28">
        <v>1</v>
      </c>
      <c r="T108" s="28">
        <v>1</v>
      </c>
      <c r="U108" s="27">
        <v>1</v>
      </c>
      <c r="V108" s="28">
        <v>1</v>
      </c>
      <c r="X108" s="285"/>
      <c r="Y108" s="285"/>
      <c r="Z108" s="285"/>
      <c r="AA108" s="285"/>
      <c r="AB108" s="285"/>
      <c r="AC108" s="285"/>
      <c r="AD108" s="285"/>
      <c r="AE108" s="285"/>
      <c r="AF108" s="284"/>
      <c r="AG108" s="285">
        <f t="shared" si="151"/>
        <v>0</v>
      </c>
      <c r="AI108" s="285"/>
      <c r="AJ108" s="285"/>
      <c r="AK108" s="285"/>
      <c r="AL108" s="285"/>
      <c r="AM108" s="285"/>
      <c r="AN108" s="285"/>
      <c r="AO108" s="285"/>
      <c r="AP108" s="285"/>
      <c r="AQ108" s="284"/>
      <c r="AR108" s="285">
        <f t="shared" si="159"/>
        <v>0</v>
      </c>
    </row>
    <row r="109" spans="1:44" x14ac:dyDescent="0.2">
      <c r="A109" s="16">
        <v>10</v>
      </c>
      <c r="B109" s="28">
        <v>1</v>
      </c>
      <c r="C109" s="28">
        <v>1</v>
      </c>
      <c r="D109" s="28">
        <v>1</v>
      </c>
      <c r="E109" s="28">
        <v>1</v>
      </c>
      <c r="F109" s="28">
        <v>1</v>
      </c>
      <c r="G109" s="28">
        <v>1</v>
      </c>
      <c r="H109" s="28">
        <v>1</v>
      </c>
      <c r="I109" s="28">
        <v>1</v>
      </c>
      <c r="J109" s="28">
        <v>1</v>
      </c>
      <c r="K109" s="27">
        <v>1</v>
      </c>
      <c r="L109" s="16">
        <v>10</v>
      </c>
      <c r="M109" s="28">
        <v>1</v>
      </c>
      <c r="N109" s="28">
        <v>1</v>
      </c>
      <c r="O109" s="28">
        <v>1</v>
      </c>
      <c r="P109" s="28">
        <v>1</v>
      </c>
      <c r="Q109" s="28">
        <v>1</v>
      </c>
      <c r="R109" s="28">
        <v>1</v>
      </c>
      <c r="S109" s="28">
        <v>1</v>
      </c>
      <c r="T109" s="28">
        <v>1</v>
      </c>
      <c r="U109" s="28">
        <v>1</v>
      </c>
      <c r="V109" s="27">
        <v>1</v>
      </c>
      <c r="X109" s="285"/>
      <c r="Y109" s="285"/>
      <c r="Z109" s="285"/>
      <c r="AA109" s="285"/>
      <c r="AB109" s="285"/>
      <c r="AC109" s="285"/>
      <c r="AD109" s="285"/>
      <c r="AE109" s="285"/>
      <c r="AF109" s="285"/>
      <c r="AG109" s="284"/>
      <c r="AI109" s="285"/>
      <c r="AJ109" s="285"/>
      <c r="AK109" s="285"/>
      <c r="AL109" s="285"/>
      <c r="AM109" s="285"/>
      <c r="AN109" s="285"/>
      <c r="AO109" s="285"/>
      <c r="AP109" s="285"/>
      <c r="AQ109" s="285"/>
      <c r="AR109" s="284"/>
    </row>
    <row r="111" spans="1:44" ht="13.2" x14ac:dyDescent="0.25">
      <c r="A111" s="105">
        <v>16</v>
      </c>
      <c r="B111" s="508" t="str">
        <f ca="1">INDIRECT(ADDRESS(17,2,1,1,"in"&amp;TEXT(A111,"@")))</f>
        <v>Participant 16</v>
      </c>
      <c r="C111" s="508"/>
      <c r="D111" s="508"/>
      <c r="E111" s="508"/>
      <c r="F111" s="508"/>
      <c r="G111" s="508"/>
      <c r="H111" s="282">
        <f ca="1">INDIRECT(ADDRESS(17,6,1,1,"in"&amp;TEXT(A111,"@")))</f>
        <v>1</v>
      </c>
      <c r="I111" s="103"/>
      <c r="J111" s="507">
        <f ca="1">INDIRECT(ADDRESS(17,7,1,1,"in"&amp;TEXT(A111,"@")))</f>
        <v>0</v>
      </c>
      <c r="K111" s="508"/>
      <c r="L111" s="105">
        <v>17</v>
      </c>
      <c r="M111" s="508" t="str">
        <f ca="1">INDIRECT(ADDRESS(17,2,1,1,"in"&amp;TEXT(L111,"@")))</f>
        <v>Participant 17</v>
      </c>
      <c r="N111" s="508"/>
      <c r="O111" s="508"/>
      <c r="P111" s="508"/>
      <c r="Q111" s="508"/>
      <c r="R111" s="508"/>
      <c r="S111" s="282">
        <f ca="1">INDIRECT(ADDRESS(17,6,1,1,"in"&amp;TEXT(L111,"@")))</f>
        <v>1</v>
      </c>
      <c r="T111" s="103"/>
      <c r="U111" s="507">
        <f ca="1">INDIRECT(ADDRESS(17,7,1,1,"in"&amp;TEXT(L111,"@")))</f>
        <v>0</v>
      </c>
      <c r="V111" s="508"/>
      <c r="X111" s="508"/>
      <c r="Y111" s="508"/>
      <c r="Z111" s="508"/>
      <c r="AA111" s="508"/>
      <c r="AB111" s="508"/>
      <c r="AC111" s="508"/>
      <c r="AD111" s="283">
        <f>IF(A111&gt;$N$4,0,IF(H111=0,1,H111))</f>
        <v>0</v>
      </c>
      <c r="AE111" s="283"/>
      <c r="AF111" s="507"/>
      <c r="AG111" s="508"/>
      <c r="AI111" s="508"/>
      <c r="AJ111" s="508"/>
      <c r="AK111" s="508"/>
      <c r="AL111" s="508"/>
      <c r="AM111" s="508"/>
      <c r="AN111" s="508"/>
      <c r="AO111" s="283">
        <f>IF(L111&gt;$N$4,0,IF(S111=0,1,S111))</f>
        <v>0</v>
      </c>
      <c r="AP111" s="283"/>
      <c r="AQ111" s="507"/>
      <c r="AR111" s="508"/>
    </row>
    <row r="112" spans="1:44" x14ac:dyDescent="0.2">
      <c r="B112" s="17">
        <v>1</v>
      </c>
      <c r="C112" s="17">
        <v>2</v>
      </c>
      <c r="D112" s="17">
        <v>3</v>
      </c>
      <c r="E112" s="17">
        <v>4</v>
      </c>
      <c r="F112" s="17">
        <v>5</v>
      </c>
      <c r="G112" s="17">
        <v>6</v>
      </c>
      <c r="H112" s="17">
        <v>7</v>
      </c>
      <c r="I112" s="17">
        <v>8</v>
      </c>
      <c r="J112" s="16">
        <v>9</v>
      </c>
      <c r="K112" s="16">
        <v>10</v>
      </c>
      <c r="M112" s="17">
        <v>1</v>
      </c>
      <c r="N112" s="17">
        <v>2</v>
      </c>
      <c r="O112" s="17">
        <v>3</v>
      </c>
      <c r="P112" s="17">
        <v>4</v>
      </c>
      <c r="Q112" s="17">
        <v>5</v>
      </c>
      <c r="R112" s="17">
        <v>6</v>
      </c>
      <c r="S112" s="17">
        <v>7</v>
      </c>
      <c r="T112" s="17">
        <v>8</v>
      </c>
      <c r="U112" s="16">
        <v>9</v>
      </c>
      <c r="V112" s="16">
        <v>10</v>
      </c>
      <c r="X112" s="17"/>
      <c r="Y112" s="17"/>
      <c r="Z112" s="17"/>
      <c r="AA112" s="17"/>
      <c r="AB112" s="17"/>
      <c r="AC112" s="17"/>
      <c r="AD112" s="17"/>
      <c r="AE112" s="17"/>
      <c r="AI112" s="17"/>
      <c r="AJ112" s="17"/>
      <c r="AK112" s="17"/>
      <c r="AL112" s="17"/>
      <c r="AM112" s="17"/>
      <c r="AN112" s="17"/>
      <c r="AO112" s="17"/>
      <c r="AP112" s="17"/>
    </row>
    <row r="113" spans="1:44" x14ac:dyDescent="0.2">
      <c r="A113" s="16">
        <v>1</v>
      </c>
      <c r="B113" s="27">
        <f t="array" ref="B113:K122">Matrix16</f>
        <v>1</v>
      </c>
      <c r="C113" s="28">
        <v>1</v>
      </c>
      <c r="D113" s="28">
        <v>1</v>
      </c>
      <c r="E113" s="28">
        <v>1</v>
      </c>
      <c r="F113" s="28">
        <v>1</v>
      </c>
      <c r="G113" s="28">
        <v>1</v>
      </c>
      <c r="H113" s="28">
        <v>1</v>
      </c>
      <c r="I113" s="28">
        <v>1</v>
      </c>
      <c r="J113" s="28">
        <v>1</v>
      </c>
      <c r="K113" s="28">
        <v>1</v>
      </c>
      <c r="L113" s="16">
        <v>1</v>
      </c>
      <c r="M113" s="27">
        <f t="array" ref="M113:V122">Matrix17</f>
        <v>1</v>
      </c>
      <c r="N113" s="28">
        <v>1</v>
      </c>
      <c r="O113" s="28">
        <v>1</v>
      </c>
      <c r="P113" s="28">
        <v>1</v>
      </c>
      <c r="Q113" s="28">
        <v>1</v>
      </c>
      <c r="R113" s="28">
        <v>1</v>
      </c>
      <c r="S113" s="28">
        <v>1</v>
      </c>
      <c r="T113" s="28">
        <v>1</v>
      </c>
      <c r="U113" s="28">
        <v>1</v>
      </c>
      <c r="V113" s="28">
        <v>1</v>
      </c>
      <c r="X113" s="284"/>
      <c r="Y113" s="285">
        <f>IF(C113=0,"",LN(C113))</f>
        <v>0</v>
      </c>
      <c r="Z113" s="285">
        <f t="shared" ref="Z113:Z114" si="160">IF(D113=0,"",LN(D113))</f>
        <v>0</v>
      </c>
      <c r="AA113" s="285">
        <f t="shared" ref="AA113:AA115" si="161">IF(E113=0,"",LN(E113))</f>
        <v>0</v>
      </c>
      <c r="AB113" s="285">
        <f t="shared" ref="AB113:AB116" si="162">IF(F113=0,"",LN(F113))</f>
        <v>0</v>
      </c>
      <c r="AC113" s="285">
        <f t="shared" ref="AC113:AC117" si="163">IF(G113=0,"",LN(G113))</f>
        <v>0</v>
      </c>
      <c r="AD113" s="285">
        <f t="shared" ref="AD113:AD118" si="164">IF(H113=0,"",LN(H113))</f>
        <v>0</v>
      </c>
      <c r="AE113" s="285">
        <f t="shared" ref="AE113:AE119" si="165">IF(I113=0,"",LN(I113))</f>
        <v>0</v>
      </c>
      <c r="AF113" s="285">
        <f t="shared" ref="AF113:AF120" si="166">IF(J113=0,"",LN(J113))</f>
        <v>0</v>
      </c>
      <c r="AG113" s="285">
        <f t="shared" ref="AG113:AG121" si="167">IF(K113=0,"",LN(K113))</f>
        <v>0</v>
      </c>
      <c r="AI113" s="284"/>
      <c r="AJ113" s="285">
        <f>IF(N113=0,"",LN(N113))</f>
        <v>0</v>
      </c>
      <c r="AK113" s="285">
        <f t="shared" ref="AK113:AK114" si="168">IF(O113=0,"",LN(O113))</f>
        <v>0</v>
      </c>
      <c r="AL113" s="285">
        <f t="shared" ref="AL113:AL115" si="169">IF(P113=0,"",LN(P113))</f>
        <v>0</v>
      </c>
      <c r="AM113" s="285">
        <f t="shared" ref="AM113:AM116" si="170">IF(Q113=0,"",LN(Q113))</f>
        <v>0</v>
      </c>
      <c r="AN113" s="285">
        <f t="shared" ref="AN113:AN117" si="171">IF(R113=0,"",LN(R113))</f>
        <v>0</v>
      </c>
      <c r="AO113" s="285">
        <f t="shared" ref="AO113:AO118" si="172">IF(S113=0,"",LN(S113))</f>
        <v>0</v>
      </c>
      <c r="AP113" s="285">
        <f t="shared" ref="AP113:AP119" si="173">IF(T113=0,"",LN(T113))</f>
        <v>0</v>
      </c>
      <c r="AQ113" s="285">
        <f t="shared" ref="AQ113:AQ120" si="174">IF(U113=0,"",LN(U113))</f>
        <v>0</v>
      </c>
      <c r="AR113" s="285">
        <f t="shared" ref="AR113:AR121" si="175">IF(V113=0,"",LN(V113))</f>
        <v>0</v>
      </c>
    </row>
    <row r="114" spans="1:44" x14ac:dyDescent="0.2">
      <c r="A114" s="16">
        <v>2</v>
      </c>
      <c r="B114" s="28">
        <v>1</v>
      </c>
      <c r="C114" s="27">
        <v>1</v>
      </c>
      <c r="D114" s="28">
        <v>1</v>
      </c>
      <c r="E114" s="28">
        <v>1</v>
      </c>
      <c r="F114" s="28">
        <v>1</v>
      </c>
      <c r="G114" s="28">
        <v>1</v>
      </c>
      <c r="H114" s="28">
        <v>1</v>
      </c>
      <c r="I114" s="28">
        <v>1</v>
      </c>
      <c r="J114" s="28">
        <v>1</v>
      </c>
      <c r="K114" s="28">
        <v>1</v>
      </c>
      <c r="L114" s="16">
        <v>2</v>
      </c>
      <c r="M114" s="28">
        <v>1</v>
      </c>
      <c r="N114" s="27">
        <v>1</v>
      </c>
      <c r="O114" s="28">
        <v>1</v>
      </c>
      <c r="P114" s="28">
        <v>1</v>
      </c>
      <c r="Q114" s="28">
        <v>1</v>
      </c>
      <c r="R114" s="28">
        <v>1</v>
      </c>
      <c r="S114" s="28">
        <v>1</v>
      </c>
      <c r="T114" s="28">
        <v>1</v>
      </c>
      <c r="U114" s="28">
        <v>1</v>
      </c>
      <c r="V114" s="28">
        <v>1</v>
      </c>
      <c r="X114" s="285"/>
      <c r="Y114" s="284"/>
      <c r="Z114" s="285">
        <f t="shared" si="160"/>
        <v>0</v>
      </c>
      <c r="AA114" s="285">
        <f t="shared" si="161"/>
        <v>0</v>
      </c>
      <c r="AB114" s="285">
        <f t="shared" si="162"/>
        <v>0</v>
      </c>
      <c r="AC114" s="285">
        <f t="shared" si="163"/>
        <v>0</v>
      </c>
      <c r="AD114" s="285">
        <f t="shared" si="164"/>
        <v>0</v>
      </c>
      <c r="AE114" s="285">
        <f t="shared" si="165"/>
        <v>0</v>
      </c>
      <c r="AF114" s="285">
        <f t="shared" si="166"/>
        <v>0</v>
      </c>
      <c r="AG114" s="285">
        <f t="shared" si="167"/>
        <v>0</v>
      </c>
      <c r="AI114" s="285"/>
      <c r="AJ114" s="284"/>
      <c r="AK114" s="285">
        <f t="shared" si="168"/>
        <v>0</v>
      </c>
      <c r="AL114" s="285">
        <f t="shared" si="169"/>
        <v>0</v>
      </c>
      <c r="AM114" s="285">
        <f t="shared" si="170"/>
        <v>0</v>
      </c>
      <c r="AN114" s="285">
        <f t="shared" si="171"/>
        <v>0</v>
      </c>
      <c r="AO114" s="285">
        <f t="shared" si="172"/>
        <v>0</v>
      </c>
      <c r="AP114" s="285">
        <f t="shared" si="173"/>
        <v>0</v>
      </c>
      <c r="AQ114" s="285">
        <f t="shared" si="174"/>
        <v>0</v>
      </c>
      <c r="AR114" s="285">
        <f t="shared" si="175"/>
        <v>0</v>
      </c>
    </row>
    <row r="115" spans="1:44" x14ac:dyDescent="0.2">
      <c r="A115" s="16">
        <v>3</v>
      </c>
      <c r="B115" s="28">
        <v>1</v>
      </c>
      <c r="C115" s="28">
        <v>1</v>
      </c>
      <c r="D115" s="27">
        <v>1</v>
      </c>
      <c r="E115" s="28">
        <v>1</v>
      </c>
      <c r="F115" s="28">
        <v>1</v>
      </c>
      <c r="G115" s="28">
        <v>1</v>
      </c>
      <c r="H115" s="28">
        <v>1</v>
      </c>
      <c r="I115" s="28">
        <v>1</v>
      </c>
      <c r="J115" s="28">
        <v>1</v>
      </c>
      <c r="K115" s="28">
        <v>1</v>
      </c>
      <c r="L115" s="16">
        <v>3</v>
      </c>
      <c r="M115" s="28">
        <v>1</v>
      </c>
      <c r="N115" s="28">
        <v>1</v>
      </c>
      <c r="O115" s="27">
        <v>1</v>
      </c>
      <c r="P115" s="28">
        <v>1</v>
      </c>
      <c r="Q115" s="28">
        <v>1</v>
      </c>
      <c r="R115" s="28">
        <v>1</v>
      </c>
      <c r="S115" s="28">
        <v>1</v>
      </c>
      <c r="T115" s="28">
        <v>1</v>
      </c>
      <c r="U115" s="28">
        <v>1</v>
      </c>
      <c r="V115" s="28">
        <v>1</v>
      </c>
      <c r="X115" s="285"/>
      <c r="Y115" s="285"/>
      <c r="Z115" s="284"/>
      <c r="AA115" s="285">
        <f t="shared" si="161"/>
        <v>0</v>
      </c>
      <c r="AB115" s="285">
        <f t="shared" si="162"/>
        <v>0</v>
      </c>
      <c r="AC115" s="285">
        <f t="shared" si="163"/>
        <v>0</v>
      </c>
      <c r="AD115" s="285">
        <f t="shared" si="164"/>
        <v>0</v>
      </c>
      <c r="AE115" s="285">
        <f t="shared" si="165"/>
        <v>0</v>
      </c>
      <c r="AF115" s="285">
        <f t="shared" si="166"/>
        <v>0</v>
      </c>
      <c r="AG115" s="285">
        <f t="shared" si="167"/>
        <v>0</v>
      </c>
      <c r="AI115" s="285"/>
      <c r="AJ115" s="285"/>
      <c r="AK115" s="284"/>
      <c r="AL115" s="285">
        <f t="shared" si="169"/>
        <v>0</v>
      </c>
      <c r="AM115" s="285">
        <f t="shared" si="170"/>
        <v>0</v>
      </c>
      <c r="AN115" s="285">
        <f t="shared" si="171"/>
        <v>0</v>
      </c>
      <c r="AO115" s="285">
        <f t="shared" si="172"/>
        <v>0</v>
      </c>
      <c r="AP115" s="285">
        <f t="shared" si="173"/>
        <v>0</v>
      </c>
      <c r="AQ115" s="285">
        <f t="shared" si="174"/>
        <v>0</v>
      </c>
      <c r="AR115" s="285">
        <f t="shared" si="175"/>
        <v>0</v>
      </c>
    </row>
    <row r="116" spans="1:44" x14ac:dyDescent="0.2">
      <c r="A116" s="16">
        <v>4</v>
      </c>
      <c r="B116" s="28">
        <v>1</v>
      </c>
      <c r="C116" s="28">
        <v>1</v>
      </c>
      <c r="D116" s="28">
        <v>1</v>
      </c>
      <c r="E116" s="27">
        <v>1</v>
      </c>
      <c r="F116" s="28">
        <v>1</v>
      </c>
      <c r="G116" s="28">
        <v>1</v>
      </c>
      <c r="H116" s="28">
        <v>1</v>
      </c>
      <c r="I116" s="28">
        <v>1</v>
      </c>
      <c r="J116" s="28">
        <v>1</v>
      </c>
      <c r="K116" s="28">
        <v>1</v>
      </c>
      <c r="L116" s="16">
        <v>4</v>
      </c>
      <c r="M116" s="28">
        <v>1</v>
      </c>
      <c r="N116" s="28">
        <v>1</v>
      </c>
      <c r="O116" s="28">
        <v>1</v>
      </c>
      <c r="P116" s="27">
        <v>1</v>
      </c>
      <c r="Q116" s="28">
        <v>1</v>
      </c>
      <c r="R116" s="28">
        <v>1</v>
      </c>
      <c r="S116" s="28">
        <v>1</v>
      </c>
      <c r="T116" s="28">
        <v>1</v>
      </c>
      <c r="U116" s="28">
        <v>1</v>
      </c>
      <c r="V116" s="28">
        <v>1</v>
      </c>
      <c r="X116" s="285"/>
      <c r="Y116" s="285"/>
      <c r="Z116" s="285"/>
      <c r="AA116" s="284"/>
      <c r="AB116" s="285">
        <f t="shared" si="162"/>
        <v>0</v>
      </c>
      <c r="AC116" s="285">
        <f t="shared" si="163"/>
        <v>0</v>
      </c>
      <c r="AD116" s="285">
        <f t="shared" si="164"/>
        <v>0</v>
      </c>
      <c r="AE116" s="285">
        <f t="shared" si="165"/>
        <v>0</v>
      </c>
      <c r="AF116" s="285">
        <f t="shared" si="166"/>
        <v>0</v>
      </c>
      <c r="AG116" s="285">
        <f t="shared" si="167"/>
        <v>0</v>
      </c>
      <c r="AI116" s="285"/>
      <c r="AJ116" s="285"/>
      <c r="AK116" s="285"/>
      <c r="AL116" s="284"/>
      <c r="AM116" s="285">
        <f t="shared" si="170"/>
        <v>0</v>
      </c>
      <c r="AN116" s="285">
        <f t="shared" si="171"/>
        <v>0</v>
      </c>
      <c r="AO116" s="285">
        <f t="shared" si="172"/>
        <v>0</v>
      </c>
      <c r="AP116" s="285">
        <f t="shared" si="173"/>
        <v>0</v>
      </c>
      <c r="AQ116" s="285">
        <f t="shared" si="174"/>
        <v>0</v>
      </c>
      <c r="AR116" s="285">
        <f t="shared" si="175"/>
        <v>0</v>
      </c>
    </row>
    <row r="117" spans="1:44" x14ac:dyDescent="0.2">
      <c r="A117" s="16">
        <v>5</v>
      </c>
      <c r="B117" s="28">
        <v>1</v>
      </c>
      <c r="C117" s="28">
        <v>1</v>
      </c>
      <c r="D117" s="28">
        <v>1</v>
      </c>
      <c r="E117" s="28">
        <v>1</v>
      </c>
      <c r="F117" s="27">
        <v>1</v>
      </c>
      <c r="G117" s="28">
        <v>1</v>
      </c>
      <c r="H117" s="28">
        <v>1</v>
      </c>
      <c r="I117" s="28">
        <v>1</v>
      </c>
      <c r="J117" s="28">
        <v>1</v>
      </c>
      <c r="K117" s="28">
        <v>1</v>
      </c>
      <c r="L117" s="16">
        <v>5</v>
      </c>
      <c r="M117" s="28">
        <v>1</v>
      </c>
      <c r="N117" s="28">
        <v>1</v>
      </c>
      <c r="O117" s="28">
        <v>1</v>
      </c>
      <c r="P117" s="28">
        <v>1</v>
      </c>
      <c r="Q117" s="27">
        <v>1</v>
      </c>
      <c r="R117" s="28">
        <v>1</v>
      </c>
      <c r="S117" s="28">
        <v>1</v>
      </c>
      <c r="T117" s="28">
        <v>1</v>
      </c>
      <c r="U117" s="28">
        <v>1</v>
      </c>
      <c r="V117" s="28">
        <v>1</v>
      </c>
      <c r="X117" s="285"/>
      <c r="Y117" s="285"/>
      <c r="Z117" s="285"/>
      <c r="AA117" s="285"/>
      <c r="AB117" s="284"/>
      <c r="AC117" s="285">
        <f t="shared" si="163"/>
        <v>0</v>
      </c>
      <c r="AD117" s="285">
        <f t="shared" si="164"/>
        <v>0</v>
      </c>
      <c r="AE117" s="285">
        <f t="shared" si="165"/>
        <v>0</v>
      </c>
      <c r="AF117" s="285">
        <f t="shared" si="166"/>
        <v>0</v>
      </c>
      <c r="AG117" s="285">
        <f t="shared" si="167"/>
        <v>0</v>
      </c>
      <c r="AI117" s="285"/>
      <c r="AJ117" s="285"/>
      <c r="AK117" s="285"/>
      <c r="AL117" s="285"/>
      <c r="AM117" s="284"/>
      <c r="AN117" s="285">
        <f t="shared" si="171"/>
        <v>0</v>
      </c>
      <c r="AO117" s="285">
        <f t="shared" si="172"/>
        <v>0</v>
      </c>
      <c r="AP117" s="285">
        <f t="shared" si="173"/>
        <v>0</v>
      </c>
      <c r="AQ117" s="285">
        <f t="shared" si="174"/>
        <v>0</v>
      </c>
      <c r="AR117" s="285">
        <f t="shared" si="175"/>
        <v>0</v>
      </c>
    </row>
    <row r="118" spans="1:44" x14ac:dyDescent="0.2">
      <c r="A118" s="16">
        <v>6</v>
      </c>
      <c r="B118" s="28">
        <v>1</v>
      </c>
      <c r="C118" s="28">
        <v>1</v>
      </c>
      <c r="D118" s="28">
        <v>1</v>
      </c>
      <c r="E118" s="28">
        <v>1</v>
      </c>
      <c r="F118" s="28">
        <v>1</v>
      </c>
      <c r="G118" s="27">
        <v>1</v>
      </c>
      <c r="H118" s="28">
        <v>1</v>
      </c>
      <c r="I118" s="28">
        <v>1</v>
      </c>
      <c r="J118" s="28">
        <v>1</v>
      </c>
      <c r="K118" s="28">
        <v>1</v>
      </c>
      <c r="L118" s="16">
        <v>6</v>
      </c>
      <c r="M118" s="28">
        <v>1</v>
      </c>
      <c r="N118" s="28">
        <v>1</v>
      </c>
      <c r="O118" s="28">
        <v>1</v>
      </c>
      <c r="P118" s="28">
        <v>1</v>
      </c>
      <c r="Q118" s="28">
        <v>1</v>
      </c>
      <c r="R118" s="27">
        <v>1</v>
      </c>
      <c r="S118" s="28">
        <v>1</v>
      </c>
      <c r="T118" s="28">
        <v>1</v>
      </c>
      <c r="U118" s="28">
        <v>1</v>
      </c>
      <c r="V118" s="28">
        <v>1</v>
      </c>
      <c r="X118" s="285"/>
      <c r="Y118" s="285"/>
      <c r="Z118" s="285"/>
      <c r="AA118" s="285"/>
      <c r="AB118" s="285"/>
      <c r="AC118" s="284"/>
      <c r="AD118" s="285">
        <f t="shared" si="164"/>
        <v>0</v>
      </c>
      <c r="AE118" s="285">
        <f t="shared" si="165"/>
        <v>0</v>
      </c>
      <c r="AF118" s="285">
        <f t="shared" si="166"/>
        <v>0</v>
      </c>
      <c r="AG118" s="285">
        <f t="shared" si="167"/>
        <v>0</v>
      </c>
      <c r="AI118" s="285"/>
      <c r="AJ118" s="285"/>
      <c r="AK118" s="285"/>
      <c r="AL118" s="285"/>
      <c r="AM118" s="285"/>
      <c r="AN118" s="284"/>
      <c r="AO118" s="285">
        <f t="shared" si="172"/>
        <v>0</v>
      </c>
      <c r="AP118" s="285">
        <f t="shared" si="173"/>
        <v>0</v>
      </c>
      <c r="AQ118" s="285">
        <f t="shared" si="174"/>
        <v>0</v>
      </c>
      <c r="AR118" s="285">
        <f t="shared" si="175"/>
        <v>0</v>
      </c>
    </row>
    <row r="119" spans="1:44" x14ac:dyDescent="0.2">
      <c r="A119" s="16">
        <v>7</v>
      </c>
      <c r="B119" s="28">
        <v>1</v>
      </c>
      <c r="C119" s="28">
        <v>1</v>
      </c>
      <c r="D119" s="28">
        <v>1</v>
      </c>
      <c r="E119" s="28">
        <v>1</v>
      </c>
      <c r="F119" s="28">
        <v>1</v>
      </c>
      <c r="G119" s="28">
        <v>1</v>
      </c>
      <c r="H119" s="27">
        <v>1</v>
      </c>
      <c r="I119" s="28">
        <v>1</v>
      </c>
      <c r="J119" s="28">
        <v>1</v>
      </c>
      <c r="K119" s="28">
        <v>1</v>
      </c>
      <c r="L119" s="16">
        <v>7</v>
      </c>
      <c r="M119" s="28">
        <v>1</v>
      </c>
      <c r="N119" s="28">
        <v>1</v>
      </c>
      <c r="O119" s="28">
        <v>1</v>
      </c>
      <c r="P119" s="28">
        <v>1</v>
      </c>
      <c r="Q119" s="28">
        <v>1</v>
      </c>
      <c r="R119" s="28">
        <v>1</v>
      </c>
      <c r="S119" s="27">
        <v>1</v>
      </c>
      <c r="T119" s="28">
        <v>1</v>
      </c>
      <c r="U119" s="28">
        <v>1</v>
      </c>
      <c r="V119" s="28">
        <v>1</v>
      </c>
      <c r="X119" s="285"/>
      <c r="Y119" s="285"/>
      <c r="Z119" s="285"/>
      <c r="AA119" s="285"/>
      <c r="AB119" s="285"/>
      <c r="AC119" s="285"/>
      <c r="AD119" s="284"/>
      <c r="AE119" s="285">
        <f t="shared" si="165"/>
        <v>0</v>
      </c>
      <c r="AF119" s="285">
        <f t="shared" si="166"/>
        <v>0</v>
      </c>
      <c r="AG119" s="285">
        <f t="shared" si="167"/>
        <v>0</v>
      </c>
      <c r="AI119" s="285"/>
      <c r="AJ119" s="285"/>
      <c r="AK119" s="285"/>
      <c r="AL119" s="285"/>
      <c r="AM119" s="285"/>
      <c r="AN119" s="285"/>
      <c r="AO119" s="284"/>
      <c r="AP119" s="285">
        <f t="shared" si="173"/>
        <v>0</v>
      </c>
      <c r="AQ119" s="285">
        <f t="shared" si="174"/>
        <v>0</v>
      </c>
      <c r="AR119" s="285">
        <f t="shared" si="175"/>
        <v>0</v>
      </c>
    </row>
    <row r="120" spans="1:44" x14ac:dyDescent="0.2">
      <c r="A120" s="16">
        <v>8</v>
      </c>
      <c r="B120" s="28">
        <v>1</v>
      </c>
      <c r="C120" s="28">
        <v>1</v>
      </c>
      <c r="D120" s="28">
        <v>1</v>
      </c>
      <c r="E120" s="28">
        <v>1</v>
      </c>
      <c r="F120" s="28">
        <v>1</v>
      </c>
      <c r="G120" s="28">
        <v>1</v>
      </c>
      <c r="H120" s="28">
        <v>1</v>
      </c>
      <c r="I120" s="27">
        <v>1</v>
      </c>
      <c r="J120" s="28">
        <v>1</v>
      </c>
      <c r="K120" s="28">
        <v>1</v>
      </c>
      <c r="L120" s="16">
        <v>8</v>
      </c>
      <c r="M120" s="28">
        <v>1</v>
      </c>
      <c r="N120" s="28">
        <v>1</v>
      </c>
      <c r="O120" s="28">
        <v>1</v>
      </c>
      <c r="P120" s="28">
        <v>1</v>
      </c>
      <c r="Q120" s="28">
        <v>1</v>
      </c>
      <c r="R120" s="28">
        <v>1</v>
      </c>
      <c r="S120" s="28">
        <v>1</v>
      </c>
      <c r="T120" s="27">
        <v>1</v>
      </c>
      <c r="U120" s="28">
        <v>1</v>
      </c>
      <c r="V120" s="28">
        <v>1</v>
      </c>
      <c r="X120" s="285"/>
      <c r="Y120" s="285"/>
      <c r="Z120" s="285"/>
      <c r="AA120" s="285"/>
      <c r="AB120" s="285"/>
      <c r="AC120" s="285"/>
      <c r="AD120" s="285"/>
      <c r="AE120" s="284"/>
      <c r="AF120" s="285">
        <f t="shared" si="166"/>
        <v>0</v>
      </c>
      <c r="AG120" s="285">
        <f t="shared" si="167"/>
        <v>0</v>
      </c>
      <c r="AI120" s="285"/>
      <c r="AJ120" s="285"/>
      <c r="AK120" s="285"/>
      <c r="AL120" s="285"/>
      <c r="AM120" s="285"/>
      <c r="AN120" s="285"/>
      <c r="AO120" s="285"/>
      <c r="AP120" s="284"/>
      <c r="AQ120" s="285">
        <f t="shared" si="174"/>
        <v>0</v>
      </c>
      <c r="AR120" s="285">
        <f t="shared" si="175"/>
        <v>0</v>
      </c>
    </row>
    <row r="121" spans="1:44" x14ac:dyDescent="0.2">
      <c r="A121" s="16">
        <v>9</v>
      </c>
      <c r="B121" s="28">
        <v>1</v>
      </c>
      <c r="C121" s="28">
        <v>1</v>
      </c>
      <c r="D121" s="28">
        <v>1</v>
      </c>
      <c r="E121" s="28">
        <v>1</v>
      </c>
      <c r="F121" s="28">
        <v>1</v>
      </c>
      <c r="G121" s="28">
        <v>1</v>
      </c>
      <c r="H121" s="28">
        <v>1</v>
      </c>
      <c r="I121" s="28">
        <v>1</v>
      </c>
      <c r="J121" s="27">
        <v>1</v>
      </c>
      <c r="K121" s="28">
        <v>1</v>
      </c>
      <c r="L121" s="16">
        <v>9</v>
      </c>
      <c r="M121" s="28">
        <v>1</v>
      </c>
      <c r="N121" s="28">
        <v>1</v>
      </c>
      <c r="O121" s="28">
        <v>1</v>
      </c>
      <c r="P121" s="28">
        <v>1</v>
      </c>
      <c r="Q121" s="28">
        <v>1</v>
      </c>
      <c r="R121" s="28">
        <v>1</v>
      </c>
      <c r="S121" s="28">
        <v>1</v>
      </c>
      <c r="T121" s="28">
        <v>1</v>
      </c>
      <c r="U121" s="27">
        <v>1</v>
      </c>
      <c r="V121" s="28">
        <v>1</v>
      </c>
      <c r="X121" s="285"/>
      <c r="Y121" s="285"/>
      <c r="Z121" s="285"/>
      <c r="AA121" s="285"/>
      <c r="AB121" s="285"/>
      <c r="AC121" s="285"/>
      <c r="AD121" s="285"/>
      <c r="AE121" s="285"/>
      <c r="AF121" s="284"/>
      <c r="AG121" s="285">
        <f t="shared" si="167"/>
        <v>0</v>
      </c>
      <c r="AI121" s="285"/>
      <c r="AJ121" s="285"/>
      <c r="AK121" s="285"/>
      <c r="AL121" s="285"/>
      <c r="AM121" s="285"/>
      <c r="AN121" s="285"/>
      <c r="AO121" s="285"/>
      <c r="AP121" s="285"/>
      <c r="AQ121" s="284"/>
      <c r="AR121" s="285">
        <f t="shared" si="175"/>
        <v>0</v>
      </c>
    </row>
    <row r="122" spans="1:44" x14ac:dyDescent="0.2">
      <c r="A122" s="16">
        <v>10</v>
      </c>
      <c r="B122" s="28">
        <v>1</v>
      </c>
      <c r="C122" s="28">
        <v>1</v>
      </c>
      <c r="D122" s="28">
        <v>1</v>
      </c>
      <c r="E122" s="28">
        <v>1</v>
      </c>
      <c r="F122" s="28">
        <v>1</v>
      </c>
      <c r="G122" s="28">
        <v>1</v>
      </c>
      <c r="H122" s="28">
        <v>1</v>
      </c>
      <c r="I122" s="28">
        <v>1</v>
      </c>
      <c r="J122" s="28">
        <v>1</v>
      </c>
      <c r="K122" s="27">
        <v>1</v>
      </c>
      <c r="L122" s="16">
        <v>10</v>
      </c>
      <c r="M122" s="28">
        <v>1</v>
      </c>
      <c r="N122" s="28">
        <v>1</v>
      </c>
      <c r="O122" s="28">
        <v>1</v>
      </c>
      <c r="P122" s="28">
        <v>1</v>
      </c>
      <c r="Q122" s="28">
        <v>1</v>
      </c>
      <c r="R122" s="28">
        <v>1</v>
      </c>
      <c r="S122" s="28">
        <v>1</v>
      </c>
      <c r="T122" s="28">
        <v>1</v>
      </c>
      <c r="U122" s="28">
        <v>1</v>
      </c>
      <c r="V122" s="27">
        <v>1</v>
      </c>
      <c r="X122" s="285"/>
      <c r="Y122" s="285"/>
      <c r="Z122" s="285"/>
      <c r="AA122" s="285"/>
      <c r="AB122" s="285"/>
      <c r="AC122" s="285"/>
      <c r="AD122" s="285"/>
      <c r="AE122" s="285"/>
      <c r="AF122" s="285"/>
      <c r="AG122" s="284"/>
      <c r="AI122" s="285"/>
      <c r="AJ122" s="285"/>
      <c r="AK122" s="285"/>
      <c r="AL122" s="285"/>
      <c r="AM122" s="285"/>
      <c r="AN122" s="285"/>
      <c r="AO122" s="285"/>
      <c r="AP122" s="285"/>
      <c r="AQ122" s="285"/>
      <c r="AR122" s="284"/>
    </row>
    <row r="124" spans="1:44" ht="13.2" x14ac:dyDescent="0.25">
      <c r="A124" s="105">
        <v>18</v>
      </c>
      <c r="B124" s="508" t="str">
        <f ca="1">INDIRECT(ADDRESS(17,2,1,1,"in"&amp;TEXT(A124,"@")))</f>
        <v>Participant 18</v>
      </c>
      <c r="C124" s="508"/>
      <c r="D124" s="508"/>
      <c r="E124" s="508"/>
      <c r="F124" s="508"/>
      <c r="G124" s="508"/>
      <c r="H124" s="282">
        <f ca="1">INDIRECT(ADDRESS(17,6,1,1,"in"&amp;TEXT(A124,"@")))</f>
        <v>1</v>
      </c>
      <c r="I124" s="103"/>
      <c r="J124" s="507">
        <f ca="1">INDIRECT(ADDRESS(17,7,1,1,"in"&amp;TEXT(A124,"@")))</f>
        <v>0</v>
      </c>
      <c r="K124" s="508"/>
      <c r="L124" s="105">
        <v>19</v>
      </c>
      <c r="M124" s="508" t="str">
        <f ca="1">INDIRECT(ADDRESS(17,2,1,1,"in"&amp;TEXT(L124,"@")))</f>
        <v>Participant 19</v>
      </c>
      <c r="N124" s="508"/>
      <c r="O124" s="508"/>
      <c r="P124" s="508"/>
      <c r="Q124" s="508"/>
      <c r="R124" s="508"/>
      <c r="S124" s="282">
        <f ca="1">INDIRECT(ADDRESS(17,6,1,1,"in"&amp;TEXT(L124,"@")))</f>
        <v>1</v>
      </c>
      <c r="T124" s="103"/>
      <c r="U124" s="507">
        <f ca="1">INDIRECT(ADDRESS(17,7,1,1,"in"&amp;TEXT(L124,"@")))</f>
        <v>0</v>
      </c>
      <c r="V124" s="508"/>
      <c r="X124" s="508"/>
      <c r="Y124" s="508"/>
      <c r="Z124" s="508"/>
      <c r="AA124" s="508"/>
      <c r="AB124" s="508"/>
      <c r="AC124" s="508"/>
      <c r="AD124" s="283">
        <f>IF(A124&gt;$N$4,0,IF(H124=0,1,H124))</f>
        <v>0</v>
      </c>
      <c r="AE124" s="283"/>
      <c r="AF124" s="507"/>
      <c r="AG124" s="508"/>
      <c r="AI124" s="508"/>
      <c r="AJ124" s="508"/>
      <c r="AK124" s="508"/>
      <c r="AL124" s="508"/>
      <c r="AM124" s="508"/>
      <c r="AN124" s="508"/>
      <c r="AO124" s="283">
        <f>IF(L124&gt;$N$4,0,IF(S124=0,1,S124))</f>
        <v>0</v>
      </c>
      <c r="AP124" s="283"/>
      <c r="AQ124" s="507"/>
      <c r="AR124" s="508"/>
    </row>
    <row r="125" spans="1:44" x14ac:dyDescent="0.2">
      <c r="B125" s="17">
        <v>1</v>
      </c>
      <c r="C125" s="17">
        <v>2</v>
      </c>
      <c r="D125" s="17">
        <v>3</v>
      </c>
      <c r="E125" s="17">
        <v>4</v>
      </c>
      <c r="F125" s="17">
        <v>5</v>
      </c>
      <c r="G125" s="17">
        <v>6</v>
      </c>
      <c r="H125" s="17">
        <v>7</v>
      </c>
      <c r="I125" s="17">
        <v>8</v>
      </c>
      <c r="J125" s="16">
        <v>9</v>
      </c>
      <c r="K125" s="16">
        <v>10</v>
      </c>
      <c r="M125" s="17">
        <v>1</v>
      </c>
      <c r="N125" s="17">
        <v>2</v>
      </c>
      <c r="O125" s="17">
        <v>3</v>
      </c>
      <c r="P125" s="17">
        <v>4</v>
      </c>
      <c r="Q125" s="17">
        <v>5</v>
      </c>
      <c r="R125" s="17">
        <v>6</v>
      </c>
      <c r="S125" s="17">
        <v>7</v>
      </c>
      <c r="T125" s="17">
        <v>8</v>
      </c>
      <c r="U125" s="16">
        <v>9</v>
      </c>
      <c r="V125" s="16">
        <v>10</v>
      </c>
      <c r="X125" s="17"/>
      <c r="Y125" s="17"/>
      <c r="Z125" s="17"/>
      <c r="AA125" s="17"/>
      <c r="AB125" s="17"/>
      <c r="AC125" s="17"/>
      <c r="AD125" s="17"/>
      <c r="AE125" s="17"/>
      <c r="AI125" s="17"/>
      <c r="AJ125" s="17"/>
      <c r="AK125" s="17"/>
      <c r="AL125" s="17"/>
      <c r="AM125" s="17"/>
      <c r="AN125" s="17"/>
      <c r="AO125" s="17"/>
      <c r="AP125" s="17"/>
    </row>
    <row r="126" spans="1:44" x14ac:dyDescent="0.2">
      <c r="A126" s="16">
        <v>1</v>
      </c>
      <c r="B126" s="27">
        <f t="array" ref="B126:K135">Matrix18</f>
        <v>1</v>
      </c>
      <c r="C126" s="28">
        <v>1</v>
      </c>
      <c r="D126" s="28">
        <v>1</v>
      </c>
      <c r="E126" s="28">
        <v>1</v>
      </c>
      <c r="F126" s="28">
        <v>1</v>
      </c>
      <c r="G126" s="28">
        <v>1</v>
      </c>
      <c r="H126" s="28">
        <v>1</v>
      </c>
      <c r="I126" s="28">
        <v>1</v>
      </c>
      <c r="J126" s="28">
        <v>1</v>
      </c>
      <c r="K126" s="28">
        <v>1</v>
      </c>
      <c r="L126" s="16">
        <v>1</v>
      </c>
      <c r="M126" s="27">
        <f t="array" ref="M126:V135">Matrix19</f>
        <v>1</v>
      </c>
      <c r="N126" s="28">
        <v>1</v>
      </c>
      <c r="O126" s="28">
        <v>1</v>
      </c>
      <c r="P126" s="28">
        <v>1</v>
      </c>
      <c r="Q126" s="28">
        <v>1</v>
      </c>
      <c r="R126" s="28">
        <v>1</v>
      </c>
      <c r="S126" s="28">
        <v>1</v>
      </c>
      <c r="T126" s="28">
        <v>1</v>
      </c>
      <c r="U126" s="28">
        <v>1</v>
      </c>
      <c r="V126" s="28">
        <v>1</v>
      </c>
      <c r="X126" s="284"/>
      <c r="Y126" s="285">
        <f>IF(C126=0,"",LN(C126))</f>
        <v>0</v>
      </c>
      <c r="Z126" s="285">
        <f t="shared" ref="Z126:Z127" si="176">IF(D126=0,"",LN(D126))</f>
        <v>0</v>
      </c>
      <c r="AA126" s="285">
        <f t="shared" ref="AA126:AA128" si="177">IF(E126=0,"",LN(E126))</f>
        <v>0</v>
      </c>
      <c r="AB126" s="285">
        <f t="shared" ref="AB126:AB129" si="178">IF(F126=0,"",LN(F126))</f>
        <v>0</v>
      </c>
      <c r="AC126" s="285">
        <f t="shared" ref="AC126:AC130" si="179">IF(G126=0,"",LN(G126))</f>
        <v>0</v>
      </c>
      <c r="AD126" s="285">
        <f t="shared" ref="AD126:AD131" si="180">IF(H126=0,"",LN(H126))</f>
        <v>0</v>
      </c>
      <c r="AE126" s="285">
        <f t="shared" ref="AE126:AE132" si="181">IF(I126=0,"",LN(I126))</f>
        <v>0</v>
      </c>
      <c r="AF126" s="285">
        <f t="shared" ref="AF126:AF133" si="182">IF(J126=0,"",LN(J126))</f>
        <v>0</v>
      </c>
      <c r="AG126" s="285">
        <f t="shared" ref="AG126:AG134" si="183">IF(K126=0,"",LN(K126))</f>
        <v>0</v>
      </c>
      <c r="AI126" s="284"/>
      <c r="AJ126" s="285">
        <f>IF(N126=0,"",LN(N126))</f>
        <v>0</v>
      </c>
      <c r="AK126" s="285">
        <f t="shared" ref="AK126:AK127" si="184">IF(O126=0,"",LN(O126))</f>
        <v>0</v>
      </c>
      <c r="AL126" s="285">
        <f t="shared" ref="AL126:AL128" si="185">IF(P126=0,"",LN(P126))</f>
        <v>0</v>
      </c>
      <c r="AM126" s="285">
        <f t="shared" ref="AM126:AM129" si="186">IF(Q126=0,"",LN(Q126))</f>
        <v>0</v>
      </c>
      <c r="AN126" s="285">
        <f t="shared" ref="AN126:AN130" si="187">IF(R126=0,"",LN(R126))</f>
        <v>0</v>
      </c>
      <c r="AO126" s="285">
        <f t="shared" ref="AO126:AO131" si="188">IF(S126=0,"",LN(S126))</f>
        <v>0</v>
      </c>
      <c r="AP126" s="285">
        <f t="shared" ref="AP126:AP132" si="189">IF(T126=0,"",LN(T126))</f>
        <v>0</v>
      </c>
      <c r="AQ126" s="285">
        <f t="shared" ref="AQ126:AQ133" si="190">IF(U126=0,"",LN(U126))</f>
        <v>0</v>
      </c>
      <c r="AR126" s="285">
        <f t="shared" ref="AR126:AR134" si="191">IF(V126=0,"",LN(V126))</f>
        <v>0</v>
      </c>
    </row>
    <row r="127" spans="1:44" x14ac:dyDescent="0.2">
      <c r="A127" s="16">
        <v>2</v>
      </c>
      <c r="B127" s="28">
        <v>1</v>
      </c>
      <c r="C127" s="27">
        <v>1</v>
      </c>
      <c r="D127" s="28">
        <v>1</v>
      </c>
      <c r="E127" s="28">
        <v>1</v>
      </c>
      <c r="F127" s="28">
        <v>1</v>
      </c>
      <c r="G127" s="28">
        <v>1</v>
      </c>
      <c r="H127" s="28">
        <v>1</v>
      </c>
      <c r="I127" s="28">
        <v>1</v>
      </c>
      <c r="J127" s="28">
        <v>1</v>
      </c>
      <c r="K127" s="28">
        <v>1</v>
      </c>
      <c r="L127" s="16">
        <v>2</v>
      </c>
      <c r="M127" s="28">
        <v>1</v>
      </c>
      <c r="N127" s="27">
        <v>1</v>
      </c>
      <c r="O127" s="28">
        <v>1</v>
      </c>
      <c r="P127" s="28">
        <v>1</v>
      </c>
      <c r="Q127" s="28">
        <v>1</v>
      </c>
      <c r="R127" s="28">
        <v>1</v>
      </c>
      <c r="S127" s="28">
        <v>1</v>
      </c>
      <c r="T127" s="28">
        <v>1</v>
      </c>
      <c r="U127" s="28">
        <v>1</v>
      </c>
      <c r="V127" s="28">
        <v>1</v>
      </c>
      <c r="X127" s="285"/>
      <c r="Y127" s="284"/>
      <c r="Z127" s="285">
        <f t="shared" si="176"/>
        <v>0</v>
      </c>
      <c r="AA127" s="285">
        <f t="shared" si="177"/>
        <v>0</v>
      </c>
      <c r="AB127" s="285">
        <f t="shared" si="178"/>
        <v>0</v>
      </c>
      <c r="AC127" s="285">
        <f t="shared" si="179"/>
        <v>0</v>
      </c>
      <c r="AD127" s="285">
        <f t="shared" si="180"/>
        <v>0</v>
      </c>
      <c r="AE127" s="285">
        <f t="shared" si="181"/>
        <v>0</v>
      </c>
      <c r="AF127" s="285">
        <f t="shared" si="182"/>
        <v>0</v>
      </c>
      <c r="AG127" s="285">
        <f t="shared" si="183"/>
        <v>0</v>
      </c>
      <c r="AI127" s="285"/>
      <c r="AJ127" s="284"/>
      <c r="AK127" s="285">
        <f t="shared" si="184"/>
        <v>0</v>
      </c>
      <c r="AL127" s="285">
        <f t="shared" si="185"/>
        <v>0</v>
      </c>
      <c r="AM127" s="285">
        <f t="shared" si="186"/>
        <v>0</v>
      </c>
      <c r="AN127" s="285">
        <f t="shared" si="187"/>
        <v>0</v>
      </c>
      <c r="AO127" s="285">
        <f t="shared" si="188"/>
        <v>0</v>
      </c>
      <c r="AP127" s="285">
        <f t="shared" si="189"/>
        <v>0</v>
      </c>
      <c r="AQ127" s="285">
        <f t="shared" si="190"/>
        <v>0</v>
      </c>
      <c r="AR127" s="285">
        <f t="shared" si="191"/>
        <v>0</v>
      </c>
    </row>
    <row r="128" spans="1:44" x14ac:dyDescent="0.2">
      <c r="A128" s="16">
        <v>3</v>
      </c>
      <c r="B128" s="28">
        <v>1</v>
      </c>
      <c r="C128" s="28">
        <v>1</v>
      </c>
      <c r="D128" s="27">
        <v>1</v>
      </c>
      <c r="E128" s="28">
        <v>1</v>
      </c>
      <c r="F128" s="28">
        <v>1</v>
      </c>
      <c r="G128" s="28">
        <v>1</v>
      </c>
      <c r="H128" s="28">
        <v>1</v>
      </c>
      <c r="I128" s="28">
        <v>1</v>
      </c>
      <c r="J128" s="28">
        <v>1</v>
      </c>
      <c r="K128" s="28">
        <v>1</v>
      </c>
      <c r="L128" s="16">
        <v>3</v>
      </c>
      <c r="M128" s="28">
        <v>1</v>
      </c>
      <c r="N128" s="28">
        <v>1</v>
      </c>
      <c r="O128" s="27">
        <v>1</v>
      </c>
      <c r="P128" s="28">
        <v>1</v>
      </c>
      <c r="Q128" s="28">
        <v>1</v>
      </c>
      <c r="R128" s="28">
        <v>1</v>
      </c>
      <c r="S128" s="28">
        <v>1</v>
      </c>
      <c r="T128" s="28">
        <v>1</v>
      </c>
      <c r="U128" s="28">
        <v>1</v>
      </c>
      <c r="V128" s="28">
        <v>1</v>
      </c>
      <c r="X128" s="285"/>
      <c r="Y128" s="285"/>
      <c r="Z128" s="284"/>
      <c r="AA128" s="285">
        <f t="shared" si="177"/>
        <v>0</v>
      </c>
      <c r="AB128" s="285">
        <f t="shared" si="178"/>
        <v>0</v>
      </c>
      <c r="AC128" s="285">
        <f t="shared" si="179"/>
        <v>0</v>
      </c>
      <c r="AD128" s="285">
        <f t="shared" si="180"/>
        <v>0</v>
      </c>
      <c r="AE128" s="285">
        <f t="shared" si="181"/>
        <v>0</v>
      </c>
      <c r="AF128" s="285">
        <f t="shared" si="182"/>
        <v>0</v>
      </c>
      <c r="AG128" s="285">
        <f t="shared" si="183"/>
        <v>0</v>
      </c>
      <c r="AI128" s="285"/>
      <c r="AJ128" s="285"/>
      <c r="AK128" s="284"/>
      <c r="AL128" s="285">
        <f t="shared" si="185"/>
        <v>0</v>
      </c>
      <c r="AM128" s="285">
        <f t="shared" si="186"/>
        <v>0</v>
      </c>
      <c r="AN128" s="285">
        <f t="shared" si="187"/>
        <v>0</v>
      </c>
      <c r="AO128" s="285">
        <f t="shared" si="188"/>
        <v>0</v>
      </c>
      <c r="AP128" s="285">
        <f t="shared" si="189"/>
        <v>0</v>
      </c>
      <c r="AQ128" s="285">
        <f t="shared" si="190"/>
        <v>0</v>
      </c>
      <c r="AR128" s="285">
        <f t="shared" si="191"/>
        <v>0</v>
      </c>
    </row>
    <row r="129" spans="1:44" x14ac:dyDescent="0.2">
      <c r="A129" s="16">
        <v>4</v>
      </c>
      <c r="B129" s="28">
        <v>1</v>
      </c>
      <c r="C129" s="28">
        <v>1</v>
      </c>
      <c r="D129" s="28">
        <v>1</v>
      </c>
      <c r="E129" s="27">
        <v>1</v>
      </c>
      <c r="F129" s="28">
        <v>1</v>
      </c>
      <c r="G129" s="28">
        <v>1</v>
      </c>
      <c r="H129" s="28">
        <v>1</v>
      </c>
      <c r="I129" s="28">
        <v>1</v>
      </c>
      <c r="J129" s="28">
        <v>1</v>
      </c>
      <c r="K129" s="28">
        <v>1</v>
      </c>
      <c r="L129" s="16">
        <v>4</v>
      </c>
      <c r="M129" s="28">
        <v>1</v>
      </c>
      <c r="N129" s="28">
        <v>1</v>
      </c>
      <c r="O129" s="28">
        <v>1</v>
      </c>
      <c r="P129" s="27">
        <v>1</v>
      </c>
      <c r="Q129" s="28">
        <v>1</v>
      </c>
      <c r="R129" s="28">
        <v>1</v>
      </c>
      <c r="S129" s="28">
        <v>1</v>
      </c>
      <c r="T129" s="28">
        <v>1</v>
      </c>
      <c r="U129" s="28">
        <v>1</v>
      </c>
      <c r="V129" s="28">
        <v>1</v>
      </c>
      <c r="X129" s="285"/>
      <c r="Y129" s="285"/>
      <c r="Z129" s="285"/>
      <c r="AA129" s="284"/>
      <c r="AB129" s="285">
        <f t="shared" si="178"/>
        <v>0</v>
      </c>
      <c r="AC129" s="285">
        <f t="shared" si="179"/>
        <v>0</v>
      </c>
      <c r="AD129" s="285">
        <f t="shared" si="180"/>
        <v>0</v>
      </c>
      <c r="AE129" s="285">
        <f t="shared" si="181"/>
        <v>0</v>
      </c>
      <c r="AF129" s="285">
        <f t="shared" si="182"/>
        <v>0</v>
      </c>
      <c r="AG129" s="285">
        <f t="shared" si="183"/>
        <v>0</v>
      </c>
      <c r="AI129" s="285"/>
      <c r="AJ129" s="285"/>
      <c r="AK129" s="285"/>
      <c r="AL129" s="284"/>
      <c r="AM129" s="285">
        <f t="shared" si="186"/>
        <v>0</v>
      </c>
      <c r="AN129" s="285">
        <f t="shared" si="187"/>
        <v>0</v>
      </c>
      <c r="AO129" s="285">
        <f t="shared" si="188"/>
        <v>0</v>
      </c>
      <c r="AP129" s="285">
        <f t="shared" si="189"/>
        <v>0</v>
      </c>
      <c r="AQ129" s="285">
        <f t="shared" si="190"/>
        <v>0</v>
      </c>
      <c r="AR129" s="285">
        <f t="shared" si="191"/>
        <v>0</v>
      </c>
    </row>
    <row r="130" spans="1:44" x14ac:dyDescent="0.2">
      <c r="A130" s="16">
        <v>5</v>
      </c>
      <c r="B130" s="28">
        <v>1</v>
      </c>
      <c r="C130" s="28">
        <v>1</v>
      </c>
      <c r="D130" s="28">
        <v>1</v>
      </c>
      <c r="E130" s="28">
        <v>1</v>
      </c>
      <c r="F130" s="27">
        <v>1</v>
      </c>
      <c r="G130" s="28">
        <v>1</v>
      </c>
      <c r="H130" s="28">
        <v>1</v>
      </c>
      <c r="I130" s="28">
        <v>1</v>
      </c>
      <c r="J130" s="28">
        <v>1</v>
      </c>
      <c r="K130" s="28">
        <v>1</v>
      </c>
      <c r="L130" s="16">
        <v>5</v>
      </c>
      <c r="M130" s="28">
        <v>1</v>
      </c>
      <c r="N130" s="28">
        <v>1</v>
      </c>
      <c r="O130" s="28">
        <v>1</v>
      </c>
      <c r="P130" s="28">
        <v>1</v>
      </c>
      <c r="Q130" s="27">
        <v>1</v>
      </c>
      <c r="R130" s="28">
        <v>1</v>
      </c>
      <c r="S130" s="28">
        <v>1</v>
      </c>
      <c r="T130" s="28">
        <v>1</v>
      </c>
      <c r="U130" s="28">
        <v>1</v>
      </c>
      <c r="V130" s="28">
        <v>1</v>
      </c>
      <c r="X130" s="285"/>
      <c r="Y130" s="285"/>
      <c r="Z130" s="285"/>
      <c r="AA130" s="285"/>
      <c r="AB130" s="284"/>
      <c r="AC130" s="285">
        <f t="shared" si="179"/>
        <v>0</v>
      </c>
      <c r="AD130" s="285">
        <f t="shared" si="180"/>
        <v>0</v>
      </c>
      <c r="AE130" s="285">
        <f t="shared" si="181"/>
        <v>0</v>
      </c>
      <c r="AF130" s="285">
        <f t="shared" si="182"/>
        <v>0</v>
      </c>
      <c r="AG130" s="285">
        <f t="shared" si="183"/>
        <v>0</v>
      </c>
      <c r="AI130" s="285"/>
      <c r="AJ130" s="285"/>
      <c r="AK130" s="285"/>
      <c r="AL130" s="285"/>
      <c r="AM130" s="284"/>
      <c r="AN130" s="285">
        <f t="shared" si="187"/>
        <v>0</v>
      </c>
      <c r="AO130" s="285">
        <f t="shared" si="188"/>
        <v>0</v>
      </c>
      <c r="AP130" s="285">
        <f t="shared" si="189"/>
        <v>0</v>
      </c>
      <c r="AQ130" s="285">
        <f t="shared" si="190"/>
        <v>0</v>
      </c>
      <c r="AR130" s="285">
        <f t="shared" si="191"/>
        <v>0</v>
      </c>
    </row>
    <row r="131" spans="1:44" x14ac:dyDescent="0.2">
      <c r="A131" s="16">
        <v>6</v>
      </c>
      <c r="B131" s="28">
        <v>1</v>
      </c>
      <c r="C131" s="28">
        <v>1</v>
      </c>
      <c r="D131" s="28">
        <v>1</v>
      </c>
      <c r="E131" s="28">
        <v>1</v>
      </c>
      <c r="F131" s="28">
        <v>1</v>
      </c>
      <c r="G131" s="27">
        <v>1</v>
      </c>
      <c r="H131" s="28">
        <v>1</v>
      </c>
      <c r="I131" s="28">
        <v>1</v>
      </c>
      <c r="J131" s="28">
        <v>1</v>
      </c>
      <c r="K131" s="28">
        <v>1</v>
      </c>
      <c r="L131" s="16">
        <v>6</v>
      </c>
      <c r="M131" s="28">
        <v>1</v>
      </c>
      <c r="N131" s="28">
        <v>1</v>
      </c>
      <c r="O131" s="28">
        <v>1</v>
      </c>
      <c r="P131" s="28">
        <v>1</v>
      </c>
      <c r="Q131" s="28">
        <v>1</v>
      </c>
      <c r="R131" s="27">
        <v>1</v>
      </c>
      <c r="S131" s="28">
        <v>1</v>
      </c>
      <c r="T131" s="28">
        <v>1</v>
      </c>
      <c r="U131" s="28">
        <v>1</v>
      </c>
      <c r="V131" s="28">
        <v>1</v>
      </c>
      <c r="X131" s="285"/>
      <c r="Y131" s="285"/>
      <c r="Z131" s="285"/>
      <c r="AA131" s="285"/>
      <c r="AB131" s="285"/>
      <c r="AC131" s="284"/>
      <c r="AD131" s="285">
        <f t="shared" si="180"/>
        <v>0</v>
      </c>
      <c r="AE131" s="285">
        <f t="shared" si="181"/>
        <v>0</v>
      </c>
      <c r="AF131" s="285">
        <f t="shared" si="182"/>
        <v>0</v>
      </c>
      <c r="AG131" s="285">
        <f t="shared" si="183"/>
        <v>0</v>
      </c>
      <c r="AI131" s="285"/>
      <c r="AJ131" s="285"/>
      <c r="AK131" s="285"/>
      <c r="AL131" s="285"/>
      <c r="AM131" s="285"/>
      <c r="AN131" s="284"/>
      <c r="AO131" s="285">
        <f t="shared" si="188"/>
        <v>0</v>
      </c>
      <c r="AP131" s="285">
        <f t="shared" si="189"/>
        <v>0</v>
      </c>
      <c r="AQ131" s="285">
        <f t="shared" si="190"/>
        <v>0</v>
      </c>
      <c r="AR131" s="285">
        <f t="shared" si="191"/>
        <v>0</v>
      </c>
    </row>
    <row r="132" spans="1:44" x14ac:dyDescent="0.2">
      <c r="A132" s="16">
        <v>7</v>
      </c>
      <c r="B132" s="28">
        <v>1</v>
      </c>
      <c r="C132" s="28">
        <v>1</v>
      </c>
      <c r="D132" s="28">
        <v>1</v>
      </c>
      <c r="E132" s="28">
        <v>1</v>
      </c>
      <c r="F132" s="28">
        <v>1</v>
      </c>
      <c r="G132" s="28">
        <v>1</v>
      </c>
      <c r="H132" s="27">
        <v>1</v>
      </c>
      <c r="I132" s="28">
        <v>1</v>
      </c>
      <c r="J132" s="28">
        <v>1</v>
      </c>
      <c r="K132" s="28">
        <v>1</v>
      </c>
      <c r="L132" s="16">
        <v>7</v>
      </c>
      <c r="M132" s="28">
        <v>1</v>
      </c>
      <c r="N132" s="28">
        <v>1</v>
      </c>
      <c r="O132" s="28">
        <v>1</v>
      </c>
      <c r="P132" s="28">
        <v>1</v>
      </c>
      <c r="Q132" s="28">
        <v>1</v>
      </c>
      <c r="R132" s="28">
        <v>1</v>
      </c>
      <c r="S132" s="27">
        <v>1</v>
      </c>
      <c r="T132" s="28">
        <v>1</v>
      </c>
      <c r="U132" s="28">
        <v>1</v>
      </c>
      <c r="V132" s="28">
        <v>1</v>
      </c>
      <c r="X132" s="285"/>
      <c r="Y132" s="285"/>
      <c r="Z132" s="285"/>
      <c r="AA132" s="285"/>
      <c r="AB132" s="285"/>
      <c r="AC132" s="285"/>
      <c r="AD132" s="284"/>
      <c r="AE132" s="285">
        <f t="shared" si="181"/>
        <v>0</v>
      </c>
      <c r="AF132" s="285">
        <f t="shared" si="182"/>
        <v>0</v>
      </c>
      <c r="AG132" s="285">
        <f t="shared" si="183"/>
        <v>0</v>
      </c>
      <c r="AI132" s="285"/>
      <c r="AJ132" s="285"/>
      <c r="AK132" s="285"/>
      <c r="AL132" s="285"/>
      <c r="AM132" s="285"/>
      <c r="AN132" s="285"/>
      <c r="AO132" s="284"/>
      <c r="AP132" s="285">
        <f t="shared" si="189"/>
        <v>0</v>
      </c>
      <c r="AQ132" s="285">
        <f t="shared" si="190"/>
        <v>0</v>
      </c>
      <c r="AR132" s="285">
        <f t="shared" si="191"/>
        <v>0</v>
      </c>
    </row>
    <row r="133" spans="1:44" x14ac:dyDescent="0.2">
      <c r="A133" s="16">
        <v>8</v>
      </c>
      <c r="B133" s="28">
        <v>1</v>
      </c>
      <c r="C133" s="28">
        <v>1</v>
      </c>
      <c r="D133" s="28">
        <v>1</v>
      </c>
      <c r="E133" s="28">
        <v>1</v>
      </c>
      <c r="F133" s="28">
        <v>1</v>
      </c>
      <c r="G133" s="28">
        <v>1</v>
      </c>
      <c r="H133" s="28">
        <v>1</v>
      </c>
      <c r="I133" s="27">
        <v>1</v>
      </c>
      <c r="J133" s="28">
        <v>1</v>
      </c>
      <c r="K133" s="28">
        <v>1</v>
      </c>
      <c r="L133" s="16">
        <v>8</v>
      </c>
      <c r="M133" s="28">
        <v>1</v>
      </c>
      <c r="N133" s="28">
        <v>1</v>
      </c>
      <c r="O133" s="28">
        <v>1</v>
      </c>
      <c r="P133" s="28">
        <v>1</v>
      </c>
      <c r="Q133" s="28">
        <v>1</v>
      </c>
      <c r="R133" s="28">
        <v>1</v>
      </c>
      <c r="S133" s="28">
        <v>1</v>
      </c>
      <c r="T133" s="27">
        <v>1</v>
      </c>
      <c r="U133" s="28">
        <v>1</v>
      </c>
      <c r="V133" s="28">
        <v>1</v>
      </c>
      <c r="X133" s="285"/>
      <c r="Y133" s="285"/>
      <c r="Z133" s="285"/>
      <c r="AA133" s="285"/>
      <c r="AB133" s="285"/>
      <c r="AC133" s="285"/>
      <c r="AD133" s="285"/>
      <c r="AE133" s="284"/>
      <c r="AF133" s="285">
        <f t="shared" si="182"/>
        <v>0</v>
      </c>
      <c r="AG133" s="285">
        <f t="shared" si="183"/>
        <v>0</v>
      </c>
      <c r="AI133" s="285"/>
      <c r="AJ133" s="285"/>
      <c r="AK133" s="285"/>
      <c r="AL133" s="285"/>
      <c r="AM133" s="285"/>
      <c r="AN133" s="285"/>
      <c r="AO133" s="285"/>
      <c r="AP133" s="284"/>
      <c r="AQ133" s="285">
        <f t="shared" si="190"/>
        <v>0</v>
      </c>
      <c r="AR133" s="285">
        <f t="shared" si="191"/>
        <v>0</v>
      </c>
    </row>
    <row r="134" spans="1:44" x14ac:dyDescent="0.2">
      <c r="A134" s="16">
        <v>9</v>
      </c>
      <c r="B134" s="28">
        <v>1</v>
      </c>
      <c r="C134" s="28">
        <v>1</v>
      </c>
      <c r="D134" s="28">
        <v>1</v>
      </c>
      <c r="E134" s="28">
        <v>1</v>
      </c>
      <c r="F134" s="28">
        <v>1</v>
      </c>
      <c r="G134" s="28">
        <v>1</v>
      </c>
      <c r="H134" s="28">
        <v>1</v>
      </c>
      <c r="I134" s="28">
        <v>1</v>
      </c>
      <c r="J134" s="27">
        <v>1</v>
      </c>
      <c r="K134" s="28">
        <v>1</v>
      </c>
      <c r="L134" s="16">
        <v>9</v>
      </c>
      <c r="M134" s="28">
        <v>1</v>
      </c>
      <c r="N134" s="28">
        <v>1</v>
      </c>
      <c r="O134" s="28">
        <v>1</v>
      </c>
      <c r="P134" s="28">
        <v>1</v>
      </c>
      <c r="Q134" s="28">
        <v>1</v>
      </c>
      <c r="R134" s="28">
        <v>1</v>
      </c>
      <c r="S134" s="28">
        <v>1</v>
      </c>
      <c r="T134" s="28">
        <v>1</v>
      </c>
      <c r="U134" s="27">
        <v>1</v>
      </c>
      <c r="V134" s="28">
        <v>1</v>
      </c>
      <c r="X134" s="285"/>
      <c r="Y134" s="285"/>
      <c r="Z134" s="285"/>
      <c r="AA134" s="285"/>
      <c r="AB134" s="285"/>
      <c r="AC134" s="285"/>
      <c r="AD134" s="285"/>
      <c r="AE134" s="285"/>
      <c r="AF134" s="284"/>
      <c r="AG134" s="285">
        <f t="shared" si="183"/>
        <v>0</v>
      </c>
      <c r="AI134" s="285"/>
      <c r="AJ134" s="285"/>
      <c r="AK134" s="285"/>
      <c r="AL134" s="285"/>
      <c r="AM134" s="285"/>
      <c r="AN134" s="285"/>
      <c r="AO134" s="285"/>
      <c r="AP134" s="285"/>
      <c r="AQ134" s="284"/>
      <c r="AR134" s="285">
        <f t="shared" si="191"/>
        <v>0</v>
      </c>
    </row>
    <row r="135" spans="1:44" x14ac:dyDescent="0.2">
      <c r="A135" s="16">
        <v>10</v>
      </c>
      <c r="B135" s="28">
        <v>1</v>
      </c>
      <c r="C135" s="28">
        <v>1</v>
      </c>
      <c r="D135" s="28">
        <v>1</v>
      </c>
      <c r="E135" s="28">
        <v>1</v>
      </c>
      <c r="F135" s="28">
        <v>1</v>
      </c>
      <c r="G135" s="28">
        <v>1</v>
      </c>
      <c r="H135" s="28">
        <v>1</v>
      </c>
      <c r="I135" s="28">
        <v>1</v>
      </c>
      <c r="J135" s="28">
        <v>1</v>
      </c>
      <c r="K135" s="27">
        <v>1</v>
      </c>
      <c r="L135" s="16">
        <v>10</v>
      </c>
      <c r="M135" s="28">
        <v>1</v>
      </c>
      <c r="N135" s="28">
        <v>1</v>
      </c>
      <c r="O135" s="28">
        <v>1</v>
      </c>
      <c r="P135" s="28">
        <v>1</v>
      </c>
      <c r="Q135" s="28">
        <v>1</v>
      </c>
      <c r="R135" s="28">
        <v>1</v>
      </c>
      <c r="S135" s="28">
        <v>1</v>
      </c>
      <c r="T135" s="28">
        <v>1</v>
      </c>
      <c r="U135" s="28">
        <v>1</v>
      </c>
      <c r="V135" s="27">
        <v>1</v>
      </c>
      <c r="X135" s="285"/>
      <c r="Y135" s="285"/>
      <c r="Z135" s="285"/>
      <c r="AA135" s="285"/>
      <c r="AB135" s="285"/>
      <c r="AC135" s="285"/>
      <c r="AD135" s="285"/>
      <c r="AE135" s="285"/>
      <c r="AF135" s="285"/>
      <c r="AG135" s="284"/>
      <c r="AI135" s="285"/>
      <c r="AJ135" s="285"/>
      <c r="AK135" s="285"/>
      <c r="AL135" s="285"/>
      <c r="AM135" s="285"/>
      <c r="AN135" s="285"/>
      <c r="AO135" s="285"/>
      <c r="AP135" s="285"/>
      <c r="AQ135" s="285"/>
      <c r="AR135" s="284"/>
    </row>
    <row r="137" spans="1:44" ht="13.2" x14ac:dyDescent="0.25">
      <c r="A137" s="105">
        <v>20</v>
      </c>
      <c r="B137" s="508" t="str">
        <f ca="1">INDIRECT(ADDRESS(17,2,1,1,"in"&amp;TEXT(A137,"@")))</f>
        <v>Participant 20</v>
      </c>
      <c r="C137" s="508"/>
      <c r="D137" s="508"/>
      <c r="E137" s="508"/>
      <c r="F137" s="508"/>
      <c r="G137" s="508"/>
      <c r="H137" s="282">
        <f ca="1">INDIRECT(ADDRESS(17,6,1,1,"in"&amp;TEXT(A137,"@")))</f>
        <v>1</v>
      </c>
      <c r="I137" s="103"/>
      <c r="J137" s="507">
        <f ca="1">INDIRECT(ADDRESS(17,7,1,1,"in"&amp;TEXT(A137,"@")))</f>
        <v>0</v>
      </c>
      <c r="K137" s="508"/>
      <c r="X137" s="508"/>
      <c r="Y137" s="508"/>
      <c r="Z137" s="508"/>
      <c r="AA137" s="508"/>
      <c r="AB137" s="508"/>
      <c r="AC137" s="508"/>
      <c r="AD137" s="283">
        <f>IF(A137&gt;$N$4,0,IF(H137=0,1,H137))</f>
        <v>0</v>
      </c>
      <c r="AE137" s="283"/>
      <c r="AF137" s="507"/>
      <c r="AG137" s="508"/>
    </row>
    <row r="138" spans="1:44" x14ac:dyDescent="0.2">
      <c r="B138" s="17">
        <v>1</v>
      </c>
      <c r="C138" s="17">
        <v>2</v>
      </c>
      <c r="D138" s="17">
        <v>3</v>
      </c>
      <c r="E138" s="17">
        <v>4</v>
      </c>
      <c r="F138" s="17">
        <v>5</v>
      </c>
      <c r="G138" s="17">
        <v>6</v>
      </c>
      <c r="H138" s="17">
        <v>7</v>
      </c>
      <c r="I138" s="17">
        <v>8</v>
      </c>
      <c r="J138" s="16">
        <v>9</v>
      </c>
      <c r="K138" s="16">
        <v>10</v>
      </c>
      <c r="X138" s="17"/>
      <c r="Y138" s="17"/>
      <c r="Z138" s="17"/>
      <c r="AA138" s="17"/>
      <c r="AB138" s="17"/>
      <c r="AC138" s="17"/>
      <c r="AD138" s="17"/>
      <c r="AE138" s="17"/>
    </row>
    <row r="139" spans="1:44" x14ac:dyDescent="0.2">
      <c r="A139" s="16">
        <v>1</v>
      </c>
      <c r="B139" s="27">
        <f t="array" ref="B139:K148">Matrix20</f>
        <v>1</v>
      </c>
      <c r="C139" s="28">
        <v>1</v>
      </c>
      <c r="D139" s="28">
        <v>1</v>
      </c>
      <c r="E139" s="28">
        <v>1</v>
      </c>
      <c r="F139" s="28">
        <v>1</v>
      </c>
      <c r="G139" s="28">
        <v>1</v>
      </c>
      <c r="H139" s="28">
        <v>1</v>
      </c>
      <c r="I139" s="28">
        <v>1</v>
      </c>
      <c r="J139" s="28">
        <v>1</v>
      </c>
      <c r="K139" s="28">
        <v>1</v>
      </c>
      <c r="X139" s="284"/>
      <c r="Y139" s="285">
        <f>IF(C139=0,"",LN(C139))</f>
        <v>0</v>
      </c>
      <c r="Z139" s="285">
        <f t="shared" ref="Z139:Z140" si="192">IF(D139=0,"",LN(D139))</f>
        <v>0</v>
      </c>
      <c r="AA139" s="285">
        <f t="shared" ref="AA139:AA141" si="193">IF(E139=0,"",LN(E139))</f>
        <v>0</v>
      </c>
      <c r="AB139" s="285">
        <f t="shared" ref="AB139:AB142" si="194">IF(F139=0,"",LN(F139))</f>
        <v>0</v>
      </c>
      <c r="AC139" s="285">
        <f t="shared" ref="AC139:AC143" si="195">IF(G139=0,"",LN(G139))</f>
        <v>0</v>
      </c>
      <c r="AD139" s="285">
        <f t="shared" ref="AD139:AD144" si="196">IF(H139=0,"",LN(H139))</f>
        <v>0</v>
      </c>
      <c r="AE139" s="285">
        <f t="shared" ref="AE139:AE145" si="197">IF(I139=0,"",LN(I139))</f>
        <v>0</v>
      </c>
      <c r="AF139" s="285">
        <f t="shared" ref="AF139:AF146" si="198">IF(J139=0,"",LN(J139))</f>
        <v>0</v>
      </c>
      <c r="AG139" s="285">
        <f t="shared" ref="AG139:AG147" si="199">IF(K139=0,"",LN(K139))</f>
        <v>0</v>
      </c>
    </row>
    <row r="140" spans="1:44" x14ac:dyDescent="0.2">
      <c r="A140" s="16">
        <v>2</v>
      </c>
      <c r="B140" s="28">
        <v>1</v>
      </c>
      <c r="C140" s="27">
        <v>1</v>
      </c>
      <c r="D140" s="28">
        <v>1</v>
      </c>
      <c r="E140" s="28">
        <v>1</v>
      </c>
      <c r="F140" s="28">
        <v>1</v>
      </c>
      <c r="G140" s="28">
        <v>1</v>
      </c>
      <c r="H140" s="28">
        <v>1</v>
      </c>
      <c r="I140" s="28">
        <v>1</v>
      </c>
      <c r="J140" s="28">
        <v>1</v>
      </c>
      <c r="K140" s="28">
        <v>1</v>
      </c>
      <c r="X140" s="285"/>
      <c r="Y140" s="284"/>
      <c r="Z140" s="285">
        <f t="shared" si="192"/>
        <v>0</v>
      </c>
      <c r="AA140" s="285">
        <f t="shared" si="193"/>
        <v>0</v>
      </c>
      <c r="AB140" s="285">
        <f t="shared" si="194"/>
        <v>0</v>
      </c>
      <c r="AC140" s="285">
        <f t="shared" si="195"/>
        <v>0</v>
      </c>
      <c r="AD140" s="285">
        <f t="shared" si="196"/>
        <v>0</v>
      </c>
      <c r="AE140" s="285">
        <f t="shared" si="197"/>
        <v>0</v>
      </c>
      <c r="AF140" s="285">
        <f t="shared" si="198"/>
        <v>0</v>
      </c>
      <c r="AG140" s="285">
        <f t="shared" si="199"/>
        <v>0</v>
      </c>
    </row>
    <row r="141" spans="1:44" x14ac:dyDescent="0.2">
      <c r="A141" s="16">
        <v>3</v>
      </c>
      <c r="B141" s="28">
        <v>1</v>
      </c>
      <c r="C141" s="28">
        <v>1</v>
      </c>
      <c r="D141" s="27">
        <v>1</v>
      </c>
      <c r="E141" s="28">
        <v>1</v>
      </c>
      <c r="F141" s="28">
        <v>1</v>
      </c>
      <c r="G141" s="28">
        <v>1</v>
      </c>
      <c r="H141" s="28">
        <v>1</v>
      </c>
      <c r="I141" s="28">
        <v>1</v>
      </c>
      <c r="J141" s="28">
        <v>1</v>
      </c>
      <c r="K141" s="28">
        <v>1</v>
      </c>
      <c r="X141" s="285"/>
      <c r="Y141" s="285"/>
      <c r="Z141" s="284"/>
      <c r="AA141" s="285">
        <f t="shared" si="193"/>
        <v>0</v>
      </c>
      <c r="AB141" s="285">
        <f t="shared" si="194"/>
        <v>0</v>
      </c>
      <c r="AC141" s="285">
        <f t="shared" si="195"/>
        <v>0</v>
      </c>
      <c r="AD141" s="285">
        <f t="shared" si="196"/>
        <v>0</v>
      </c>
      <c r="AE141" s="285">
        <f t="shared" si="197"/>
        <v>0</v>
      </c>
      <c r="AF141" s="285">
        <f t="shared" si="198"/>
        <v>0</v>
      </c>
      <c r="AG141" s="285">
        <f t="shared" si="199"/>
        <v>0</v>
      </c>
    </row>
    <row r="142" spans="1:44" x14ac:dyDescent="0.2">
      <c r="A142" s="16">
        <v>4</v>
      </c>
      <c r="B142" s="28">
        <v>1</v>
      </c>
      <c r="C142" s="28">
        <v>1</v>
      </c>
      <c r="D142" s="28">
        <v>1</v>
      </c>
      <c r="E142" s="27">
        <v>1</v>
      </c>
      <c r="F142" s="28">
        <v>1</v>
      </c>
      <c r="G142" s="28">
        <v>1</v>
      </c>
      <c r="H142" s="28">
        <v>1</v>
      </c>
      <c r="I142" s="28">
        <v>1</v>
      </c>
      <c r="J142" s="28">
        <v>1</v>
      </c>
      <c r="K142" s="28">
        <v>1</v>
      </c>
      <c r="X142" s="285"/>
      <c r="Y142" s="285"/>
      <c r="Z142" s="285"/>
      <c r="AA142" s="284"/>
      <c r="AB142" s="285">
        <f t="shared" si="194"/>
        <v>0</v>
      </c>
      <c r="AC142" s="285">
        <f t="shared" si="195"/>
        <v>0</v>
      </c>
      <c r="AD142" s="285">
        <f t="shared" si="196"/>
        <v>0</v>
      </c>
      <c r="AE142" s="285">
        <f t="shared" si="197"/>
        <v>0</v>
      </c>
      <c r="AF142" s="285">
        <f t="shared" si="198"/>
        <v>0</v>
      </c>
      <c r="AG142" s="285">
        <f t="shared" si="199"/>
        <v>0</v>
      </c>
    </row>
    <row r="143" spans="1:44" x14ac:dyDescent="0.2">
      <c r="A143" s="16">
        <v>5</v>
      </c>
      <c r="B143" s="28">
        <v>1</v>
      </c>
      <c r="C143" s="28">
        <v>1</v>
      </c>
      <c r="D143" s="28">
        <v>1</v>
      </c>
      <c r="E143" s="28">
        <v>1</v>
      </c>
      <c r="F143" s="27">
        <v>1</v>
      </c>
      <c r="G143" s="28">
        <v>1</v>
      </c>
      <c r="H143" s="28">
        <v>1</v>
      </c>
      <c r="I143" s="28">
        <v>1</v>
      </c>
      <c r="J143" s="28">
        <v>1</v>
      </c>
      <c r="K143" s="28">
        <v>1</v>
      </c>
      <c r="X143" s="285"/>
      <c r="Y143" s="285"/>
      <c r="Z143" s="285"/>
      <c r="AA143" s="285"/>
      <c r="AB143" s="284"/>
      <c r="AC143" s="285">
        <f t="shared" si="195"/>
        <v>0</v>
      </c>
      <c r="AD143" s="285">
        <f t="shared" si="196"/>
        <v>0</v>
      </c>
      <c r="AE143" s="285">
        <f t="shared" si="197"/>
        <v>0</v>
      </c>
      <c r="AF143" s="285">
        <f t="shared" si="198"/>
        <v>0</v>
      </c>
      <c r="AG143" s="285">
        <f t="shared" si="199"/>
        <v>0</v>
      </c>
    </row>
    <row r="144" spans="1:44" x14ac:dyDescent="0.2">
      <c r="A144" s="16">
        <v>6</v>
      </c>
      <c r="B144" s="28">
        <v>1</v>
      </c>
      <c r="C144" s="28">
        <v>1</v>
      </c>
      <c r="D144" s="28">
        <v>1</v>
      </c>
      <c r="E144" s="28">
        <v>1</v>
      </c>
      <c r="F144" s="28">
        <v>1</v>
      </c>
      <c r="G144" s="27">
        <v>1</v>
      </c>
      <c r="H144" s="28">
        <v>1</v>
      </c>
      <c r="I144" s="28">
        <v>1</v>
      </c>
      <c r="J144" s="28">
        <v>1</v>
      </c>
      <c r="K144" s="28">
        <v>1</v>
      </c>
      <c r="X144" s="285"/>
      <c r="Y144" s="285"/>
      <c r="Z144" s="285"/>
      <c r="AA144" s="285"/>
      <c r="AB144" s="285"/>
      <c r="AC144" s="284"/>
      <c r="AD144" s="285">
        <f t="shared" si="196"/>
        <v>0</v>
      </c>
      <c r="AE144" s="285">
        <f t="shared" si="197"/>
        <v>0</v>
      </c>
      <c r="AF144" s="285">
        <f t="shared" si="198"/>
        <v>0</v>
      </c>
      <c r="AG144" s="285">
        <f t="shared" si="199"/>
        <v>0</v>
      </c>
    </row>
    <row r="145" spans="1:33" x14ac:dyDescent="0.2">
      <c r="A145" s="16">
        <v>7</v>
      </c>
      <c r="B145" s="28">
        <v>1</v>
      </c>
      <c r="C145" s="28">
        <v>1</v>
      </c>
      <c r="D145" s="28">
        <v>1</v>
      </c>
      <c r="E145" s="28">
        <v>1</v>
      </c>
      <c r="F145" s="28">
        <v>1</v>
      </c>
      <c r="G145" s="28">
        <v>1</v>
      </c>
      <c r="H145" s="27">
        <v>1</v>
      </c>
      <c r="I145" s="28">
        <v>1</v>
      </c>
      <c r="J145" s="28">
        <v>1</v>
      </c>
      <c r="K145" s="28">
        <v>1</v>
      </c>
      <c r="X145" s="285"/>
      <c r="Y145" s="285"/>
      <c r="Z145" s="285"/>
      <c r="AA145" s="285"/>
      <c r="AB145" s="285"/>
      <c r="AC145" s="285"/>
      <c r="AD145" s="284"/>
      <c r="AE145" s="285">
        <f t="shared" si="197"/>
        <v>0</v>
      </c>
      <c r="AF145" s="285">
        <f t="shared" si="198"/>
        <v>0</v>
      </c>
      <c r="AG145" s="285">
        <f t="shared" si="199"/>
        <v>0</v>
      </c>
    </row>
    <row r="146" spans="1:33" x14ac:dyDescent="0.2">
      <c r="A146" s="16">
        <v>8</v>
      </c>
      <c r="B146" s="28">
        <v>1</v>
      </c>
      <c r="C146" s="28">
        <v>1</v>
      </c>
      <c r="D146" s="28">
        <v>1</v>
      </c>
      <c r="E146" s="28">
        <v>1</v>
      </c>
      <c r="F146" s="28">
        <v>1</v>
      </c>
      <c r="G146" s="28">
        <v>1</v>
      </c>
      <c r="H146" s="28">
        <v>1</v>
      </c>
      <c r="I146" s="27">
        <v>1</v>
      </c>
      <c r="J146" s="28">
        <v>1</v>
      </c>
      <c r="K146" s="28">
        <v>1</v>
      </c>
      <c r="X146" s="285"/>
      <c r="Y146" s="285"/>
      <c r="Z146" s="285"/>
      <c r="AA146" s="285"/>
      <c r="AB146" s="285"/>
      <c r="AC146" s="285"/>
      <c r="AD146" s="285"/>
      <c r="AE146" s="284"/>
      <c r="AF146" s="285">
        <f t="shared" si="198"/>
        <v>0</v>
      </c>
      <c r="AG146" s="285">
        <f t="shared" si="199"/>
        <v>0</v>
      </c>
    </row>
    <row r="147" spans="1:33" x14ac:dyDescent="0.2">
      <c r="A147" s="16">
        <v>9</v>
      </c>
      <c r="B147" s="28">
        <v>1</v>
      </c>
      <c r="C147" s="28">
        <v>1</v>
      </c>
      <c r="D147" s="28">
        <v>1</v>
      </c>
      <c r="E147" s="28">
        <v>1</v>
      </c>
      <c r="F147" s="28">
        <v>1</v>
      </c>
      <c r="G147" s="28">
        <v>1</v>
      </c>
      <c r="H147" s="28">
        <v>1</v>
      </c>
      <c r="I147" s="28">
        <v>1</v>
      </c>
      <c r="J147" s="27">
        <v>1</v>
      </c>
      <c r="K147" s="28">
        <v>1</v>
      </c>
      <c r="X147" s="285"/>
      <c r="Y147" s="285"/>
      <c r="Z147" s="285"/>
      <c r="AA147" s="285"/>
      <c r="AB147" s="285"/>
      <c r="AC147" s="285"/>
      <c r="AD147" s="285"/>
      <c r="AE147" s="285"/>
      <c r="AF147" s="284"/>
      <c r="AG147" s="285">
        <f t="shared" si="199"/>
        <v>0</v>
      </c>
    </row>
    <row r="148" spans="1:33" x14ac:dyDescent="0.2">
      <c r="A148" s="16">
        <v>10</v>
      </c>
      <c r="B148" s="28">
        <v>1</v>
      </c>
      <c r="C148" s="28">
        <v>1</v>
      </c>
      <c r="D148" s="28">
        <v>1</v>
      </c>
      <c r="E148" s="28">
        <v>1</v>
      </c>
      <c r="F148" s="28">
        <v>1</v>
      </c>
      <c r="G148" s="28">
        <v>1</v>
      </c>
      <c r="H148" s="28">
        <v>1</v>
      </c>
      <c r="I148" s="28">
        <v>1</v>
      </c>
      <c r="J148" s="28">
        <v>1</v>
      </c>
      <c r="K148" s="27">
        <v>1</v>
      </c>
      <c r="X148" s="285"/>
      <c r="Y148" s="285"/>
      <c r="Z148" s="285"/>
      <c r="AA148" s="285"/>
      <c r="AB148" s="285"/>
      <c r="AC148" s="285"/>
      <c r="AD148" s="285"/>
      <c r="AE148" s="285"/>
      <c r="AF148" s="285"/>
      <c r="AG148" s="284"/>
    </row>
  </sheetData>
  <sheetProtection sheet="1" objects="1" scenarios="1"/>
  <mergeCells count="81">
    <mergeCell ref="X137:AC137"/>
    <mergeCell ref="AF137:AG137"/>
    <mergeCell ref="X111:AC111"/>
    <mergeCell ref="AF111:AG111"/>
    <mergeCell ref="AI111:AN111"/>
    <mergeCell ref="AQ111:AR111"/>
    <mergeCell ref="X124:AC124"/>
    <mergeCell ref="AF124:AG124"/>
    <mergeCell ref="AI124:AN124"/>
    <mergeCell ref="AQ124:AR124"/>
    <mergeCell ref="X85:AC85"/>
    <mergeCell ref="AF85:AG85"/>
    <mergeCell ref="AI85:AN85"/>
    <mergeCell ref="AQ85:AR85"/>
    <mergeCell ref="X98:AC98"/>
    <mergeCell ref="AF98:AG98"/>
    <mergeCell ref="AI98:AN98"/>
    <mergeCell ref="AQ98:AR98"/>
    <mergeCell ref="B124:G124"/>
    <mergeCell ref="J124:K124"/>
    <mergeCell ref="M124:R124"/>
    <mergeCell ref="U124:V124"/>
    <mergeCell ref="B137:G137"/>
    <mergeCell ref="J137:K137"/>
    <mergeCell ref="B98:G98"/>
    <mergeCell ref="J98:K98"/>
    <mergeCell ref="M98:R98"/>
    <mergeCell ref="U98:V98"/>
    <mergeCell ref="B111:G111"/>
    <mergeCell ref="J111:K111"/>
    <mergeCell ref="M111:R111"/>
    <mergeCell ref="U111:V111"/>
    <mergeCell ref="B85:G85"/>
    <mergeCell ref="J85:K85"/>
    <mergeCell ref="M85:R85"/>
    <mergeCell ref="U85:V85"/>
    <mergeCell ref="B72:G72"/>
    <mergeCell ref="J72:K72"/>
    <mergeCell ref="M72:R72"/>
    <mergeCell ref="X72:AC72"/>
    <mergeCell ref="AF72:AG72"/>
    <mergeCell ref="AI72:AN72"/>
    <mergeCell ref="AQ72:AR72"/>
    <mergeCell ref="U72:V72"/>
    <mergeCell ref="AQ46:AR46"/>
    <mergeCell ref="X59:AC59"/>
    <mergeCell ref="AF59:AG59"/>
    <mergeCell ref="AI59:AN59"/>
    <mergeCell ref="AQ59:AR59"/>
    <mergeCell ref="M33:R33"/>
    <mergeCell ref="M20:R20"/>
    <mergeCell ref="J59:K59"/>
    <mergeCell ref="AI7:AN7"/>
    <mergeCell ref="AQ7:AR7"/>
    <mergeCell ref="X20:AC20"/>
    <mergeCell ref="AF20:AG20"/>
    <mergeCell ref="AI20:AN20"/>
    <mergeCell ref="AQ20:AR20"/>
    <mergeCell ref="X33:AC33"/>
    <mergeCell ref="AF33:AG33"/>
    <mergeCell ref="AI33:AN33"/>
    <mergeCell ref="AQ33:AR33"/>
    <mergeCell ref="X46:AC46"/>
    <mergeCell ref="AF46:AG46"/>
    <mergeCell ref="AI46:AN46"/>
    <mergeCell ref="U59:V59"/>
    <mergeCell ref="M46:R46"/>
    <mergeCell ref="U7:V7"/>
    <mergeCell ref="U20:V20"/>
    <mergeCell ref="B20:G20"/>
    <mergeCell ref="J33:K33"/>
    <mergeCell ref="U33:V33"/>
    <mergeCell ref="U46:V46"/>
    <mergeCell ref="B46:G46"/>
    <mergeCell ref="B7:I7"/>
    <mergeCell ref="M7:R7"/>
    <mergeCell ref="J20:K20"/>
    <mergeCell ref="B59:G59"/>
    <mergeCell ref="M59:R59"/>
    <mergeCell ref="J46:K46"/>
    <mergeCell ref="B33:G33"/>
  </mergeCells>
  <phoneticPr fontId="3" type="noConversion"/>
  <conditionalFormatting sqref="N9:T9 M16:S16 M15:R15 M14:Q14 M13:P13 M12:O12 M11:N11 O10:T10 P11:T11 Q12:T12 R13:T13 S14:T14 T15 M10 M17:T18 U9:V16 V17 U18 B28:G28 B27:F27 B26:E26 B25:D25 B24:C24 B23 D25:D29 E26:E29 F27:F29 G28:G29 B29:H29 C22:K22 D23:K23 E24:K24 F25:K25 G26:K26 H27:K27 I28:K28 B30:I31 J22:K29 K30 J31 C9:K9 D10:K10 E11:K11 F12:K12 G13:K13 H14:K14 I15:K15 J16:K16 K17 B10:B18 C11:C18 D12:D18 E13:E18 F14:F18 G15:G18 H16:H18 I17:I18 J18">
    <cfRule type="cellIs" dxfId="22" priority="72" operator="notEqual">
      <formula>0</formula>
    </cfRule>
  </conditionalFormatting>
  <conditionalFormatting sqref="M28:R28 M27:Q27 M26:P26 M25:O25 M24:N24 M23 M29:S29 N22:V22 O23:V23 P24:V24 Q25:V25 R26:V26 S27:V27 T28:V28 M30:T31 U29:V29 V30 U31">
    <cfRule type="cellIs" dxfId="21" priority="34" operator="notEqual">
      <formula>0</formula>
    </cfRule>
  </conditionalFormatting>
  <conditionalFormatting sqref="B41:G41 B40:F40 B39:E39 B38:D38 B37:C37 B36 B42:H42 C35:K35 D36:K36 E37:K37 F38:K38 G39:K39 H40:K40 I41:K41 B43:I44 J42:K42 K43 J44">
    <cfRule type="cellIs" dxfId="20" priority="26" operator="notEqual">
      <formula>0</formula>
    </cfRule>
  </conditionalFormatting>
  <conditionalFormatting sqref="M41:R41 M40:Q40 M39:P39 M38:O38 M37:N37 M36 M42:S42 N35:V35 O36:V36 P37:V37 Q38:V38 R39:V39 S40:V40 T41:V41 M43:T44 U42:V42 V43 U44">
    <cfRule type="cellIs" dxfId="19" priority="25" operator="notEqual">
      <formula>0</formula>
    </cfRule>
  </conditionalFormatting>
  <conditionalFormatting sqref="B54:G54 B53:F53 B52:E52 B51:D51 B50:C50 B49 B55:H55 C48:K48 D49:K49 E50:K50 F51:K51 G52:K52 H53:K53 I54:K54 B56:I57 J55:K55 K56 J57">
    <cfRule type="cellIs" dxfId="18" priority="24" operator="notEqual">
      <formula>0</formula>
    </cfRule>
  </conditionalFormatting>
  <conditionalFormatting sqref="M54:R54 M53:Q53 M52:P52 M51:O51 M50:N50 M49 M55:S55 N48:V48 O49:V49 P50:V50 Q51:V51 R52:V52 S53:V53 T54:V54 M56:T57 U55:V55 V56 U57">
    <cfRule type="cellIs" dxfId="17" priority="23" operator="notEqual">
      <formula>0</formula>
    </cfRule>
  </conditionalFormatting>
  <conditionalFormatting sqref="B67:G67 B66:F66 B65:E65 B64:D64 B63:C63 B62 B68:H68 C61:K61 D62:K62 E63:K63 F64:K64 G65:K65 H66:K66 I67:K67 B69:I70 J68:K68 K69 J70">
    <cfRule type="cellIs" dxfId="16" priority="22" operator="notEqual">
      <formula>0</formula>
    </cfRule>
  </conditionalFormatting>
  <conditionalFormatting sqref="M67:R67 M66:Q66 M65:P65 M64:O64 M63:N63 M62 M68:S68 N61:V61 O62:V62 P63:V63 Q64:V64 R65:V65 S66:V66 T67:V67 M69:T70 U68:V68 V69 U70">
    <cfRule type="cellIs" dxfId="15" priority="21" operator="notEqual">
      <formula>0</formula>
    </cfRule>
  </conditionalFormatting>
  <conditionalFormatting sqref="B80:G80 B79:F79 B78:E78 B77:D77 B76:C76 B75 B81:H81 C74:K74 D75:K75 E76:K76 F77:K77 G78:K78 H79:K79 I80:K80 B82:I83 J81:K81 K82 J83">
    <cfRule type="cellIs" dxfId="14" priority="20" operator="notEqual">
      <formula>0</formula>
    </cfRule>
  </conditionalFormatting>
  <conditionalFormatting sqref="M80:R80 M79:Q79 M78:P78 M77:O77 M76:N76 M75 M81:S81 N74:V74 O75:V75 P76:V76 Q77:V77 R78:V78 S79:V79 T80:V80 M82:T83 U81:V81 V82 U83">
    <cfRule type="cellIs" dxfId="13" priority="10" operator="notEqual">
      <formula>0</formula>
    </cfRule>
  </conditionalFormatting>
  <conditionalFormatting sqref="B93:G93 B92:F92 B91:E91 B90:D90 B89:C89 B88 B94:H94 C87:K87 D88:K88 E89:K89 F90:K90 G91:K91 H92:K92 I93:K93 B95:I96 J94:K94 K95 J96">
    <cfRule type="cellIs" dxfId="12" priority="9" operator="notEqual">
      <formula>0</formula>
    </cfRule>
  </conditionalFormatting>
  <conditionalFormatting sqref="M93:R93 M92:Q92 M91:P91 M90:O90 M89:N89 M88 M94:S94 N87:V87 O88:V88 P89:V89 Q90:V90 R91:V91 S92:V92 T93:V93 M95:T96 U94:V94 V95 U96">
    <cfRule type="cellIs" dxfId="11" priority="8" operator="notEqual">
      <formula>0</formula>
    </cfRule>
  </conditionalFormatting>
  <conditionalFormatting sqref="B106:G106 B105:F105 B104:E104 B103:D103 B102:C102 B101 B107:H107 C100:K100 D101:K101 E102:K102 F103:K103 G104:K104 H105:K105 I106:K106 B108:I109 J107:K107 K108 J109">
    <cfRule type="cellIs" dxfId="10" priority="7" operator="notEqual">
      <formula>0</formula>
    </cfRule>
  </conditionalFormatting>
  <conditionalFormatting sqref="M106:R106 M105:Q105 M104:P104 M103:O103 M102:N102 M101 M107:S107 N100:V100 O101:V101 P102:V102 Q103:V103 R104:V104 S105:V105 T106:V106 M108:T109 U107:V107 V108 U109">
    <cfRule type="cellIs" dxfId="9" priority="6" operator="notEqual">
      <formula>0</formula>
    </cfRule>
  </conditionalFormatting>
  <conditionalFormatting sqref="B119:G119 B118:F118 B117:E117 B116:D116 B115:C115 B114 B120:H120 C113:K113 D114:K114 E115:K115 F116:K116 G117:K117 H118:K118 I119:K119 B121:I122 J120:K120 K121 J122">
    <cfRule type="cellIs" dxfId="8" priority="5" operator="notEqual">
      <formula>0</formula>
    </cfRule>
  </conditionalFormatting>
  <conditionalFormatting sqref="M119:R119 M118:Q118 M117:P117 M116:O116 M115:N115 M114 M120:S120 N113:V113 O114:V114 P115:V115 Q116:V116 R117:V117 S118:V118 T119:V119 M121:T122 U120:V120 V121 U122">
    <cfRule type="cellIs" dxfId="7" priority="4" operator="notEqual">
      <formula>0</formula>
    </cfRule>
  </conditionalFormatting>
  <conditionalFormatting sqref="B132:G132 B131:F131 B130:E130 B129:D129 B128:C128 B127 B133:H133 C126:K126 D127:K127 E128:K128 F129:K129 G130:K130 H131:K131 I132:K132 B134:I135 J133:K133 K134 J135">
    <cfRule type="cellIs" dxfId="6" priority="3" operator="notEqual">
      <formula>0</formula>
    </cfRule>
  </conditionalFormatting>
  <conditionalFormatting sqref="M132:R132 M131:Q131 M130:P130 M129:O129 M128:N128 M127 M133:S133 N126:V126 O127:V127 P128:V128 Q129:V129 R130:V130 S131:V131 T132:V132 M134:T135 U133:V133 V134 U135">
    <cfRule type="cellIs" dxfId="5" priority="2" operator="notEqual">
      <formula>0</formula>
    </cfRule>
  </conditionalFormatting>
  <conditionalFormatting sqref="B145:G145 B144:F144 B143:E143 B142:D142 B141:C141 B140 B146:H146 C139:K139 D140:K140 E141:K141 F142:K142 G143:K143 H144:K144 I145:K145 B147:I148 J146:K146 K147 J148">
    <cfRule type="cellIs" dxfId="4" priority="1" operator="notEqual">
      <formula>0</formula>
    </cfRule>
  </conditionalFormatting>
  <pageMargins left="0.74803149606299202" right="0.59055118110236204" top="0.78740157480314998" bottom="0.78740157480314998" header="0.511811023622047" footer="0.511811023622047"/>
  <pageSetup paperSize="9" scale="74" orientation="portrait" r:id="rId1"/>
  <headerFooter alignWithMargins="0">
    <oddHeader>&amp;Lhttp://bpmsg.com&amp;CAHP
Multiple Input Sheet&amp;R&amp;D</oddHeader>
    <oddFooter>&amp;C&amp;P of &amp;N&amp;R&amp;F-&amp;A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5" tint="0.39997558519241921"/>
    <pageSetUpPr fitToPage="1"/>
  </sheetPr>
  <dimension ref="A1:AG73"/>
  <sheetViews>
    <sheetView zoomScaleNormal="100" workbookViewId="0"/>
  </sheetViews>
  <sheetFormatPr defaultColWidth="8.88671875" defaultRowHeight="13.8" outlineLevelRow="1" outlineLevelCol="1" x14ac:dyDescent="0.3"/>
  <cols>
    <col min="1" max="1" width="8.88671875" style="41"/>
    <col min="2" max="11" width="6.6640625" style="41" customWidth="1"/>
    <col min="12" max="12" width="7.88671875" style="41" customWidth="1"/>
    <col min="13" max="13" width="8.44140625" style="41" customWidth="1"/>
    <col min="14" max="32" width="8.88671875" style="41" hidden="1" customWidth="1" outlineLevel="1"/>
    <col min="33" max="33" width="8.88671875" style="41" customWidth="1" collapsed="1"/>
    <col min="34" max="16384" width="8.88671875" style="41"/>
  </cols>
  <sheetData>
    <row r="1" spans="1:33" s="37" customFormat="1" ht="17.399999999999999" x14ac:dyDescent="0.3">
      <c r="A1" s="34" t="s">
        <v>0</v>
      </c>
      <c r="B1" s="35" t="s">
        <v>77</v>
      </c>
      <c r="C1" s="36"/>
      <c r="M1" s="38">
        <f>Summary!B5</f>
        <v>10</v>
      </c>
      <c r="P1" s="39"/>
    </row>
    <row r="2" spans="1:33" x14ac:dyDescent="0.3">
      <c r="A2" s="40"/>
      <c r="B2" s="41" t="s">
        <v>44</v>
      </c>
    </row>
    <row r="3" spans="1:33" x14ac:dyDescent="0.3">
      <c r="M3" s="42" t="s">
        <v>45</v>
      </c>
    </row>
    <row r="4" spans="1:33" x14ac:dyDescent="0.3">
      <c r="B4" s="43">
        <v>1</v>
      </c>
      <c r="C4" s="43">
        <v>2</v>
      </c>
      <c r="D4" s="43">
        <v>3</v>
      </c>
      <c r="E4" s="43">
        <v>4</v>
      </c>
      <c r="F4" s="43">
        <v>5</v>
      </c>
      <c r="G4" s="43">
        <v>6</v>
      </c>
      <c r="H4" s="43">
        <v>7</v>
      </c>
      <c r="I4" s="43">
        <v>8</v>
      </c>
      <c r="J4" s="43">
        <v>9</v>
      </c>
      <c r="K4" s="43">
        <v>10</v>
      </c>
      <c r="M4" s="41">
        <v>0</v>
      </c>
      <c r="N4" s="41">
        <v>1</v>
      </c>
      <c r="O4" s="41">
        <v>2</v>
      </c>
      <c r="P4" s="41">
        <v>3</v>
      </c>
      <c r="Q4" s="41">
        <v>4</v>
      </c>
      <c r="R4" s="41">
        <v>5</v>
      </c>
      <c r="S4" s="41">
        <v>6</v>
      </c>
      <c r="T4" s="41">
        <v>7</v>
      </c>
      <c r="U4" s="41">
        <v>8</v>
      </c>
      <c r="V4" s="41">
        <v>9</v>
      </c>
      <c r="W4" s="41">
        <v>10</v>
      </c>
      <c r="X4" s="41">
        <v>11</v>
      </c>
      <c r="Y4" s="41">
        <v>12</v>
      </c>
      <c r="Z4" s="41">
        <v>13</v>
      </c>
      <c r="AA4" s="41">
        <v>14</v>
      </c>
      <c r="AB4" s="41">
        <v>15</v>
      </c>
      <c r="AC4" s="41">
        <v>16</v>
      </c>
      <c r="AD4" s="41">
        <v>17</v>
      </c>
      <c r="AE4" s="41">
        <v>18</v>
      </c>
      <c r="AF4" s="41">
        <v>19</v>
      </c>
      <c r="AG4" s="41">
        <v>20</v>
      </c>
    </row>
    <row r="5" spans="1:33" x14ac:dyDescent="0.3">
      <c r="A5" s="44">
        <v>1</v>
      </c>
      <c r="B5" s="45">
        <v>1</v>
      </c>
      <c r="C5" s="46">
        <f ca="1">IF(ISNA(Summary!D38),0,Summary!D38)</f>
        <v>1</v>
      </c>
      <c r="D5" s="46">
        <f ca="1">IF(ISNA(Summary!E38),0,Summary!E38)</f>
        <v>1</v>
      </c>
      <c r="E5" s="46">
        <f ca="1">IF(ISNA(Summary!F38),0,Summary!F38)</f>
        <v>1</v>
      </c>
      <c r="F5" s="46">
        <f ca="1">IF(ISNA(Summary!G38),0,Summary!G38)</f>
        <v>3.0000000000000004</v>
      </c>
      <c r="G5" s="46">
        <f ca="1">IF(ISNA(Summary!H38),0,Summary!H38)</f>
        <v>4.9999999999999991</v>
      </c>
      <c r="H5" s="46">
        <f ca="1">IF(ISNA(Summary!I38),0,Summary!I38)</f>
        <v>1</v>
      </c>
      <c r="I5" s="46">
        <f ca="1">IF(ISNA(Summary!J38),0,Summary!J38)</f>
        <v>3.0000000000000004</v>
      </c>
      <c r="J5" s="46">
        <f ca="1">IF(ISNA(Summary!K38),0,Summary!K38)</f>
        <v>1</v>
      </c>
      <c r="K5" s="46">
        <f ca="1">IF(ISNA(Summary!L38),0,Summary!L38)</f>
        <v>1</v>
      </c>
      <c r="M5" s="47">
        <f t="shared" ref="M5:M10" ca="1" si="0">SUM(B5:K5)/10</f>
        <v>1.8</v>
      </c>
      <c r="N5" s="46">
        <f t="array" aca="1" ref="N5:N14" ca="1">MMULT($B5:$K14,M5:M14)</f>
        <v>18.166666666666664</v>
      </c>
      <c r="O5" s="46">
        <f t="array" aca="1" ref="O5:O14" ca="1">MMULT($B5:$K14,N16:N25)</f>
        <v>10.353825382538256</v>
      </c>
      <c r="P5" s="46">
        <f t="array" aca="1" ref="P5:P14" ca="1">MMULT($B5:$K14,O16:O25)</f>
        <v>10.540021789830275</v>
      </c>
      <c r="Q5" s="46">
        <f t="array" aca="1" ref="Q5:Q14" ca="1">MMULT($B5:$K14,P16:P25)</f>
        <v>10.509483773430784</v>
      </c>
      <c r="R5" s="46">
        <f t="array" aca="1" ref="R5:R14" ca="1">MMULT($B5:$K14,Q16:Q25)</f>
        <v>10.502749398216745</v>
      </c>
      <c r="S5" s="46">
        <f t="array" aca="1" ref="S5:S14" ca="1">MMULT($B5:$K14,R16:R25)</f>
        <v>10.504269172548893</v>
      </c>
      <c r="T5" s="46">
        <f t="array" aca="1" ref="T5:T14" ca="1">MMULT($B5:$K14,S16:S25)</f>
        <v>10.504508055962742</v>
      </c>
      <c r="U5" s="46">
        <f t="array" aca="1" ref="U5:U14" ca="1">MMULT($B5:$K14,T16:T25)</f>
        <v>10.504433710806724</v>
      </c>
      <c r="V5" s="46">
        <f t="array" aca="1" ref="V5:V14" ca="1">MMULT($B5:$K14,U16:U25)</f>
        <v>10.504425710504519</v>
      </c>
      <c r="W5" s="46">
        <f t="array" aca="1" ref="W5:W14" ca="1">MMULT($B5:$K14,V16:V25)</f>
        <v>10.504429259583915</v>
      </c>
      <c r="X5" s="46">
        <f t="array" aca="1" ref="X5:X14" ca="1">MMULT($B5:$K14,W16:W25)</f>
        <v>10.504429495437297</v>
      </c>
      <c r="Y5" s="46">
        <f t="array" aca="1" ref="Y5:Y14" ca="1">MMULT($B5:$K14,X16:X25)</f>
        <v>10.504429330141917</v>
      </c>
      <c r="Z5" s="46">
        <f t="array" aca="1" ref="Z5:Z14" ca="1">MMULT($B5:$K14,Y16:Y25)</f>
        <v>10.504429325161414</v>
      </c>
      <c r="AA5" s="46">
        <f t="array" aca="1" ref="AA5:AA14" ca="1">MMULT($B5:$K14,Z16:Z25)</f>
        <v>10.504429332674688</v>
      </c>
      <c r="AB5" s="46">
        <f t="array" aca="1" ref="AB5:AB14" ca="1">MMULT($B5:$K14,AA16:AA25)</f>
        <v>10.504429332646788</v>
      </c>
      <c r="AC5" s="46">
        <f t="array" aca="1" ref="AC5:AC14" ca="1">MMULT($B5:$K14,AB16:AB25)</f>
        <v>10.504429332313453</v>
      </c>
      <c r="AD5" s="46">
        <f t="array" aca="1" ref="AD5:AD14" ca="1">MMULT($B5:$K14,AC16:AC25)</f>
        <v>10.504429332325749</v>
      </c>
      <c r="AE5" s="46">
        <f t="array" aca="1" ref="AE5:AE14" ca="1">MMULT($B5:$K14,AD16:AD25)</f>
        <v>10.504429332340179</v>
      </c>
      <c r="AF5" s="46">
        <f t="array" aca="1" ref="AF5:AF14" ca="1">MMULT($B5:$K14,AE16:AE25)</f>
        <v>10.504429332339152</v>
      </c>
      <c r="AG5" s="46">
        <f t="array" aca="1" ref="AG5:AG14" ca="1">MMULT($B5:$K14,AF16:AF25)</f>
        <v>10.504429332338542</v>
      </c>
    </row>
    <row r="6" spans="1:33" x14ac:dyDescent="0.3">
      <c r="A6" s="44">
        <v>2</v>
      </c>
      <c r="B6" s="46">
        <f ca="1">IF(ISNA(Summary!C39),0,Summary!C39)</f>
        <v>1</v>
      </c>
      <c r="C6" s="45">
        <v>1</v>
      </c>
      <c r="D6" s="46">
        <f ca="1">IF(ISNA(Summary!E39),0,Summary!E39)</f>
        <v>1</v>
      </c>
      <c r="E6" s="46">
        <f ca="1">IF(ISNA(Summary!F39),0,Summary!F39)</f>
        <v>1</v>
      </c>
      <c r="F6" s="46">
        <f ca="1">IF(ISNA(Summary!G39),0,Summary!G39)</f>
        <v>2</v>
      </c>
      <c r="G6" s="46">
        <f ca="1">IF(ISNA(Summary!H39),0,Summary!H39)</f>
        <v>3.0000000000000004</v>
      </c>
      <c r="H6" s="46">
        <f ca="1">IF(ISNA(Summary!I39),0,Summary!I39)</f>
        <v>1</v>
      </c>
      <c r="I6" s="46">
        <f ca="1">IF(ISNA(Summary!J39),0,Summary!J39)</f>
        <v>3.0000000000000004</v>
      </c>
      <c r="J6" s="46">
        <f ca="1">IF(ISNA(Summary!K39),0,Summary!K39)</f>
        <v>1</v>
      </c>
      <c r="K6" s="46">
        <f ca="1">IF(ISNA(Summary!L39),0,Summary!L39)</f>
        <v>1</v>
      </c>
      <c r="M6" s="47">
        <f t="shared" ca="1" si="0"/>
        <v>1.5</v>
      </c>
      <c r="N6" s="46">
        <f ca="1"/>
        <v>15.836666666666666</v>
      </c>
      <c r="O6" s="46">
        <f ca="1"/>
        <v>9.0902790279027919</v>
      </c>
      <c r="P6" s="46">
        <f ca="1"/>
        <v>9.2334831384164922</v>
      </c>
      <c r="Q6" s="46">
        <f ca="1"/>
        <v>9.2045237252983849</v>
      </c>
      <c r="R6" s="46">
        <f ca="1"/>
        <v>9.1995532725165763</v>
      </c>
      <c r="S6" s="46">
        <f ca="1"/>
        <v>9.2009518603242189</v>
      </c>
      <c r="T6" s="46">
        <f ca="1"/>
        <v>9.2011183055129013</v>
      </c>
      <c r="U6" s="46">
        <f ca="1"/>
        <v>9.2010515901124936</v>
      </c>
      <c r="V6" s="46">
        <f ca="1"/>
        <v>9.2010465271773647</v>
      </c>
      <c r="W6" s="46">
        <f ca="1"/>
        <v>9.2010496429072859</v>
      </c>
      <c r="X6" s="46">
        <f ca="1"/>
        <v>9.2010497629289105</v>
      </c>
      <c r="Y6" s="46">
        <f ca="1"/>
        <v>9.2010496206877654</v>
      </c>
      <c r="Z6" s="46">
        <f ca="1"/>
        <v>9.2010496200904086</v>
      </c>
      <c r="AA6" s="46">
        <f ca="1"/>
        <v>9.2010496264336545</v>
      </c>
      <c r="AB6" s="46">
        <f ca="1"/>
        <v>9.2010496262495636</v>
      </c>
      <c r="AC6" s="46">
        <f ca="1"/>
        <v>9.2010496259734573</v>
      </c>
      <c r="AD6" s="46">
        <f ca="1"/>
        <v>9.2010496259908088</v>
      </c>
      <c r="AE6" s="46">
        <f ca="1"/>
        <v>9.2010496260025221</v>
      </c>
      <c r="AF6" s="46">
        <f ca="1"/>
        <v>9.2010496260013621</v>
      </c>
      <c r="AG6" s="46">
        <f ca="1"/>
        <v>9.2010496260008807</v>
      </c>
    </row>
    <row r="7" spans="1:33" x14ac:dyDescent="0.3">
      <c r="A7" s="44">
        <v>3</v>
      </c>
      <c r="B7" s="46">
        <f ca="1">IF(ISNA(Summary!C40),0,Summary!C40)</f>
        <v>1</v>
      </c>
      <c r="C7" s="46">
        <f ca="1">IF(ISNA(Summary!D40),0,Summary!D40)</f>
        <v>1</v>
      </c>
      <c r="D7" s="45">
        <v>1</v>
      </c>
      <c r="E7" s="46">
        <f ca="1">IF(ISNA(Summary!F40),0,Summary!F40)</f>
        <v>1</v>
      </c>
      <c r="F7" s="46">
        <f ca="1">IF(ISNA(Summary!G40),0,Summary!G40)</f>
        <v>3.0000000000000004</v>
      </c>
      <c r="G7" s="46">
        <f ca="1">IF(ISNA(Summary!H40),0,Summary!H40)</f>
        <v>1</v>
      </c>
      <c r="H7" s="46">
        <f ca="1">IF(ISNA(Summary!I40),0,Summary!I40)</f>
        <v>0.5</v>
      </c>
      <c r="I7" s="46">
        <f ca="1">IF(ISNA(Summary!J40),0,Summary!J40)</f>
        <v>1</v>
      </c>
      <c r="J7" s="46">
        <f ca="1">IF(ISNA(Summary!K40),0,Summary!K40)</f>
        <v>1</v>
      </c>
      <c r="K7" s="46">
        <f ca="1">IF(ISNA(Summary!L40),0,Summary!L40)</f>
        <v>1</v>
      </c>
      <c r="M7" s="47">
        <f t="shared" ca="1" si="0"/>
        <v>1.1499999999999999</v>
      </c>
      <c r="N7" s="46">
        <f ca="1"/>
        <v>13.014999999999999</v>
      </c>
      <c r="O7" s="46">
        <f ca="1"/>
        <v>7.4785478547854787</v>
      </c>
      <c r="P7" s="46">
        <f ca="1"/>
        <v>7.5678123350867335</v>
      </c>
      <c r="Q7" s="46">
        <f ca="1"/>
        <v>7.5450998033642183</v>
      </c>
      <c r="R7" s="46">
        <f ca="1"/>
        <v>7.5423541107583638</v>
      </c>
      <c r="S7" s="46">
        <f ca="1"/>
        <v>7.5434022095992308</v>
      </c>
      <c r="T7" s="46">
        <f ca="1"/>
        <v>7.5434811192273825</v>
      </c>
      <c r="U7" s="46">
        <f ca="1"/>
        <v>7.5434329091489918</v>
      </c>
      <c r="V7" s="46">
        <f ca="1"/>
        <v>7.5434311319774352</v>
      </c>
      <c r="W7" s="46">
        <f ca="1"/>
        <v>7.5434333150360784</v>
      </c>
      <c r="X7" s="46">
        <f ca="1"/>
        <v>7.5434333196650494</v>
      </c>
      <c r="Y7" s="46">
        <f ca="1"/>
        <v>7.5434332227676899</v>
      </c>
      <c r="Z7" s="46">
        <f ca="1"/>
        <v>7.5434332258046313</v>
      </c>
      <c r="AA7" s="46">
        <f ca="1"/>
        <v>7.5434332300088975</v>
      </c>
      <c r="AB7" s="46">
        <f ca="1"/>
        <v>7.5434332297339219</v>
      </c>
      <c r="AC7" s="46">
        <f ca="1"/>
        <v>7.5434332295560456</v>
      </c>
      <c r="AD7" s="46">
        <f ca="1"/>
        <v>7.5434332295741875</v>
      </c>
      <c r="AE7" s="46">
        <f ca="1"/>
        <v>7.5434332295815008</v>
      </c>
      <c r="AF7" s="46">
        <f ca="1"/>
        <v>7.5434332295804509</v>
      </c>
      <c r="AG7" s="46">
        <f ca="1"/>
        <v>7.5434332295801605</v>
      </c>
    </row>
    <row r="8" spans="1:33" x14ac:dyDescent="0.3">
      <c r="A8" s="48">
        <v>4</v>
      </c>
      <c r="B8" s="46">
        <f ca="1">IF(ISNA(Summary!C41),0,Summary!C41)</f>
        <v>1</v>
      </c>
      <c r="C8" s="46">
        <f ca="1">IF(ISNA(Summary!D41),0,Summary!D41)</f>
        <v>1</v>
      </c>
      <c r="D8" s="46">
        <f ca="1">IF(ISNA(Summary!E41),0,Summary!E41)</f>
        <v>1</v>
      </c>
      <c r="E8" s="45">
        <v>1</v>
      </c>
      <c r="F8" s="46">
        <f ca="1">IF(ISNA(Summary!G41),0,Summary!G41)</f>
        <v>3.0000000000000004</v>
      </c>
      <c r="G8" s="46">
        <f ca="1">IF(ISNA(Summary!H41),0,Summary!H41)</f>
        <v>2</v>
      </c>
      <c r="H8" s="46">
        <f ca="1">IF(ISNA(Summary!I41),0,Summary!I41)</f>
        <v>2</v>
      </c>
      <c r="I8" s="46">
        <f ca="1">IF(ISNA(Summary!J41),0,Summary!J41)</f>
        <v>3.0000000000000004</v>
      </c>
      <c r="J8" s="46">
        <f ca="1">IF(ISNA(Summary!K41),0,Summary!K41)</f>
        <v>1</v>
      </c>
      <c r="K8" s="46">
        <f ca="1">IF(ISNA(Summary!L41),0,Summary!L41)</f>
        <v>1</v>
      </c>
      <c r="M8" s="47">
        <f t="shared" ca="1" si="0"/>
        <v>1.6</v>
      </c>
      <c r="N8" s="46">
        <f ca="1"/>
        <v>17.846666666666668</v>
      </c>
      <c r="O8" s="46">
        <f ca="1"/>
        <v>10.146264626462647</v>
      </c>
      <c r="P8" s="46">
        <f ca="1"/>
        <v>10.284799891050847</v>
      </c>
      <c r="Q8" s="46">
        <f ca="1"/>
        <v>10.257864647389553</v>
      </c>
      <c r="R8" s="46">
        <f ca="1"/>
        <v>10.253078197091904</v>
      </c>
      <c r="S8" s="46">
        <f ca="1"/>
        <v>10.254373978149859</v>
      </c>
      <c r="T8" s="46">
        <f ca="1"/>
        <v>10.254534988772669</v>
      </c>
      <c r="U8" s="46">
        <f ca="1"/>
        <v>10.254473166614261</v>
      </c>
      <c r="V8" s="46">
        <f ca="1"/>
        <v>10.25446819288298</v>
      </c>
      <c r="W8" s="46">
        <f ca="1"/>
        <v>10.254471085212195</v>
      </c>
      <c r="X8" s="46">
        <f ca="1"/>
        <v>10.254471208542478</v>
      </c>
      <c r="Y8" s="46">
        <f ca="1"/>
        <v>10.254471076186089</v>
      </c>
      <c r="Z8" s="46">
        <f ca="1"/>
        <v>10.254471075115173</v>
      </c>
      <c r="AA8" s="46">
        <f ca="1"/>
        <v>10.254471081033172</v>
      </c>
      <c r="AB8" s="46">
        <f ca="1"/>
        <v>10.254471080884247</v>
      </c>
      <c r="AC8" s="46">
        <f ca="1"/>
        <v>10.254471080625924</v>
      </c>
      <c r="AD8" s="46">
        <f ca="1"/>
        <v>10.254471080641121</v>
      </c>
      <c r="AE8" s="46">
        <f ca="1"/>
        <v>10.254471080652113</v>
      </c>
      <c r="AF8" s="46">
        <f ca="1"/>
        <v>10.254471080651072</v>
      </c>
      <c r="AG8" s="46">
        <f ca="1"/>
        <v>10.254471080650617</v>
      </c>
    </row>
    <row r="9" spans="1:33" x14ac:dyDescent="0.3">
      <c r="A9" s="48">
        <v>5</v>
      </c>
      <c r="B9" s="46">
        <f ca="1">IF(ISNA(Summary!C42),0,Summary!C42)</f>
        <v>0.33333333333333326</v>
      </c>
      <c r="C9" s="46">
        <f ca="1">IF(ISNA(Summary!D42),0,Summary!D42)</f>
        <v>0.5</v>
      </c>
      <c r="D9" s="46">
        <f ca="1">IF(ISNA(Summary!E42),0,Summary!E42)</f>
        <v>0.33333333333333326</v>
      </c>
      <c r="E9" s="46">
        <f ca="1">IF(ISNA(Summary!F42),0,Summary!F42)</f>
        <v>0.33333333333333326</v>
      </c>
      <c r="F9" s="45">
        <v>1</v>
      </c>
      <c r="G9" s="46">
        <f ca="1">IF(ISNA(Summary!H42),0,Summary!H42)</f>
        <v>1</v>
      </c>
      <c r="H9" s="46">
        <f ca="1">IF(ISNA(Summary!I42),0,Summary!I42)</f>
        <v>0.33333333333333331</v>
      </c>
      <c r="I9" s="46">
        <f ca="1">IF(ISNA(Summary!J42),0,Summary!J42)</f>
        <v>3.0000000000000004</v>
      </c>
      <c r="J9" s="46">
        <f ca="1">IF(ISNA(Summary!K42),0,Summary!K42)</f>
        <v>1</v>
      </c>
      <c r="K9" s="46">
        <f ca="1">IF(ISNA(Summary!L42),0,Summary!L42)</f>
        <v>1</v>
      </c>
      <c r="M9" s="47">
        <f t="shared" ca="1" si="0"/>
        <v>0.88333333333333341</v>
      </c>
      <c r="N9" s="46">
        <f ca="1"/>
        <v>8.49</v>
      </c>
      <c r="O9" s="46">
        <f ca="1"/>
        <v>4.9672367236723671</v>
      </c>
      <c r="P9" s="46">
        <f ca="1"/>
        <v>5.0666126649605534</v>
      </c>
      <c r="Q9" s="46">
        <f ca="1"/>
        <v>5.0462065850479956</v>
      </c>
      <c r="R9" s="46">
        <f ca="1"/>
        <v>5.042657190452851</v>
      </c>
      <c r="S9" s="46">
        <f ca="1"/>
        <v>5.0436444545618508</v>
      </c>
      <c r="T9" s="46">
        <f ca="1"/>
        <v>5.0437658950367563</v>
      </c>
      <c r="U9" s="46">
        <f ca="1"/>
        <v>5.0437186228956001</v>
      </c>
      <c r="V9" s="46">
        <f ca="1"/>
        <v>5.0437148411967092</v>
      </c>
      <c r="W9" s="46">
        <f ca="1"/>
        <v>5.0437170569227145</v>
      </c>
      <c r="X9" s="46">
        <f ca="1"/>
        <v>5.0437171510158931</v>
      </c>
      <c r="Y9" s="46">
        <f ca="1"/>
        <v>5.0437170495307271</v>
      </c>
      <c r="Z9" s="46">
        <f ca="1"/>
        <v>5.0437170487163359</v>
      </c>
      <c r="AA9" s="46">
        <f ca="1"/>
        <v>5.0437170532559188</v>
      </c>
      <c r="AB9" s="46">
        <f ca="1"/>
        <v>5.043717053141588</v>
      </c>
      <c r="AC9" s="46">
        <f ca="1"/>
        <v>5.0437170529433919</v>
      </c>
      <c r="AD9" s="46">
        <f ca="1"/>
        <v>5.043717052955051</v>
      </c>
      <c r="AE9" s="46">
        <f ca="1"/>
        <v>5.0437170529634852</v>
      </c>
      <c r="AF9" s="46">
        <f ca="1"/>
        <v>5.0437170529626867</v>
      </c>
      <c r="AG9" s="46">
        <f ca="1"/>
        <v>5.0437170529623385</v>
      </c>
    </row>
    <row r="10" spans="1:33" x14ac:dyDescent="0.3">
      <c r="A10" s="48">
        <v>6</v>
      </c>
      <c r="B10" s="46">
        <f ca="1">IF(ISNA(Summary!C43),0,Summary!C43)</f>
        <v>0.20000000000000004</v>
      </c>
      <c r="C10" s="46">
        <f ca="1">IF(ISNA(Summary!D43),0,Summary!D43)</f>
        <v>0.33333333333333326</v>
      </c>
      <c r="D10" s="46">
        <f ca="1">IF(ISNA(Summary!E43),0,Summary!E43)</f>
        <v>1</v>
      </c>
      <c r="E10" s="46">
        <f ca="1">IF(ISNA(Summary!F43),0,Summary!F43)</f>
        <v>0.5</v>
      </c>
      <c r="F10" s="46">
        <f ca="1">IF(ISNA(Summary!G43),0,Summary!G43)</f>
        <v>1</v>
      </c>
      <c r="G10" s="45">
        <v>1</v>
      </c>
      <c r="H10" s="46">
        <f ca="1">IF(ISNA(Summary!I43),0,Summary!I43)</f>
        <v>0.2</v>
      </c>
      <c r="I10" s="46">
        <f ca="1">IF(ISNA(Summary!J43),0,Summary!J43)</f>
        <v>1</v>
      </c>
      <c r="J10" s="46">
        <f ca="1">IF(ISNA(Summary!K43),0,Summary!K43)</f>
        <v>1</v>
      </c>
      <c r="K10" s="46">
        <f ca="1">IF(ISNA(Summary!L43),0,Summary!L43)</f>
        <v>1</v>
      </c>
      <c r="M10" s="47">
        <f t="shared" ca="1" si="0"/>
        <v>0.72333333333333338</v>
      </c>
      <c r="N10" s="46">
        <f ca="1"/>
        <v>7.4533333333333331</v>
      </c>
      <c r="O10" s="46">
        <f ca="1"/>
        <v>4.4245724572457243</v>
      </c>
      <c r="P10" s="46">
        <f ca="1"/>
        <v>4.4922648939731822</v>
      </c>
      <c r="Q10" s="46">
        <f ca="1"/>
        <v>4.4716305926191868</v>
      </c>
      <c r="R10" s="46">
        <f ca="1"/>
        <v>4.4695538598696496</v>
      </c>
      <c r="S10" s="46">
        <f ca="1"/>
        <v>4.4705122564104158</v>
      </c>
      <c r="T10" s="46">
        <f ca="1"/>
        <v>4.4705682705632031</v>
      </c>
      <c r="U10" s="46">
        <f ca="1"/>
        <v>4.4705242921367363</v>
      </c>
      <c r="V10" s="46">
        <f ca="1"/>
        <v>4.4705233317456488</v>
      </c>
      <c r="W10" s="46">
        <f ca="1"/>
        <v>4.4705253099355131</v>
      </c>
      <c r="X10" s="46">
        <f ca="1"/>
        <v>4.4705252859407265</v>
      </c>
      <c r="Y10" s="46">
        <f ca="1"/>
        <v>4.4705251989034185</v>
      </c>
      <c r="Z10" s="46">
        <f ca="1"/>
        <v>4.4705252028741977</v>
      </c>
      <c r="AA10" s="46">
        <f ca="1"/>
        <v>4.4705252066126082</v>
      </c>
      <c r="AB10" s="46">
        <f ca="1"/>
        <v>4.47052520631168</v>
      </c>
      <c r="AC10" s="46">
        <f ca="1"/>
        <v>4.470525206155326</v>
      </c>
      <c r="AD10" s="46">
        <f ca="1"/>
        <v>4.4705252061739067</v>
      </c>
      <c r="AE10" s="46">
        <f ca="1"/>
        <v>4.4705252061802501</v>
      </c>
      <c r="AF10" s="46">
        <f ca="1"/>
        <v>4.4705252061792127</v>
      </c>
      <c r="AG10" s="46">
        <f ca="1"/>
        <v>4.470525206178964</v>
      </c>
    </row>
    <row r="11" spans="1:33" x14ac:dyDescent="0.3">
      <c r="A11" s="48">
        <v>7</v>
      </c>
      <c r="B11" s="46">
        <f ca="1">IF(ISNA(Summary!C44),0,Summary!C44)</f>
        <v>1</v>
      </c>
      <c r="C11" s="46">
        <f ca="1">IF(ISNA(Summary!D44),0,Summary!D44)</f>
        <v>1</v>
      </c>
      <c r="D11" s="46">
        <f ca="1">IF(ISNA(Summary!E44),0,Summary!E44)</f>
        <v>2</v>
      </c>
      <c r="E11" s="46">
        <f ca="1">IF(ISNA(Summary!F44),0,Summary!F44)</f>
        <v>0.5</v>
      </c>
      <c r="F11" s="46">
        <f ca="1">IF(ISNA(Summary!G44),0,Summary!G44)</f>
        <v>3</v>
      </c>
      <c r="G11" s="46">
        <f ca="1">IF(ISNA(Summary!H44),0,Summary!H44)</f>
        <v>5</v>
      </c>
      <c r="H11" s="45">
        <v>1</v>
      </c>
      <c r="I11" s="46">
        <f ca="1">IF(ISNA(Summary!J44),0,Summary!J44)</f>
        <v>3.0000000000000004</v>
      </c>
      <c r="J11" s="46">
        <f ca="1">IF(ISNA(Summary!K44),0,Summary!K44)</f>
        <v>1</v>
      </c>
      <c r="K11" s="46">
        <f ca="1">IF(ISNA(Summary!L44),0,Summary!L44)</f>
        <v>1</v>
      </c>
      <c r="M11" s="47">
        <f t="shared" ref="M11:M12" ca="1" si="1">SUM(B11:K11)/10</f>
        <v>1.85</v>
      </c>
      <c r="N11" s="46">
        <f ca="1"/>
        <v>18.516666666666666</v>
      </c>
      <c r="O11" s="46">
        <f ca="1"/>
        <v>10.574797479747977</v>
      </c>
      <c r="P11" s="46">
        <f ca="1"/>
        <v>10.767488608571801</v>
      </c>
      <c r="Q11" s="46">
        <f ca="1"/>
        <v>10.734737077867113</v>
      </c>
      <c r="R11" s="46">
        <f ca="1"/>
        <v>10.727828732917089</v>
      </c>
      <c r="S11" s="46">
        <f ca="1"/>
        <v>10.729460595003259</v>
      </c>
      <c r="T11" s="46">
        <f ca="1"/>
        <v>10.729702528614007</v>
      </c>
      <c r="U11" s="46">
        <f ca="1"/>
        <v>10.729622957050736</v>
      </c>
      <c r="V11" s="46">
        <f ca="1"/>
        <v>10.729615014500901</v>
      </c>
      <c r="W11" s="46">
        <f ca="1"/>
        <v>10.72961879641916</v>
      </c>
      <c r="X11" s="46">
        <f ca="1"/>
        <v>10.729619021577438</v>
      </c>
      <c r="Y11" s="46">
        <f ca="1"/>
        <v>10.729618846240745</v>
      </c>
      <c r="Z11" s="46">
        <f ca="1"/>
        <v>10.729618842077125</v>
      </c>
      <c r="AA11" s="46">
        <f ca="1"/>
        <v>10.729618850010729</v>
      </c>
      <c r="AB11" s="46">
        <f ca="1"/>
        <v>10.729618849932383</v>
      </c>
      <c r="AC11" s="46">
        <f ca="1"/>
        <v>10.729618849582002</v>
      </c>
      <c r="AD11" s="46">
        <f ca="1"/>
        <v>10.729618849597113</v>
      </c>
      <c r="AE11" s="46">
        <f ca="1"/>
        <v>10.729618849612207</v>
      </c>
      <c r="AF11" s="46">
        <f ca="1"/>
        <v>10.729618849611033</v>
      </c>
      <c r="AG11" s="46">
        <f ca="1"/>
        <v>10.7296188496104</v>
      </c>
    </row>
    <row r="12" spans="1:33" x14ac:dyDescent="0.3">
      <c r="A12" s="48">
        <v>8</v>
      </c>
      <c r="B12" s="46">
        <f ca="1">IF(ISNA(Summary!C45),0,Summary!C45)</f>
        <v>0.33333333333333326</v>
      </c>
      <c r="C12" s="46">
        <f ca="1">IF(ISNA(Summary!D45),0,Summary!D45)</f>
        <v>0.33333333333333326</v>
      </c>
      <c r="D12" s="46">
        <f ca="1">IF(ISNA(Summary!E45),0,Summary!E45)</f>
        <v>1</v>
      </c>
      <c r="E12" s="46">
        <f ca="1">IF(ISNA(Summary!F45),0,Summary!F45)</f>
        <v>0.33333333333333326</v>
      </c>
      <c r="F12" s="46">
        <f ca="1">IF(ISNA(Summary!G45),0,Summary!G45)</f>
        <v>0.33333333333333326</v>
      </c>
      <c r="G12" s="46">
        <f ca="1">IF(ISNA(Summary!H45),0,Summary!H45)</f>
        <v>1</v>
      </c>
      <c r="H12" s="46">
        <f ca="1">IF(ISNA(Summary!I45),0,Summary!I45)</f>
        <v>0.33333333333333326</v>
      </c>
      <c r="I12" s="45">
        <v>1</v>
      </c>
      <c r="J12" s="46">
        <f ca="1">IF(ISNA(Summary!K45),0,Summary!K45)</f>
        <v>1</v>
      </c>
      <c r="K12" s="46">
        <f ca="1">IF(ISNA(Summary!L45),0,Summary!L45)</f>
        <v>1</v>
      </c>
      <c r="M12" s="47">
        <f t="shared" ca="1" si="1"/>
        <v>0.66666666666666663</v>
      </c>
      <c r="N12" s="46">
        <f ca="1"/>
        <v>7.0844444444444434</v>
      </c>
      <c r="O12" s="46">
        <f ca="1"/>
        <v>4.2224122412241218</v>
      </c>
      <c r="P12" s="46">
        <f ca="1"/>
        <v>4.2830833744729864</v>
      </c>
      <c r="Q12" s="46">
        <f ca="1"/>
        <v>4.2625870740061256</v>
      </c>
      <c r="R12" s="46">
        <f ca="1"/>
        <v>4.2607719367695962</v>
      </c>
      <c r="S12" s="46">
        <f ca="1"/>
        <v>4.2617212576509695</v>
      </c>
      <c r="T12" s="46">
        <f ca="1"/>
        <v>4.2617667211076231</v>
      </c>
      <c r="U12" s="46">
        <f ca="1"/>
        <v>4.2617233791973117</v>
      </c>
      <c r="V12" s="46">
        <f ca="1"/>
        <v>4.2617228551318584</v>
      </c>
      <c r="W12" s="46">
        <f ca="1"/>
        <v>4.2617247928697601</v>
      </c>
      <c r="X12" s="46">
        <f ca="1"/>
        <v>4.2617247509738068</v>
      </c>
      <c r="Y12" s="46">
        <f ca="1"/>
        <v>4.26172466628491</v>
      </c>
      <c r="Z12" s="46">
        <f ca="1"/>
        <v>4.2617246709722272</v>
      </c>
      <c r="AA12" s="46">
        <f ca="1"/>
        <v>4.2617246745832169</v>
      </c>
      <c r="AB12" s="46">
        <f ca="1"/>
        <v>4.2617246742546451</v>
      </c>
      <c r="AC12" s="46">
        <f ca="1"/>
        <v>4.2617246741048636</v>
      </c>
      <c r="AD12" s="46">
        <f ca="1"/>
        <v>4.2617246741244568</v>
      </c>
      <c r="AE12" s="46">
        <f ca="1"/>
        <v>4.2617246741304742</v>
      </c>
      <c r="AF12" s="46">
        <f ca="1"/>
        <v>4.2617246741294021</v>
      </c>
      <c r="AG12" s="46">
        <f ca="1"/>
        <v>4.2617246741291694</v>
      </c>
    </row>
    <row r="13" spans="1:33" x14ac:dyDescent="0.3">
      <c r="A13" s="48">
        <v>9</v>
      </c>
      <c r="B13" s="46">
        <f ca="1">IF(ISNA(Summary!C46),0,Summary!C46)</f>
        <v>1</v>
      </c>
      <c r="C13" s="46">
        <f ca="1">IF(ISNA(Summary!D46),0,Summary!D46)</f>
        <v>1</v>
      </c>
      <c r="D13" s="46">
        <f ca="1">IF(ISNA(Summary!E46),0,Summary!E46)</f>
        <v>1</v>
      </c>
      <c r="E13" s="46">
        <f ca="1">IF(ISNA(Summary!F46),0,Summary!F46)</f>
        <v>1</v>
      </c>
      <c r="F13" s="46">
        <f ca="1">IF(ISNA(Summary!G46),0,Summary!G46)</f>
        <v>1</v>
      </c>
      <c r="G13" s="46">
        <f ca="1">IF(ISNA(Summary!H46),0,Summary!H46)</f>
        <v>1</v>
      </c>
      <c r="H13" s="46">
        <f ca="1">IF(ISNA(Summary!I46),0,Summary!I46)</f>
        <v>1</v>
      </c>
      <c r="I13" s="46">
        <f ca="1">IF(ISNA(Summary!J46),0,Summary!J46)</f>
        <v>1</v>
      </c>
      <c r="J13" s="45">
        <v>1</v>
      </c>
      <c r="K13" s="46">
        <f ca="1">IF(ISNA(Summary!L46),0,Summary!L46)</f>
        <v>1</v>
      </c>
      <c r="M13" s="47">
        <f t="shared" ref="M13:M14" ca="1" si="2">SUM(B13:K13)/10</f>
        <v>1</v>
      </c>
      <c r="N13" s="46">
        <f ca="1"/>
        <v>12.173333333333332</v>
      </c>
      <c r="O13" s="46">
        <f ca="1"/>
        <v>7.0615361536153616</v>
      </c>
      <c r="P13" s="46">
        <f ca="1"/>
        <v>7.1283642306317345</v>
      </c>
      <c r="Q13" s="46">
        <f ca="1"/>
        <v>7.1040052084877274</v>
      </c>
      <c r="R13" s="46">
        <f ca="1"/>
        <v>7.1021901275244801</v>
      </c>
      <c r="S13" s="46">
        <f ca="1"/>
        <v>7.1032945110152577</v>
      </c>
      <c r="T13" s="46">
        <f ca="1"/>
        <v>7.1033323745811341</v>
      </c>
      <c r="U13" s="46">
        <f ca="1"/>
        <v>7.1032827266838172</v>
      </c>
      <c r="V13" s="46">
        <f ca="1"/>
        <v>7.1032827888185119</v>
      </c>
      <c r="W13" s="46">
        <f ca="1"/>
        <v>7.1032849808451104</v>
      </c>
      <c r="X13" s="46">
        <f ca="1"/>
        <v>7.1032849038413719</v>
      </c>
      <c r="Y13" s="46">
        <f ca="1"/>
        <v>7.1032848091338234</v>
      </c>
      <c r="Z13" s="46">
        <f ca="1"/>
        <v>7.1032848157242752</v>
      </c>
      <c r="AA13" s="46">
        <f ca="1"/>
        <v>7.1032848197155207</v>
      </c>
      <c r="AB13" s="46">
        <f ca="1"/>
        <v>7.1032848192895237</v>
      </c>
      <c r="AC13" s="46">
        <f ca="1"/>
        <v>7.1032848191260936</v>
      </c>
      <c r="AD13" s="46">
        <f ca="1"/>
        <v>7.1032848191504785</v>
      </c>
      <c r="AE13" s="46">
        <f ca="1"/>
        <v>7.1032848191569427</v>
      </c>
      <c r="AF13" s="46">
        <f ca="1"/>
        <v>7.1032848191556424</v>
      </c>
      <c r="AG13" s="46">
        <f ca="1"/>
        <v>7.103284819155399</v>
      </c>
    </row>
    <row r="14" spans="1:33" x14ac:dyDescent="0.3">
      <c r="A14" s="48">
        <v>10</v>
      </c>
      <c r="B14" s="46">
        <f ca="1">IF(ISNA(Summary!C47),0,Summary!C47)</f>
        <v>1</v>
      </c>
      <c r="C14" s="46">
        <f ca="1">IF(ISNA(Summary!D47),0,Summary!D47)</f>
        <v>1</v>
      </c>
      <c r="D14" s="46">
        <f ca="1">IF(ISNA(Summary!E47),0,Summary!E47)</f>
        <v>1</v>
      </c>
      <c r="E14" s="46">
        <f ca="1">IF(ISNA(Summary!F47),0,Summary!F47)</f>
        <v>1</v>
      </c>
      <c r="F14" s="46">
        <f ca="1">IF(ISNA(Summary!G47),0,Summary!G47)</f>
        <v>1</v>
      </c>
      <c r="G14" s="46">
        <f ca="1">IF(ISNA(Summary!H47),0,Summary!H47)</f>
        <v>1</v>
      </c>
      <c r="H14" s="46">
        <f ca="1">IF(ISNA(Summary!I47),0,Summary!I47)</f>
        <v>1</v>
      </c>
      <c r="I14" s="46">
        <f ca="1">IF(ISNA(Summary!J47),0,Summary!J47)</f>
        <v>1</v>
      </c>
      <c r="J14" s="46">
        <f ca="1">IF(ISNA(Summary!K47),0,Summary!K47)</f>
        <v>1</v>
      </c>
      <c r="K14" s="45">
        <v>1</v>
      </c>
      <c r="M14" s="47">
        <f t="shared" ca="1" si="2"/>
        <v>1</v>
      </c>
      <c r="N14" s="46">
        <f ca="1"/>
        <v>12.173333333333332</v>
      </c>
      <c r="O14" s="46">
        <f ca="1"/>
        <v>7.0615361536153616</v>
      </c>
      <c r="P14" s="46">
        <f ca="1"/>
        <v>7.1283642306317345</v>
      </c>
      <c r="Q14" s="46">
        <f ca="1"/>
        <v>7.1040052084877274</v>
      </c>
      <c r="R14" s="46">
        <f ca="1"/>
        <v>7.1021901275244801</v>
      </c>
      <c r="S14" s="46">
        <f ca="1"/>
        <v>7.1032945110152577</v>
      </c>
      <c r="T14" s="46">
        <f ca="1"/>
        <v>7.1033323745811341</v>
      </c>
      <c r="U14" s="46">
        <f ca="1"/>
        <v>7.1032827266838172</v>
      </c>
      <c r="V14" s="46">
        <f ca="1"/>
        <v>7.1032827888185119</v>
      </c>
      <c r="W14" s="46">
        <f ca="1"/>
        <v>7.1032849808451104</v>
      </c>
      <c r="X14" s="46">
        <f ca="1"/>
        <v>7.1032849038413719</v>
      </c>
      <c r="Y14" s="46">
        <f ca="1"/>
        <v>7.1032848091338234</v>
      </c>
      <c r="Z14" s="46">
        <f ca="1"/>
        <v>7.1032848157242752</v>
      </c>
      <c r="AA14" s="46">
        <f ca="1"/>
        <v>7.1032848197155207</v>
      </c>
      <c r="AB14" s="46">
        <f ca="1"/>
        <v>7.1032848192895237</v>
      </c>
      <c r="AC14" s="46">
        <f ca="1"/>
        <v>7.1032848191260936</v>
      </c>
      <c r="AD14" s="46">
        <f ca="1"/>
        <v>7.1032848191504785</v>
      </c>
      <c r="AE14" s="46">
        <f ca="1"/>
        <v>7.1032848191569427</v>
      </c>
      <c r="AF14" s="46">
        <f ca="1"/>
        <v>7.1032848191556424</v>
      </c>
      <c r="AG14" s="46">
        <f ca="1"/>
        <v>7.103284819155399</v>
      </c>
    </row>
    <row r="15" spans="1:33" x14ac:dyDescent="0.3">
      <c r="A15" s="41" t="s">
        <v>46</v>
      </c>
      <c r="B15" s="44">
        <f t="shared" ref="B15:G15" ca="1" si="3">IF($M$1&gt;=B4,SUM(B5:B14),0)</f>
        <v>7.8666666666666663</v>
      </c>
      <c r="C15" s="44">
        <f t="shared" ca="1" si="3"/>
        <v>8.1666666666666661</v>
      </c>
      <c r="D15" s="44">
        <f t="shared" ca="1" si="3"/>
        <v>10.333333333333332</v>
      </c>
      <c r="E15" s="44">
        <f t="shared" ca="1" si="3"/>
        <v>7.6666666666666661</v>
      </c>
      <c r="F15" s="44">
        <f t="shared" ca="1" si="3"/>
        <v>18.333333333333332</v>
      </c>
      <c r="G15" s="44">
        <f t="shared" ca="1" si="3"/>
        <v>21</v>
      </c>
      <c r="H15" s="44">
        <f t="shared" ref="H15:I15" ca="1" si="4">IF($M$1&gt;=H4,SUM(H5:H14),0)</f>
        <v>8.3666666666666671</v>
      </c>
      <c r="I15" s="44">
        <f t="shared" ca="1" si="4"/>
        <v>20.000000000000004</v>
      </c>
      <c r="J15" s="44">
        <f t="shared" ref="J15:K15" ca="1" si="5">IF($M$1&gt;=J4,SUM(J5:J14),0)</f>
        <v>10</v>
      </c>
      <c r="K15" s="44">
        <f t="shared" ca="1" si="5"/>
        <v>10</v>
      </c>
      <c r="L15" s="49"/>
      <c r="M15" s="42" t="s">
        <v>47</v>
      </c>
      <c r="N15" s="50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</row>
    <row r="16" spans="1:33" x14ac:dyDescent="0.3"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1"/>
      <c r="M16" s="46">
        <f t="shared" ref="M16:Y16" ca="1" si="6">M5/MAX(M$5:M$14)</f>
        <v>0.97297297297297292</v>
      </c>
      <c r="N16" s="46">
        <f t="shared" ca="1" si="6"/>
        <v>0.981098109810981</v>
      </c>
      <c r="O16" s="46">
        <f t="shared" ca="1" si="6"/>
        <v>0.9791038932298316</v>
      </c>
      <c r="P16" s="46">
        <f t="shared" ca="1" si="6"/>
        <v>0.97887466362765008</v>
      </c>
      <c r="Q16" s="46">
        <f t="shared" ca="1" si="6"/>
        <v>0.97901641159886843</v>
      </c>
      <c r="R16" s="46">
        <f t="shared" ca="1" si="6"/>
        <v>0.97901911558210142</v>
      </c>
      <c r="S16" s="46">
        <f t="shared" ca="1" si="6"/>
        <v>0.97901185987306405</v>
      </c>
      <c r="T16" s="46">
        <f t="shared" ca="1" si="6"/>
        <v>0.97901204883819315</v>
      </c>
      <c r="U16" s="46">
        <f t="shared" ca="1" si="6"/>
        <v>0.97901238029095572</v>
      </c>
      <c r="V16" s="46">
        <f t="shared" ca="1" si="6"/>
        <v>0.97901235937244324</v>
      </c>
      <c r="W16" s="46">
        <f t="shared" ca="1" si="6"/>
        <v>0.97901234506948198</v>
      </c>
      <c r="X16" s="46">
        <f t="shared" ca="1" si="6"/>
        <v>0.97901234650668567</v>
      </c>
      <c r="Y16" s="46">
        <f t="shared" ca="1" si="6"/>
        <v>0.97901234709956864</v>
      </c>
      <c r="Z16" s="46">
        <f t="shared" ref="Z16:AG16" ca="1" si="7">Z5/MAX(Z$5:Z$14)</f>
        <v>0.97901234701529094</v>
      </c>
      <c r="AA16" s="46">
        <f t="shared" ca="1" si="7"/>
        <v>0.97901234699163464</v>
      </c>
      <c r="AB16" s="46">
        <f t="shared" ca="1" si="7"/>
        <v>0.97901234699618311</v>
      </c>
      <c r="AC16" s="46">
        <f t="shared" ca="1" si="7"/>
        <v>0.97901234699708639</v>
      </c>
      <c r="AD16" s="46">
        <f t="shared" ca="1" si="7"/>
        <v>0.97901234699685358</v>
      </c>
      <c r="AE16" s="46">
        <f t="shared" ca="1" si="7"/>
        <v>0.97901234699682116</v>
      </c>
      <c r="AF16" s="46">
        <f t="shared" ca="1" si="7"/>
        <v>0.97901234699683259</v>
      </c>
      <c r="AG16" s="46">
        <f t="shared" ca="1" si="7"/>
        <v>0.97901234699683348</v>
      </c>
    </row>
    <row r="17" spans="2:33" x14ac:dyDescent="0.3">
      <c r="L17" s="51"/>
      <c r="M17" s="46">
        <f t="shared" ref="M17:Y17" ca="1" si="8">M6/MAX(M$5:M$14)</f>
        <v>0.81081081081081074</v>
      </c>
      <c r="N17" s="46">
        <f t="shared" ca="1" si="8"/>
        <v>0.85526552655265531</v>
      </c>
      <c r="O17" s="46">
        <f t="shared" ca="1" si="8"/>
        <v>0.85961731610574876</v>
      </c>
      <c r="P17" s="46">
        <f t="shared" ca="1" si="8"/>
        <v>0.85753358782900269</v>
      </c>
      <c r="Q17" s="46">
        <f t="shared" ca="1" si="8"/>
        <v>0.85745218150487146</v>
      </c>
      <c r="R17" s="46">
        <f t="shared" ca="1" si="8"/>
        <v>0.85754102731793447</v>
      </c>
      <c r="S17" s="46">
        <f t="shared" ca="1" si="8"/>
        <v>0.85754095267465069</v>
      </c>
      <c r="T17" s="46">
        <f t="shared" ca="1" si="8"/>
        <v>0.85753712938222915</v>
      </c>
      <c r="U17" s="46">
        <f t="shared" ca="1" si="8"/>
        <v>0.85753727106190847</v>
      </c>
      <c r="V17" s="46">
        <f t="shared" ca="1" si="8"/>
        <v>0.85753743398456506</v>
      </c>
      <c r="W17" s="46">
        <f t="shared" ca="1" si="8"/>
        <v>0.85753742211027939</v>
      </c>
      <c r="X17" s="46">
        <f t="shared" ca="1" si="8"/>
        <v>0.85753741530108851</v>
      </c>
      <c r="Y17" s="46">
        <f t="shared" ca="1" si="8"/>
        <v>0.85753741605755796</v>
      </c>
      <c r="Z17" s="46">
        <f t="shared" ref="Z17:AG17" ca="1" si="9">Z6/MAX(Z$5:Z$14)</f>
        <v>0.85753741633465108</v>
      </c>
      <c r="AA17" s="46">
        <f t="shared" ca="1" si="9"/>
        <v>0.85753741629176827</v>
      </c>
      <c r="AB17" s="46">
        <f t="shared" ca="1" si="9"/>
        <v>0.85753741628087266</v>
      </c>
      <c r="AC17" s="46">
        <f t="shared" ca="1" si="9"/>
        <v>0.85753741628314284</v>
      </c>
      <c r="AD17" s="46">
        <f t="shared" ca="1" si="9"/>
        <v>0.85753741628355229</v>
      </c>
      <c r="AE17" s="46">
        <f t="shared" ca="1" si="9"/>
        <v>0.8575374162834376</v>
      </c>
      <c r="AF17" s="46">
        <f t="shared" ca="1" si="9"/>
        <v>0.85753741628342339</v>
      </c>
      <c r="AG17" s="46">
        <f t="shared" ca="1" si="9"/>
        <v>0.85753741628342905</v>
      </c>
    </row>
    <row r="18" spans="2:33" x14ac:dyDescent="0.3">
      <c r="L18" s="51"/>
      <c r="M18" s="46">
        <f t="shared" ref="M18:Y18" ca="1" si="10">M7/MAX(M$5:M$14)</f>
        <v>0.62162162162162149</v>
      </c>
      <c r="N18" s="46">
        <f t="shared" ca="1" si="10"/>
        <v>0.70288028802880287</v>
      </c>
      <c r="O18" s="46">
        <f t="shared" ca="1" si="10"/>
        <v>0.70720483007904478</v>
      </c>
      <c r="P18" s="46">
        <f t="shared" ca="1" si="10"/>
        <v>0.70283913085007921</v>
      </c>
      <c r="Q18" s="46">
        <f t="shared" ca="1" si="10"/>
        <v>0.70286768540616695</v>
      </c>
      <c r="R18" s="46">
        <f t="shared" ca="1" si="10"/>
        <v>0.70306436638157088</v>
      </c>
      <c r="S18" s="46">
        <f t="shared" ca="1" si="10"/>
        <v>0.70305512032098005</v>
      </c>
      <c r="T18" s="46">
        <f t="shared" ca="1" si="10"/>
        <v>0.70304662213238456</v>
      </c>
      <c r="U18" s="46">
        <f t="shared" ca="1" si="10"/>
        <v>0.70304734279520886</v>
      </c>
      <c r="V18" s="46">
        <f t="shared" ca="1" si="10"/>
        <v>0.703047697590511</v>
      </c>
      <c r="W18" s="46">
        <f t="shared" ca="1" si="10"/>
        <v>0.70304765324501362</v>
      </c>
      <c r="X18" s="46">
        <f t="shared" ca="1" si="10"/>
        <v>0.70304763892316047</v>
      </c>
      <c r="Y18" s="46">
        <f t="shared" ca="1" si="10"/>
        <v>0.70304764138109388</v>
      </c>
      <c r="Z18" s="46">
        <f t="shared" ref="Z18:AG18" ca="1" si="11">Z7/MAX(Z$5:Z$14)</f>
        <v>0.70304764193695379</v>
      </c>
      <c r="AA18" s="46">
        <f t="shared" ca="1" si="11"/>
        <v>0.70304764180894974</v>
      </c>
      <c r="AB18" s="46">
        <f t="shared" ca="1" si="11"/>
        <v>0.70304764178845558</v>
      </c>
      <c r="AC18" s="46">
        <f t="shared" ca="1" si="11"/>
        <v>0.70304764179483581</v>
      </c>
      <c r="AD18" s="46">
        <f t="shared" ca="1" si="11"/>
        <v>0.70304764179553647</v>
      </c>
      <c r="AE18" s="46">
        <f t="shared" ca="1" si="11"/>
        <v>0.70304764179522905</v>
      </c>
      <c r="AF18" s="46">
        <f t="shared" ca="1" si="11"/>
        <v>0.70304764179520818</v>
      </c>
      <c r="AG18" s="46">
        <f t="shared" ca="1" si="11"/>
        <v>0.7030476417952225</v>
      </c>
    </row>
    <row r="19" spans="2:33" x14ac:dyDescent="0.3">
      <c r="L19" s="51"/>
      <c r="M19" s="46">
        <f t="shared" ref="M19:Y19" ca="1" si="12">M8/MAX(M$5:M$14)</f>
        <v>0.86486486486486491</v>
      </c>
      <c r="N19" s="46">
        <f t="shared" ca="1" si="12"/>
        <v>0.96381638163816397</v>
      </c>
      <c r="O19" s="46">
        <f t="shared" ca="1" si="12"/>
        <v>0.95947602267504206</v>
      </c>
      <c r="P19" s="46">
        <f t="shared" ca="1" si="12"/>
        <v>0.95517165282750383</v>
      </c>
      <c r="Q19" s="46">
        <f t="shared" ca="1" si="12"/>
        <v>0.95557670141164652</v>
      </c>
      <c r="R19" s="46">
        <f t="shared" ca="1" si="12"/>
        <v>0.95574588785441095</v>
      </c>
      <c r="S19" s="46">
        <f t="shared" ca="1" si="12"/>
        <v>0.95572129533942751</v>
      </c>
      <c r="T19" s="46">
        <f t="shared" ca="1" si="12"/>
        <v>0.95571475177674681</v>
      </c>
      <c r="U19" s="46">
        <f t="shared" ca="1" si="12"/>
        <v>0.95571607759765298</v>
      </c>
      <c r="V19" s="46">
        <f t="shared" ca="1" si="12"/>
        <v>0.95571632151053254</v>
      </c>
      <c r="W19" s="46">
        <f t="shared" ca="1" si="12"/>
        <v>0.95571625420974526</v>
      </c>
      <c r="X19" s="46">
        <f t="shared" ca="1" si="12"/>
        <v>0.95571624564866375</v>
      </c>
      <c r="Y19" s="46">
        <f t="shared" ca="1" si="12"/>
        <v>0.9557162489307689</v>
      </c>
      <c r="Z19" s="46">
        <f t="shared" ref="Z19:AG19" ca="1" si="13">Z8/MAX(Z$5:Z$14)</f>
        <v>0.95571624920182452</v>
      </c>
      <c r="AA19" s="46">
        <f t="shared" ca="1" si="13"/>
        <v>0.95571624904671415</v>
      </c>
      <c r="AB19" s="46">
        <f t="shared" ca="1" si="13"/>
        <v>0.95571624903981289</v>
      </c>
      <c r="AC19" s="46">
        <f t="shared" ca="1" si="13"/>
        <v>0.95571624904694652</v>
      </c>
      <c r="AD19" s="46">
        <f t="shared" ca="1" si="13"/>
        <v>0.95571624904701691</v>
      </c>
      <c r="AE19" s="46">
        <f t="shared" ca="1" si="13"/>
        <v>0.95571624904669694</v>
      </c>
      <c r="AF19" s="46">
        <f t="shared" ca="1" si="13"/>
        <v>0.95571624904670449</v>
      </c>
      <c r="AG19" s="46">
        <f t="shared" ca="1" si="13"/>
        <v>0.95571624904671837</v>
      </c>
    </row>
    <row r="20" spans="2:33" x14ac:dyDescent="0.3">
      <c r="B20" s="52"/>
      <c r="C20" s="52"/>
      <c r="D20" s="52"/>
      <c r="E20" s="52"/>
      <c r="F20" s="52"/>
      <c r="G20" s="52"/>
      <c r="H20" s="52"/>
      <c r="I20" s="52"/>
      <c r="J20" s="52"/>
      <c r="K20" s="52"/>
      <c r="M20" s="46">
        <f t="shared" ref="M20:Y20" ca="1" si="14">M9/MAX(M$5:M$14)</f>
        <v>0.47747747747747749</v>
      </c>
      <c r="N20" s="46">
        <f t="shared" ca="1" si="14"/>
        <v>0.45850585058505855</v>
      </c>
      <c r="O20" s="46">
        <f t="shared" ca="1" si="14"/>
        <v>0.46972405222749936</v>
      </c>
      <c r="P20" s="46">
        <f t="shared" ca="1" si="14"/>
        <v>0.4705472974382453</v>
      </c>
      <c r="Q20" s="46">
        <f t="shared" ca="1" si="14"/>
        <v>0.47008199161694114</v>
      </c>
      <c r="R20" s="46">
        <f t="shared" ca="1" si="14"/>
        <v>0.4700538492919864</v>
      </c>
      <c r="S20" s="46">
        <f t="shared" ca="1" si="14"/>
        <v>0.47007437232312416</v>
      </c>
      <c r="T20" s="46">
        <f t="shared" ca="1" si="14"/>
        <v>0.47007509123258767</v>
      </c>
      <c r="U20" s="46">
        <f t="shared" ca="1" si="14"/>
        <v>0.4700741715794618</v>
      </c>
      <c r="V20" s="46">
        <f t="shared" ca="1" si="14"/>
        <v>0.47007416709548389</v>
      </c>
      <c r="W20" s="46">
        <f t="shared" ca="1" si="14"/>
        <v>0.47007420791183885</v>
      </c>
      <c r="X20" s="46">
        <f t="shared" ca="1" si="14"/>
        <v>0.47007420681693318</v>
      </c>
      <c r="Y20" s="46">
        <f t="shared" ca="1" si="14"/>
        <v>0.47007420504017772</v>
      </c>
      <c r="Z20" s="46">
        <f t="shared" ref="Z20:AG20" ca="1" si="15">Z9/MAX(Z$5:Z$14)</f>
        <v>0.47007420514668841</v>
      </c>
      <c r="AA20" s="46">
        <f t="shared" ca="1" si="15"/>
        <v>0.47007420522219906</v>
      </c>
      <c r="AB20" s="46">
        <f t="shared" ca="1" si="15"/>
        <v>0.47007420521497584</v>
      </c>
      <c r="AC20" s="46">
        <f t="shared" ca="1" si="15"/>
        <v>0.4700742052118545</v>
      </c>
      <c r="AD20" s="46">
        <f t="shared" ca="1" si="15"/>
        <v>0.47007420521227905</v>
      </c>
      <c r="AE20" s="46">
        <f t="shared" ca="1" si="15"/>
        <v>0.47007420521240389</v>
      </c>
      <c r="AF20" s="46">
        <f t="shared" ca="1" si="15"/>
        <v>0.47007420521238091</v>
      </c>
      <c r="AG20" s="46">
        <f t="shared" ca="1" si="15"/>
        <v>0.47007420521237614</v>
      </c>
    </row>
    <row r="21" spans="2:33" x14ac:dyDescent="0.3">
      <c r="M21" s="46">
        <f t="shared" ref="M21:Y21" ca="1" si="16">M10/MAX(M$5:M$14)</f>
        <v>0.39099099099099099</v>
      </c>
      <c r="N21" s="46">
        <f t="shared" ca="1" si="16"/>
        <v>0.40252025202520253</v>
      </c>
      <c r="O21" s="46">
        <f t="shared" ca="1" si="16"/>
        <v>0.41840729959314293</v>
      </c>
      <c r="P21" s="46">
        <f t="shared" ca="1" si="16"/>
        <v>0.41720637534707694</v>
      </c>
      <c r="Q21" s="46">
        <f t="shared" ca="1" si="16"/>
        <v>0.41655706704161366</v>
      </c>
      <c r="R21" s="46">
        <f t="shared" ca="1" si="16"/>
        <v>0.41663173146634469</v>
      </c>
      <c r="S21" s="46">
        <f t="shared" ca="1" si="16"/>
        <v>0.41665768906335765</v>
      </c>
      <c r="T21" s="46">
        <f t="shared" ca="1" si="16"/>
        <v>0.41665351473082096</v>
      </c>
      <c r="U21" s="46">
        <f t="shared" ca="1" si="16"/>
        <v>0.41665250587384611</v>
      </c>
      <c r="V21" s="46">
        <f t="shared" ca="1" si="16"/>
        <v>0.41665272479057347</v>
      </c>
      <c r="W21" s="46">
        <f t="shared" ca="1" si="16"/>
        <v>0.41665276229827286</v>
      </c>
      <c r="X21" s="46">
        <f t="shared" ca="1" si="16"/>
        <v>0.41665275131860952</v>
      </c>
      <c r="Y21" s="46">
        <f t="shared" ca="1" si="16"/>
        <v>0.41665275001541385</v>
      </c>
      <c r="Z21" s="46">
        <f t="shared" ref="Z21:AG21" ca="1" si="17">Z10/MAX(Z$5:Z$14)</f>
        <v>0.4166527505471721</v>
      </c>
      <c r="AA21" s="46">
        <f t="shared" ca="1" si="17"/>
        <v>0.41665275058751394</v>
      </c>
      <c r="AB21" s="46">
        <f t="shared" ca="1" si="17"/>
        <v>0.41665275056250978</v>
      </c>
      <c r="AC21" s="46">
        <f t="shared" ca="1" si="17"/>
        <v>0.41665275056154361</v>
      </c>
      <c r="AD21" s="46">
        <f t="shared" ca="1" si="17"/>
        <v>0.41665275056268852</v>
      </c>
      <c r="AE21" s="46">
        <f t="shared" ca="1" si="17"/>
        <v>0.41665275056269357</v>
      </c>
      <c r="AF21" s="46">
        <f t="shared" ca="1" si="17"/>
        <v>0.4166527505626425</v>
      </c>
      <c r="AG21" s="46">
        <f t="shared" ca="1" si="17"/>
        <v>0.41665275056264389</v>
      </c>
    </row>
    <row r="22" spans="2:33" x14ac:dyDescent="0.3">
      <c r="B22" s="52"/>
      <c r="D22" s="52"/>
      <c r="E22" s="52"/>
      <c r="F22" s="52"/>
      <c r="G22" s="52"/>
      <c r="J22" s="108"/>
      <c r="K22" s="108"/>
      <c r="M22" s="46">
        <f t="shared" ref="M22:Y22" ca="1" si="18">M11/MAX(M$5:M$14)</f>
        <v>1</v>
      </c>
      <c r="N22" s="46">
        <f t="shared" ca="1" si="18"/>
        <v>1</v>
      </c>
      <c r="O22" s="46">
        <f t="shared" ca="1" si="18"/>
        <v>1</v>
      </c>
      <c r="P22" s="46">
        <f t="shared" ca="1" si="18"/>
        <v>1</v>
      </c>
      <c r="Q22" s="46">
        <f t="shared" ca="1" si="18"/>
        <v>1</v>
      </c>
      <c r="R22" s="46">
        <f t="shared" ca="1" si="18"/>
        <v>1</v>
      </c>
      <c r="S22" s="46">
        <f t="shared" ca="1" si="18"/>
        <v>1</v>
      </c>
      <c r="T22" s="46">
        <f t="shared" ca="1" si="18"/>
        <v>1</v>
      </c>
      <c r="U22" s="46">
        <f t="shared" ca="1" si="18"/>
        <v>1</v>
      </c>
      <c r="V22" s="46">
        <f t="shared" ca="1" si="18"/>
        <v>1</v>
      </c>
      <c r="W22" s="46">
        <f t="shared" ca="1" si="18"/>
        <v>1</v>
      </c>
      <c r="X22" s="46">
        <f t="shared" ca="1" si="18"/>
        <v>1</v>
      </c>
      <c r="Y22" s="46">
        <f t="shared" ca="1" si="18"/>
        <v>1</v>
      </c>
      <c r="Z22" s="46">
        <f t="shared" ref="Z22:AG22" ca="1" si="19">Z11/MAX(Z$5:Z$14)</f>
        <v>1</v>
      </c>
      <c r="AA22" s="46">
        <f t="shared" ca="1" si="19"/>
        <v>1</v>
      </c>
      <c r="AB22" s="46">
        <f t="shared" ca="1" si="19"/>
        <v>1</v>
      </c>
      <c r="AC22" s="46">
        <f t="shared" ca="1" si="19"/>
        <v>1</v>
      </c>
      <c r="AD22" s="46">
        <f t="shared" ca="1" si="19"/>
        <v>1</v>
      </c>
      <c r="AE22" s="46">
        <f t="shared" ca="1" si="19"/>
        <v>1</v>
      </c>
      <c r="AF22" s="46">
        <f t="shared" ca="1" si="19"/>
        <v>1</v>
      </c>
      <c r="AG22" s="46">
        <f t="shared" ca="1" si="19"/>
        <v>1</v>
      </c>
    </row>
    <row r="23" spans="2:33" x14ac:dyDescent="0.3">
      <c r="B23" s="53"/>
      <c r="C23" s="49"/>
      <c r="D23" s="52"/>
      <c r="E23" s="52"/>
      <c r="F23" s="52"/>
      <c r="G23" s="52"/>
      <c r="J23" s="49"/>
      <c r="K23" s="49"/>
      <c r="M23" s="46">
        <f t="shared" ref="M23:Y23" ca="1" si="20">M12/MAX(M$5:M$14)</f>
        <v>0.36036036036036034</v>
      </c>
      <c r="N23" s="46">
        <f t="shared" ca="1" si="20"/>
        <v>0.38259825982598256</v>
      </c>
      <c r="O23" s="46">
        <f t="shared" ca="1" si="20"/>
        <v>0.39929012818548582</v>
      </c>
      <c r="P23" s="46">
        <f t="shared" ca="1" si="20"/>
        <v>0.39777923433912915</v>
      </c>
      <c r="Q23" s="46">
        <f t="shared" ca="1" si="20"/>
        <v>0.39708350964596328</v>
      </c>
      <c r="R23" s="46">
        <f t="shared" ca="1" si="20"/>
        <v>0.39717001854214129</v>
      </c>
      <c r="S23" s="46">
        <f t="shared" ca="1" si="20"/>
        <v>0.39719809024096381</v>
      </c>
      <c r="T23" s="46">
        <f t="shared" ca="1" si="20"/>
        <v>0.39719337136722377</v>
      </c>
      <c r="U23" s="46">
        <f t="shared" ca="1" si="20"/>
        <v>0.39719227751584818</v>
      </c>
      <c r="V23" s="46">
        <f t="shared" ca="1" si="20"/>
        <v>0.39719252269277222</v>
      </c>
      <c r="W23" s="46">
        <f t="shared" ca="1" si="20"/>
        <v>0.39719256328957775</v>
      </c>
      <c r="X23" s="46">
        <f t="shared" ca="1" si="20"/>
        <v>0.39719255104989365</v>
      </c>
      <c r="Y23" s="46">
        <f t="shared" ca="1" si="20"/>
        <v>0.39719254964756345</v>
      </c>
      <c r="Z23" s="46">
        <f t="shared" ref="Z23:AG23" ca="1" si="21">Z12/MAX(Z$5:Z$14)</f>
        <v>0.39719255023855149</v>
      </c>
      <c r="AA23" s="46">
        <f t="shared" ca="1" si="21"/>
        <v>0.39719255028140682</v>
      </c>
      <c r="AB23" s="46">
        <f t="shared" ca="1" si="21"/>
        <v>0.39719255025368422</v>
      </c>
      <c r="AC23" s="46">
        <f t="shared" ca="1" si="21"/>
        <v>0.39719255025269506</v>
      </c>
      <c r="AD23" s="46">
        <f t="shared" ca="1" si="21"/>
        <v>0.39719255025396177</v>
      </c>
      <c r="AE23" s="46">
        <f t="shared" ca="1" si="21"/>
        <v>0.39719255025396383</v>
      </c>
      <c r="AF23" s="46">
        <f t="shared" ca="1" si="21"/>
        <v>0.39719255025390743</v>
      </c>
      <c r="AG23" s="46">
        <f t="shared" ca="1" si="21"/>
        <v>0.39719255025390915</v>
      </c>
    </row>
    <row r="24" spans="2:33" x14ac:dyDescent="0.3">
      <c r="B24" s="52"/>
      <c r="C24" s="52"/>
      <c r="D24" s="52"/>
      <c r="E24" s="52"/>
      <c r="F24" s="52"/>
      <c r="G24" s="52"/>
      <c r="H24" s="53"/>
      <c r="I24" s="49"/>
      <c r="J24" s="49"/>
      <c r="K24" s="49"/>
      <c r="M24" s="46">
        <f t="shared" ref="M24:Y24" ca="1" si="22">M13/MAX(M$5:M$14)</f>
        <v>0.54054054054054046</v>
      </c>
      <c r="N24" s="46">
        <f t="shared" ca="1" si="22"/>
        <v>0.65742574257425734</v>
      </c>
      <c r="O24" s="46">
        <f t="shared" ca="1" si="22"/>
        <v>0.66777034426796944</v>
      </c>
      <c r="P24" s="46">
        <f t="shared" ca="1" si="22"/>
        <v>0.6620266331145197</v>
      </c>
      <c r="Q24" s="46">
        <f t="shared" ca="1" si="22"/>
        <v>0.66177728964920524</v>
      </c>
      <c r="R24" s="46">
        <f t="shared" ca="1" si="22"/>
        <v>0.66203425728938414</v>
      </c>
      <c r="S24" s="46">
        <f t="shared" ca="1" si="22"/>
        <v>0.66203649737278336</v>
      </c>
      <c r="T24" s="46">
        <f t="shared" ca="1" si="22"/>
        <v>0.66202509861181547</v>
      </c>
      <c r="U24" s="46">
        <f t="shared" ca="1" si="22"/>
        <v>0.66202538105181508</v>
      </c>
      <c r="V24" s="46">
        <f t="shared" ca="1" si="22"/>
        <v>0.66202587690411452</v>
      </c>
      <c r="W24" s="46">
        <f t="shared" ca="1" si="22"/>
        <v>0.66202584785358065</v>
      </c>
      <c r="X24" s="46">
        <f t="shared" ca="1" si="22"/>
        <v>0.6620258267843947</v>
      </c>
      <c r="Y24" s="46">
        <f t="shared" ca="1" si="22"/>
        <v>0.66202582877606575</v>
      </c>
      <c r="Z24" s="46">
        <f t="shared" ref="Z24:AG24" ca="1" si="23">Z13/MAX(Z$5:Z$14)</f>
        <v>0.66202582964719414</v>
      </c>
      <c r="AA24" s="46">
        <f t="shared" ca="1" si="23"/>
        <v>0.66202582952966849</v>
      </c>
      <c r="AB24" s="46">
        <f t="shared" ca="1" si="23"/>
        <v>0.6620258294947996</v>
      </c>
      <c r="AC24" s="46">
        <f t="shared" ca="1" si="23"/>
        <v>0.66202582950118671</v>
      </c>
      <c r="AD24" s="46">
        <f t="shared" ca="1" si="23"/>
        <v>0.66202582950252697</v>
      </c>
      <c r="AE24" s="46">
        <f t="shared" ca="1" si="23"/>
        <v>0.66202582950219824</v>
      </c>
      <c r="AF24" s="46">
        <f t="shared" ca="1" si="23"/>
        <v>0.6620258295021495</v>
      </c>
      <c r="AG24" s="46">
        <f t="shared" ca="1" si="23"/>
        <v>0.66202582950216582</v>
      </c>
    </row>
    <row r="25" spans="2:33" x14ac:dyDescent="0.3">
      <c r="B25" s="52"/>
      <c r="C25" s="52"/>
      <c r="D25" s="52"/>
      <c r="E25" s="52"/>
      <c r="F25" s="52"/>
      <c r="G25" s="52"/>
      <c r="H25" s="53"/>
      <c r="I25" s="49"/>
      <c r="J25" s="49"/>
      <c r="K25" s="49"/>
      <c r="M25" s="46">
        <f t="shared" ref="M25:Y25" ca="1" si="24">M14/MAX(M$5:M$14)</f>
        <v>0.54054054054054046</v>
      </c>
      <c r="N25" s="46">
        <f t="shared" ca="1" si="24"/>
        <v>0.65742574257425734</v>
      </c>
      <c r="O25" s="46">
        <f t="shared" ca="1" si="24"/>
        <v>0.66777034426796944</v>
      </c>
      <c r="P25" s="46">
        <f t="shared" ca="1" si="24"/>
        <v>0.6620266331145197</v>
      </c>
      <c r="Q25" s="46">
        <f t="shared" ca="1" si="24"/>
        <v>0.66177728964920524</v>
      </c>
      <c r="R25" s="46">
        <f t="shared" ca="1" si="24"/>
        <v>0.66203425728938414</v>
      </c>
      <c r="S25" s="46">
        <f t="shared" ca="1" si="24"/>
        <v>0.66203649737278336</v>
      </c>
      <c r="T25" s="46">
        <f t="shared" ca="1" si="24"/>
        <v>0.66202509861181547</v>
      </c>
      <c r="U25" s="46">
        <f t="shared" ca="1" si="24"/>
        <v>0.66202538105181508</v>
      </c>
      <c r="V25" s="46">
        <f t="shared" ca="1" si="24"/>
        <v>0.66202587690411452</v>
      </c>
      <c r="W25" s="46">
        <f t="shared" ca="1" si="24"/>
        <v>0.66202584785358065</v>
      </c>
      <c r="X25" s="46">
        <f t="shared" ca="1" si="24"/>
        <v>0.6620258267843947</v>
      </c>
      <c r="Y25" s="46">
        <f t="shared" ca="1" si="24"/>
        <v>0.66202582877606575</v>
      </c>
      <c r="Z25" s="46">
        <f t="shared" ref="Z25:AG25" ca="1" si="25">Z14/MAX(Z$5:Z$14)</f>
        <v>0.66202582964719414</v>
      </c>
      <c r="AA25" s="46">
        <f t="shared" ca="1" si="25"/>
        <v>0.66202582952966849</v>
      </c>
      <c r="AB25" s="46">
        <f t="shared" ca="1" si="25"/>
        <v>0.6620258294947996</v>
      </c>
      <c r="AC25" s="46">
        <f t="shared" ca="1" si="25"/>
        <v>0.66202582950118671</v>
      </c>
      <c r="AD25" s="46">
        <f t="shared" ca="1" si="25"/>
        <v>0.66202582950252697</v>
      </c>
      <c r="AE25" s="46">
        <f t="shared" ca="1" si="25"/>
        <v>0.66202582950219824</v>
      </c>
      <c r="AF25" s="46">
        <f t="shared" ca="1" si="25"/>
        <v>0.6620258295021495</v>
      </c>
      <c r="AG25" s="46">
        <f t="shared" ca="1" si="25"/>
        <v>0.66202582950216582</v>
      </c>
    </row>
    <row r="26" spans="2:33" x14ac:dyDescent="0.3">
      <c r="M26" s="66">
        <f t="shared" ref="M26:Y26" ca="1" si="26">SUM(M16:M25)</f>
        <v>6.5801801801801796</v>
      </c>
      <c r="N26" s="66">
        <f t="shared" ca="1" si="26"/>
        <v>7.0615361536153616</v>
      </c>
      <c r="O26" s="66">
        <f t="shared" ca="1" si="26"/>
        <v>7.1283642306317345</v>
      </c>
      <c r="P26" s="66">
        <f t="shared" ca="1" si="26"/>
        <v>7.1040052084877274</v>
      </c>
      <c r="Q26" s="66">
        <f t="shared" ca="1" si="26"/>
        <v>7.1021901275244801</v>
      </c>
      <c r="R26" s="66">
        <f t="shared" ca="1" si="26"/>
        <v>7.1032945110152577</v>
      </c>
      <c r="S26" s="66">
        <f t="shared" ca="1" si="26"/>
        <v>7.1033323745811341</v>
      </c>
      <c r="T26" s="66">
        <f t="shared" ca="1" si="26"/>
        <v>7.1032827266838172</v>
      </c>
      <c r="U26" s="66">
        <f t="shared" ca="1" si="26"/>
        <v>7.1032827888185119</v>
      </c>
      <c r="V26" s="66">
        <f t="shared" ca="1" si="26"/>
        <v>7.1032849808451104</v>
      </c>
      <c r="W26" s="66">
        <f t="shared" ca="1" si="26"/>
        <v>7.1032849038413719</v>
      </c>
      <c r="X26" s="66">
        <f t="shared" ca="1" si="26"/>
        <v>7.1032848091338234</v>
      </c>
      <c r="Y26" s="66">
        <f t="shared" ca="1" si="26"/>
        <v>7.1032848157242752</v>
      </c>
      <c r="Z26" s="66">
        <f t="shared" ref="Z26:AG26" ca="1" si="27">SUM(Z16:Z25)</f>
        <v>7.1032848197155207</v>
      </c>
      <c r="AA26" s="66">
        <f t="shared" ca="1" si="27"/>
        <v>7.1032848192895237</v>
      </c>
      <c r="AB26" s="66">
        <f t="shared" ca="1" si="27"/>
        <v>7.1032848191260936</v>
      </c>
      <c r="AC26" s="66">
        <f t="shared" ca="1" si="27"/>
        <v>7.1032848191504785</v>
      </c>
      <c r="AD26" s="66">
        <f t="shared" ca="1" si="27"/>
        <v>7.1032848191569427</v>
      </c>
      <c r="AE26" s="66">
        <f t="shared" ca="1" si="27"/>
        <v>7.1032848191556424</v>
      </c>
      <c r="AF26" s="66">
        <f t="shared" ca="1" si="27"/>
        <v>7.103284819155399</v>
      </c>
      <c r="AG26" s="66">
        <f t="shared" ca="1" si="27"/>
        <v>7.1032848191554638</v>
      </c>
    </row>
    <row r="27" spans="2:33" ht="14.4" thickBot="1" x14ac:dyDescent="0.35">
      <c r="M27" s="42" t="s">
        <v>32</v>
      </c>
    </row>
    <row r="28" spans="2:33" x14ac:dyDescent="0.3">
      <c r="B28" s="45">
        <f t="array" aca="1" ref="B28:K37" ca="1">IF(B5:K14*B15:K15&gt;0,B5:K14/B15:K15,)</f>
        <v>0.1271186440677966</v>
      </c>
      <c r="C28" s="46">
        <f ca="1"/>
        <v>0.12244897959183675</v>
      </c>
      <c r="D28" s="46">
        <f ca="1"/>
        <v>9.6774193548387108E-2</v>
      </c>
      <c r="E28" s="46">
        <f ca="1"/>
        <v>0.13043478260869565</v>
      </c>
      <c r="F28" s="46">
        <f ca="1"/>
        <v>0.16363636363636366</v>
      </c>
      <c r="G28" s="46">
        <f ca="1"/>
        <v>0.23809523809523805</v>
      </c>
      <c r="H28" s="46">
        <f ca="1"/>
        <v>0.1195219123505976</v>
      </c>
      <c r="I28" s="46">
        <f ca="1"/>
        <v>0.15</v>
      </c>
      <c r="J28" s="46">
        <f ca="1"/>
        <v>0.1</v>
      </c>
      <c r="K28" s="46">
        <f ca="1"/>
        <v>0.1</v>
      </c>
      <c r="M28" s="54">
        <f ca="1">M16/M$26</f>
        <v>0.14786418400876233</v>
      </c>
      <c r="N28" s="54">
        <f ca="1">N16/N$26</f>
        <v>0.13893550758196982</v>
      </c>
      <c r="O28" s="54">
        <f t="shared" ref="O28:X28" ca="1" si="28">O16/O$26</f>
        <v>0.13735323582687647</v>
      </c>
      <c r="P28" s="54">
        <f t="shared" ca="1" si="28"/>
        <v>0.13779194058840352</v>
      </c>
      <c r="Q28" s="54">
        <f t="shared" ca="1" si="28"/>
        <v>0.13784711392119711</v>
      </c>
      <c r="R28" s="54">
        <f t="shared" ca="1" si="28"/>
        <v>0.13782606283097396</v>
      </c>
      <c r="S28" s="54">
        <f t="shared" ca="1" si="28"/>
        <v>0.13782430671221321</v>
      </c>
      <c r="T28" s="54">
        <f t="shared" ca="1" si="28"/>
        <v>0.13782529662806298</v>
      </c>
      <c r="U28" s="54">
        <f t="shared" ca="1" si="28"/>
        <v>0.13782534208437375</v>
      </c>
      <c r="V28" s="54">
        <f t="shared" ca="1" si="28"/>
        <v>0.13782529660748113</v>
      </c>
      <c r="W28" s="54">
        <f t="shared" ca="1" si="28"/>
        <v>0.1378252960880175</v>
      </c>
      <c r="X28" s="54">
        <f t="shared" ca="1" si="28"/>
        <v>0.13782529812796099</v>
      </c>
      <c r="Y28" s="332">
        <f t="shared" ref="Y28:AG28" ca="1" si="29">Y16/Y$26</f>
        <v>0.13782529808355223</v>
      </c>
      <c r="Z28" s="332">
        <f t="shared" ca="1" si="29"/>
        <v>0.13782529799424534</v>
      </c>
      <c r="AA28" s="332">
        <f t="shared" ca="1" si="29"/>
        <v>0.13782529799918064</v>
      </c>
      <c r="AB28" s="332">
        <f t="shared" ca="1" si="29"/>
        <v>0.13782529800299201</v>
      </c>
      <c r="AC28" s="332">
        <f t="shared" ca="1" si="29"/>
        <v>0.13782529800264604</v>
      </c>
      <c r="AD28" s="332">
        <f t="shared" ca="1" si="29"/>
        <v>0.13782529800248783</v>
      </c>
      <c r="AE28" s="332">
        <f t="shared" ca="1" si="29"/>
        <v>0.13782529800250851</v>
      </c>
      <c r="AF28" s="332">
        <f t="shared" ca="1" si="29"/>
        <v>0.13782529800251483</v>
      </c>
      <c r="AG28" s="101">
        <f t="shared" ca="1" si="29"/>
        <v>0.1378252980025137</v>
      </c>
    </row>
    <row r="29" spans="2:33" x14ac:dyDescent="0.3">
      <c r="B29" s="46">
        <f ca="1"/>
        <v>0.1271186440677966</v>
      </c>
      <c r="C29" s="45">
        <f ca="1"/>
        <v>0.12244897959183675</v>
      </c>
      <c r="D29" s="46">
        <f ca="1"/>
        <v>9.6774193548387108E-2</v>
      </c>
      <c r="E29" s="46">
        <f ca="1"/>
        <v>0.13043478260869565</v>
      </c>
      <c r="F29" s="46">
        <f ca="1"/>
        <v>0.1090909090909091</v>
      </c>
      <c r="G29" s="46">
        <f ca="1"/>
        <v>0.14285714285714288</v>
      </c>
      <c r="H29" s="46">
        <f ca="1"/>
        <v>0.1195219123505976</v>
      </c>
      <c r="I29" s="46">
        <f ca="1"/>
        <v>0.15</v>
      </c>
      <c r="J29" s="46">
        <f ca="1"/>
        <v>0.1</v>
      </c>
      <c r="K29" s="46">
        <f ca="1"/>
        <v>0.1</v>
      </c>
      <c r="M29" s="54">
        <f t="shared" ref="M29" ca="1" si="30">M17/M$26</f>
        <v>0.12322015334063527</v>
      </c>
      <c r="N29" s="54">
        <f t="shared" ref="N29:X37" ca="1" si="31">N17/N$26</f>
        <v>0.12111607275631903</v>
      </c>
      <c r="O29" s="54">
        <f t="shared" ca="1" si="31"/>
        <v>0.12059110453585327</v>
      </c>
      <c r="P29" s="54">
        <f t="shared" ca="1" si="31"/>
        <v>0.12071128365790586</v>
      </c>
      <c r="Q29" s="54">
        <f t="shared" ca="1" si="31"/>
        <v>0.12073067125897158</v>
      </c>
      <c r="R29" s="54">
        <f t="shared" ca="1" si="31"/>
        <v>0.12072440836968311</v>
      </c>
      <c r="S29" s="54">
        <f t="shared" ca="1" si="31"/>
        <v>0.12072375435271925</v>
      </c>
      <c r="T29" s="54">
        <f t="shared" ca="1" si="31"/>
        <v>0.12072405989991788</v>
      </c>
      <c r="U29" s="54">
        <f t="shared" ca="1" si="31"/>
        <v>0.12072407878956802</v>
      </c>
      <c r="V29" s="54">
        <f t="shared" ca="1" si="31"/>
        <v>0.12072406447115963</v>
      </c>
      <c r="W29" s="54">
        <f t="shared" ca="1" si="31"/>
        <v>0.12072406410821751</v>
      </c>
      <c r="X29" s="54">
        <f t="shared" ca="1" si="31"/>
        <v>0.12072406475922466</v>
      </c>
      <c r="Y29" s="332">
        <f t="shared" ref="Y29:AG29" ca="1" si="32">Y17/Y$26</f>
        <v>0.1207240647537122</v>
      </c>
      <c r="Z29" s="332">
        <f t="shared" ca="1" si="32"/>
        <v>0.12072406472488803</v>
      </c>
      <c r="AA29" s="332">
        <f t="shared" ca="1" si="32"/>
        <v>0.12072406472609103</v>
      </c>
      <c r="AB29" s="332">
        <f t="shared" ca="1" si="32"/>
        <v>0.12072406472733473</v>
      </c>
      <c r="AC29" s="332">
        <f t="shared" ca="1" si="32"/>
        <v>0.12072406472723989</v>
      </c>
      <c r="AD29" s="332">
        <f t="shared" ca="1" si="32"/>
        <v>0.12072406472718766</v>
      </c>
      <c r="AE29" s="332">
        <f t="shared" ca="1" si="32"/>
        <v>0.12072406472719362</v>
      </c>
      <c r="AF29" s="332">
        <f t="shared" ca="1" si="32"/>
        <v>0.12072406472719575</v>
      </c>
      <c r="AG29" s="102">
        <f t="shared" ca="1" si="32"/>
        <v>0.12072406472719545</v>
      </c>
    </row>
    <row r="30" spans="2:33" x14ac:dyDescent="0.3">
      <c r="B30" s="46">
        <f ca="1"/>
        <v>0.1271186440677966</v>
      </c>
      <c r="C30" s="46">
        <f ca="1"/>
        <v>0.12244897959183675</v>
      </c>
      <c r="D30" s="45">
        <f ca="1"/>
        <v>9.6774193548387108E-2</v>
      </c>
      <c r="E30" s="46">
        <f ca="1"/>
        <v>0.13043478260869565</v>
      </c>
      <c r="F30" s="46">
        <f ca="1"/>
        <v>0.16363636363636366</v>
      </c>
      <c r="G30" s="46">
        <f ca="1"/>
        <v>4.7619047619047616E-2</v>
      </c>
      <c r="H30" s="46">
        <f ca="1"/>
        <v>5.97609561752988E-2</v>
      </c>
      <c r="I30" s="46">
        <f ca="1"/>
        <v>4.9999999999999989E-2</v>
      </c>
      <c r="J30" s="46">
        <f ca="1"/>
        <v>0.1</v>
      </c>
      <c r="K30" s="46">
        <f ca="1"/>
        <v>0.1</v>
      </c>
      <c r="M30" s="54">
        <f t="shared" ref="M30" ca="1" si="33">M18/M$26</f>
        <v>9.446878422782036E-2</v>
      </c>
      <c r="N30" s="54">
        <f t="shared" ca="1" si="31"/>
        <v>9.9536456762165354E-2</v>
      </c>
      <c r="O30" s="54">
        <f t="shared" ca="1" si="31"/>
        <v>9.9209974013402855E-2</v>
      </c>
      <c r="P30" s="54">
        <f t="shared" ca="1" si="31"/>
        <v>9.893561592696197E-2</v>
      </c>
      <c r="Q30" s="54">
        <f t="shared" ca="1" si="31"/>
        <v>9.8964921071629575E-2</v>
      </c>
      <c r="R30" s="54">
        <f t="shared" ca="1" si="31"/>
        <v>9.8977223215412413E-2</v>
      </c>
      <c r="S30" s="54">
        <f t="shared" ca="1" si="31"/>
        <v>9.897539397661051E-2</v>
      </c>
      <c r="T30" s="54">
        <f t="shared" ca="1" si="31"/>
        <v>9.8974889383377174E-2</v>
      </c>
      <c r="U30" s="54">
        <f t="shared" ca="1" si="31"/>
        <v>9.8974989972509128E-2</v>
      </c>
      <c r="V30" s="54">
        <f t="shared" ca="1" si="31"/>
        <v>9.8975009377543818E-2</v>
      </c>
      <c r="W30" s="54">
        <f t="shared" ca="1" si="31"/>
        <v>9.8975004207534148E-2</v>
      </c>
      <c r="X30" s="54">
        <f t="shared" ca="1" si="31"/>
        <v>9.8975003510930637E-2</v>
      </c>
      <c r="Y30" s="332">
        <f t="shared" ref="Y30:AG30" ca="1" si="34">Y18/Y$26</f>
        <v>9.8975003765129008E-2</v>
      </c>
      <c r="Z30" s="332">
        <f t="shared" ca="1" si="34"/>
        <v>9.8975003787770133E-2</v>
      </c>
      <c r="AA30" s="332">
        <f t="shared" ca="1" si="34"/>
        <v>9.8975003775685452E-2</v>
      </c>
      <c r="AB30" s="332">
        <f t="shared" ca="1" si="34"/>
        <v>9.8975003775077466E-2</v>
      </c>
      <c r="AC30" s="332">
        <f t="shared" ca="1" si="34"/>
        <v>9.8975003775635909E-2</v>
      </c>
      <c r="AD30" s="332">
        <f t="shared" ca="1" si="34"/>
        <v>9.8975003775644471E-2</v>
      </c>
      <c r="AE30" s="332">
        <f t="shared" ca="1" si="34"/>
        <v>9.8975003775619311E-2</v>
      </c>
      <c r="AF30" s="332">
        <f t="shared" ca="1" si="34"/>
        <v>9.8975003775619769E-2</v>
      </c>
      <c r="AG30" s="102">
        <f t="shared" ca="1" si="34"/>
        <v>9.8975003775620879E-2</v>
      </c>
    </row>
    <row r="31" spans="2:33" x14ac:dyDescent="0.3">
      <c r="B31" s="46">
        <f ca="1"/>
        <v>0.1271186440677966</v>
      </c>
      <c r="C31" s="46">
        <f ca="1"/>
        <v>0.12244897959183675</v>
      </c>
      <c r="D31" s="46">
        <f ca="1"/>
        <v>9.6774193548387108E-2</v>
      </c>
      <c r="E31" s="45">
        <f ca="1"/>
        <v>0.13043478260869565</v>
      </c>
      <c r="F31" s="46">
        <f ca="1"/>
        <v>0.16363636363636366</v>
      </c>
      <c r="G31" s="46">
        <f ca="1"/>
        <v>9.5238095238095233E-2</v>
      </c>
      <c r="H31" s="46">
        <f ca="1"/>
        <v>0.2390438247011952</v>
      </c>
      <c r="I31" s="46">
        <f ca="1"/>
        <v>0.15</v>
      </c>
      <c r="J31" s="46">
        <f ca="1"/>
        <v>0.1</v>
      </c>
      <c r="K31" s="46">
        <f ca="1"/>
        <v>0.1</v>
      </c>
      <c r="M31" s="54">
        <f t="shared" ref="M31" ca="1" si="35">M19/M$26</f>
        <v>0.13143483023001098</v>
      </c>
      <c r="N31" s="54">
        <f t="shared" ca="1" si="31"/>
        <v>0.13648820322823241</v>
      </c>
      <c r="O31" s="54">
        <f t="shared" ca="1" si="31"/>
        <v>0.13459974709934411</v>
      </c>
      <c r="P31" s="54">
        <f t="shared" ca="1" si="31"/>
        <v>0.13445537056846232</v>
      </c>
      <c r="Q31" s="54">
        <f t="shared" ca="1" si="31"/>
        <v>0.13454676434362364</v>
      </c>
      <c r="R31" s="54">
        <f t="shared" ca="1" si="31"/>
        <v>0.13454966373311872</v>
      </c>
      <c r="S31" s="54">
        <f t="shared" ca="1" si="31"/>
        <v>0.13454548442072359</v>
      </c>
      <c r="T31" s="54">
        <f t="shared" ca="1" si="31"/>
        <v>0.13454550361434428</v>
      </c>
      <c r="U31" s="54">
        <f t="shared" ca="1" si="31"/>
        <v>0.13454568908647055</v>
      </c>
      <c r="V31" s="54">
        <f t="shared" ca="1" si="31"/>
        <v>0.13454568190460334</v>
      </c>
      <c r="W31" s="54">
        <f t="shared" ca="1" si="31"/>
        <v>0.13454567388855618</v>
      </c>
      <c r="X31" s="54">
        <f t="shared" ca="1" si="31"/>
        <v>0.13454567447721472</v>
      </c>
      <c r="Y31" s="332">
        <f t="shared" ref="Y31:AG31" ca="1" si="36">Y19/Y$26</f>
        <v>0.13454567481443735</v>
      </c>
      <c r="Z31" s="332">
        <f t="shared" ca="1" si="36"/>
        <v>0.13454567477699705</v>
      </c>
      <c r="AA31" s="332">
        <f t="shared" ca="1" si="36"/>
        <v>0.13454567476322957</v>
      </c>
      <c r="AB31" s="332">
        <f t="shared" ca="1" si="36"/>
        <v>0.13454567476535359</v>
      </c>
      <c r="AC31" s="332">
        <f t="shared" ca="1" si="36"/>
        <v>0.13454567476589599</v>
      </c>
      <c r="AD31" s="332">
        <f t="shared" ca="1" si="36"/>
        <v>0.13454567476578344</v>
      </c>
      <c r="AE31" s="332">
        <f t="shared" ca="1" si="36"/>
        <v>0.13454567476576304</v>
      </c>
      <c r="AF31" s="332">
        <f t="shared" ca="1" si="36"/>
        <v>0.1345456747657687</v>
      </c>
      <c r="AG31" s="102">
        <f t="shared" ca="1" si="36"/>
        <v>0.13454567476576942</v>
      </c>
    </row>
    <row r="32" spans="2:33" x14ac:dyDescent="0.3">
      <c r="B32" s="46">
        <f ca="1"/>
        <v>4.2372881355932195E-2</v>
      </c>
      <c r="C32" s="46">
        <f ca="1"/>
        <v>6.1224489795918373E-2</v>
      </c>
      <c r="D32" s="46">
        <f ca="1"/>
        <v>3.2258064516129031E-2</v>
      </c>
      <c r="E32" s="46">
        <f ca="1"/>
        <v>4.3478260869565209E-2</v>
      </c>
      <c r="F32" s="45">
        <f ca="1"/>
        <v>5.454545454545455E-2</v>
      </c>
      <c r="G32" s="46">
        <f ca="1"/>
        <v>4.7619047619047616E-2</v>
      </c>
      <c r="H32" s="46">
        <f ca="1"/>
        <v>3.9840637450199196E-2</v>
      </c>
      <c r="I32" s="46">
        <f ca="1"/>
        <v>0.15</v>
      </c>
      <c r="J32" s="46">
        <f ca="1"/>
        <v>0.1</v>
      </c>
      <c r="K32" s="46">
        <f ca="1"/>
        <v>0.1</v>
      </c>
      <c r="M32" s="54">
        <f t="shared" ref="M32" ca="1" si="37">M20/M$26</f>
        <v>7.2562979189485219E-2</v>
      </c>
      <c r="N32" s="54">
        <f t="shared" ca="1" si="31"/>
        <v>6.4930043635096732E-2</v>
      </c>
      <c r="O32" s="54">
        <f t="shared" ca="1" si="31"/>
        <v>6.5895068914831698E-2</v>
      </c>
      <c r="P32" s="54">
        <f t="shared" ca="1" si="31"/>
        <v>6.623690208954866E-2</v>
      </c>
      <c r="Q32" s="54">
        <f t="shared" ca="1" si="31"/>
        <v>6.6188314192708278E-2</v>
      </c>
      <c r="R32" s="54">
        <f t="shared" ca="1" si="31"/>
        <v>6.6174061706587281E-2</v>
      </c>
      <c r="S32" s="54">
        <f t="shared" ca="1" si="31"/>
        <v>6.6176598184432167E-2</v>
      </c>
      <c r="T32" s="54">
        <f t="shared" ca="1" si="31"/>
        <v>6.6177161929192027E-2</v>
      </c>
      <c r="U32" s="54">
        <f t="shared" ca="1" si="31"/>
        <v>6.6177031881571646E-2</v>
      </c>
      <c r="V32" s="54">
        <f t="shared" ca="1" si="31"/>
        <v>6.6177010828524716E-2</v>
      </c>
      <c r="W32" s="54">
        <f t="shared" ca="1" si="31"/>
        <v>6.6177017292045864E-2</v>
      </c>
      <c r="X32" s="54">
        <f t="shared" ca="1" si="31"/>
        <v>6.617701802023819E-2</v>
      </c>
      <c r="Y32" s="332">
        <f t="shared" ref="Y32:AG32" ca="1" si="38">Y20/Y$26</f>
        <v>6.6177017708707403E-2</v>
      </c>
      <c r="Z32" s="332">
        <f t="shared" ca="1" si="38"/>
        <v>6.6177017686517944E-2</v>
      </c>
      <c r="AA32" s="332">
        <f t="shared" ca="1" si="38"/>
        <v>6.6177017701117086E-2</v>
      </c>
      <c r="AB32" s="332">
        <f t="shared" ca="1" si="38"/>
        <v>6.6177017701622778E-2</v>
      </c>
      <c r="AC32" s="332">
        <f t="shared" ca="1" si="38"/>
        <v>6.6177017700956173E-2</v>
      </c>
      <c r="AD32" s="332">
        <f t="shared" ca="1" si="38"/>
        <v>6.6177017700955715E-2</v>
      </c>
      <c r="AE32" s="332">
        <f t="shared" ca="1" si="38"/>
        <v>6.6177017700985413E-2</v>
      </c>
      <c r="AF32" s="332">
        <f t="shared" ca="1" si="38"/>
        <v>6.6177017700984442E-2</v>
      </c>
      <c r="AG32" s="102">
        <f t="shared" ca="1" si="38"/>
        <v>6.6177017700983165E-2</v>
      </c>
    </row>
    <row r="33" spans="1:33" x14ac:dyDescent="0.3">
      <c r="B33" s="46">
        <f ca="1"/>
        <v>2.5423728813559327E-2</v>
      </c>
      <c r="C33" s="46">
        <f ca="1"/>
        <v>4.0816326530612242E-2</v>
      </c>
      <c r="D33" s="46">
        <f ca="1"/>
        <v>9.6774193548387108E-2</v>
      </c>
      <c r="E33" s="46">
        <f ca="1"/>
        <v>6.5217391304347824E-2</v>
      </c>
      <c r="F33" s="46">
        <f ca="1"/>
        <v>5.454545454545455E-2</v>
      </c>
      <c r="G33" s="45">
        <f ca="1"/>
        <v>4.7619047619047616E-2</v>
      </c>
      <c r="H33" s="46">
        <f ca="1"/>
        <v>2.3904382470119521E-2</v>
      </c>
      <c r="I33" s="46">
        <f ca="1"/>
        <v>4.9999999999999989E-2</v>
      </c>
      <c r="J33" s="46">
        <f ca="1"/>
        <v>0.1</v>
      </c>
      <c r="K33" s="46">
        <f ca="1"/>
        <v>0.1</v>
      </c>
      <c r="M33" s="54">
        <f t="shared" ref="M33" ca="1" si="39">M21/M$26</f>
        <v>5.9419496166484127E-2</v>
      </c>
      <c r="N33" s="54">
        <f t="shared" ca="1" si="31"/>
        <v>5.7001797239134774E-2</v>
      </c>
      <c r="O33" s="54">
        <f t="shared" ca="1" si="31"/>
        <v>5.8696116816699555E-2</v>
      </c>
      <c r="P33" s="54">
        <f t="shared" ca="1" si="31"/>
        <v>5.8728331849842517E-2</v>
      </c>
      <c r="Q33" s="54">
        <f t="shared" ca="1" si="31"/>
        <v>5.8651917163868951E-2</v>
      </c>
      <c r="R33" s="54">
        <f t="shared" ca="1" si="31"/>
        <v>5.8653309505929029E-2</v>
      </c>
      <c r="S33" s="54">
        <f t="shared" ca="1" si="31"/>
        <v>5.8656651145079904E-2</v>
      </c>
      <c r="T33" s="54">
        <f t="shared" ca="1" si="31"/>
        <v>5.8656473459185614E-2</v>
      </c>
      <c r="U33" s="54">
        <f t="shared" ca="1" si="31"/>
        <v>5.8656330919235146E-2</v>
      </c>
      <c r="V33" s="54">
        <f t="shared" ca="1" si="31"/>
        <v>5.8656343637363453E-2</v>
      </c>
      <c r="W33" s="54">
        <f t="shared" ca="1" si="31"/>
        <v>5.8656349553563872E-2</v>
      </c>
      <c r="X33" s="54">
        <f t="shared" ca="1" si="31"/>
        <v>5.8656348789908129E-2</v>
      </c>
      <c r="Y33" s="332">
        <f t="shared" ref="Y33:AG33" ca="1" si="40">Y21/Y$26</f>
        <v>5.8656348552022758E-2</v>
      </c>
      <c r="Z33" s="332">
        <f t="shared" ca="1" si="40"/>
        <v>5.8656348593925399E-2</v>
      </c>
      <c r="AA33" s="332">
        <f t="shared" ca="1" si="40"/>
        <v>5.8656348603122445E-2</v>
      </c>
      <c r="AB33" s="332">
        <f t="shared" ca="1" si="40"/>
        <v>5.865634860095191E-2</v>
      </c>
      <c r="AC33" s="332">
        <f t="shared" ca="1" si="40"/>
        <v>5.8656348600614527E-2</v>
      </c>
      <c r="AD33" s="332">
        <f t="shared" ca="1" si="40"/>
        <v>5.865634860072233E-2</v>
      </c>
      <c r="AE33" s="332">
        <f t="shared" ca="1" si="40"/>
        <v>5.8656348600733779E-2</v>
      </c>
      <c r="AF33" s="332">
        <f t="shared" ca="1" si="40"/>
        <v>5.8656348600728603E-2</v>
      </c>
      <c r="AG33" s="102">
        <f t="shared" ca="1" si="40"/>
        <v>5.8656348600728263E-2</v>
      </c>
    </row>
    <row r="34" spans="1:33" x14ac:dyDescent="0.3">
      <c r="B34" s="46">
        <f ca="1"/>
        <v>0.1271186440677966</v>
      </c>
      <c r="C34" s="46">
        <f ca="1"/>
        <v>0.12244897959183675</v>
      </c>
      <c r="D34" s="46">
        <f ca="1"/>
        <v>0.19354838709677422</v>
      </c>
      <c r="E34" s="46">
        <f ca="1"/>
        <v>6.5217391304347824E-2</v>
      </c>
      <c r="F34" s="46">
        <f ca="1"/>
        <v>0.16363636363636364</v>
      </c>
      <c r="G34" s="46">
        <f ca="1"/>
        <v>0.23809523809523808</v>
      </c>
      <c r="H34" s="45">
        <f ca="1"/>
        <v>0.1195219123505976</v>
      </c>
      <c r="I34" s="46">
        <f ca="1"/>
        <v>0.15</v>
      </c>
      <c r="J34" s="46">
        <f ca="1"/>
        <v>0.1</v>
      </c>
      <c r="K34" s="46">
        <f ca="1"/>
        <v>0.1</v>
      </c>
      <c r="M34" s="54">
        <f t="shared" ref="M34" ca="1" si="41">M22/M$26</f>
        <v>0.15197152245345019</v>
      </c>
      <c r="N34" s="54">
        <f t="shared" ca="1" si="31"/>
        <v>0.14161224671887016</v>
      </c>
      <c r="O34" s="54">
        <f t="shared" ca="1" si="31"/>
        <v>0.14028463861355991</v>
      </c>
      <c r="P34" s="54">
        <f t="shared" ca="1" si="31"/>
        <v>0.14076566255965289</v>
      </c>
      <c r="Q34" s="54">
        <f t="shared" ca="1" si="31"/>
        <v>0.14080163752931762</v>
      </c>
      <c r="R34" s="54">
        <f t="shared" ca="1" si="31"/>
        <v>0.14077974641897148</v>
      </c>
      <c r="S34" s="54">
        <f t="shared" ca="1" si="31"/>
        <v>0.14077899600734473</v>
      </c>
      <c r="T34" s="54">
        <f t="shared" ca="1" si="31"/>
        <v>0.14077997997228137</v>
      </c>
      <c r="U34" s="54">
        <f t="shared" ca="1" si="31"/>
        <v>0.1407799787408337</v>
      </c>
      <c r="V34" s="54">
        <f t="shared" ca="1" si="31"/>
        <v>0.14077993529706664</v>
      </c>
      <c r="W34" s="54">
        <f t="shared" ca="1" si="31"/>
        <v>0.140779936823203</v>
      </c>
      <c r="X34" s="54">
        <f t="shared" ca="1" si="31"/>
        <v>0.14077993870021105</v>
      </c>
      <c r="Y34" s="332">
        <f t="shared" ref="Y34:AG34" ca="1" si="42">Y22/Y$26</f>
        <v>0.14077993856959495</v>
      </c>
      <c r="Z34" s="332">
        <f t="shared" ca="1" si="42"/>
        <v>0.14077993849049247</v>
      </c>
      <c r="AA34" s="332">
        <f t="shared" ca="1" si="42"/>
        <v>0.1407799384989353</v>
      </c>
      <c r="AB34" s="332">
        <f t="shared" ca="1" si="42"/>
        <v>0.14077993850217432</v>
      </c>
      <c r="AC34" s="332">
        <f t="shared" ca="1" si="42"/>
        <v>0.14077993850169104</v>
      </c>
      <c r="AD34" s="332">
        <f t="shared" ca="1" si="42"/>
        <v>0.14077993850156295</v>
      </c>
      <c r="AE34" s="332">
        <f t="shared" ca="1" si="42"/>
        <v>0.14077993850158871</v>
      </c>
      <c r="AF34" s="332">
        <f t="shared" ca="1" si="42"/>
        <v>0.14077993850159354</v>
      </c>
      <c r="AG34" s="102">
        <f t="shared" ca="1" si="42"/>
        <v>0.14077993850159223</v>
      </c>
    </row>
    <row r="35" spans="1:33" x14ac:dyDescent="0.3">
      <c r="B35" s="46">
        <f ca="1"/>
        <v>4.2372881355932195E-2</v>
      </c>
      <c r="C35" s="46">
        <f ca="1"/>
        <v>4.0816326530612242E-2</v>
      </c>
      <c r="D35" s="46">
        <f ca="1"/>
        <v>9.6774193548387108E-2</v>
      </c>
      <c r="E35" s="46">
        <f ca="1"/>
        <v>4.3478260869565209E-2</v>
      </c>
      <c r="F35" s="46">
        <f ca="1"/>
        <v>1.8181818181818177E-2</v>
      </c>
      <c r="G35" s="46">
        <f ca="1"/>
        <v>4.7619047619047616E-2</v>
      </c>
      <c r="H35" s="46">
        <f ca="1"/>
        <v>3.9840637450199189E-2</v>
      </c>
      <c r="I35" s="45">
        <f ca="1"/>
        <v>4.9999999999999989E-2</v>
      </c>
      <c r="J35" s="46">
        <f ca="1"/>
        <v>0.1</v>
      </c>
      <c r="K35" s="46">
        <f ca="1"/>
        <v>0.1</v>
      </c>
      <c r="M35" s="54">
        <f t="shared" ref="M35" ca="1" si="43">M23/M$26</f>
        <v>5.4764512595837901E-2</v>
      </c>
      <c r="N35" s="54">
        <f t="shared" ca="1" si="31"/>
        <v>5.4180599164687433E-2</v>
      </c>
      <c r="O35" s="54">
        <f t="shared" ca="1" si="31"/>
        <v>5.6014271334462892E-2</v>
      </c>
      <c r="P35" s="54">
        <f t="shared" ca="1" si="31"/>
        <v>5.5993657474218944E-2</v>
      </c>
      <c r="Q35" s="54">
        <f t="shared" ca="1" si="31"/>
        <v>5.5910008394040221E-2</v>
      </c>
      <c r="R35" s="54">
        <f t="shared" ca="1" si="31"/>
        <v>5.5913494495580855E-2</v>
      </c>
      <c r="S35" s="54">
        <f t="shared" ca="1" si="31"/>
        <v>5.5917148360157591E-2</v>
      </c>
      <c r="T35" s="54">
        <f t="shared" ca="1" si="31"/>
        <v>5.5916874866200679E-2</v>
      </c>
      <c r="U35" s="54">
        <f t="shared" ca="1" si="31"/>
        <v>5.5916720384704424E-2</v>
      </c>
      <c r="V35" s="54">
        <f t="shared" ca="1" si="31"/>
        <v>5.591673764516715E-2</v>
      </c>
      <c r="W35" s="54">
        <f t="shared" ca="1" si="31"/>
        <v>5.5916743966552822E-2</v>
      </c>
      <c r="X35" s="54">
        <f t="shared" ca="1" si="31"/>
        <v>5.5916742988984476E-2</v>
      </c>
      <c r="Y35" s="332">
        <f t="shared" ref="Y35:AG35" ca="1" si="44">Y23/Y$26</f>
        <v>5.591674273968477E-2</v>
      </c>
      <c r="Z35" s="332">
        <f t="shared" ca="1" si="44"/>
        <v>5.5916742791465121E-2</v>
      </c>
      <c r="AA35" s="332">
        <f t="shared" ca="1" si="44"/>
        <v>5.5916742800851724E-2</v>
      </c>
      <c r="AB35" s="332">
        <f t="shared" ca="1" si="44"/>
        <v>5.5916742798235455E-2</v>
      </c>
      <c r="AC35" s="332">
        <f t="shared" ca="1" si="44"/>
        <v>5.5916742797904241E-2</v>
      </c>
      <c r="AD35" s="332">
        <f t="shared" ca="1" si="44"/>
        <v>5.5916742798031688E-2</v>
      </c>
      <c r="AE35" s="332">
        <f t="shared" ca="1" si="44"/>
        <v>5.5916742798042207E-2</v>
      </c>
      <c r="AF35" s="332">
        <f t="shared" ca="1" si="44"/>
        <v>5.5916742798036184E-2</v>
      </c>
      <c r="AG35" s="102">
        <f t="shared" ca="1" si="44"/>
        <v>5.5916742798035921E-2</v>
      </c>
    </row>
    <row r="36" spans="1:33" x14ac:dyDescent="0.3">
      <c r="B36" s="46">
        <f ca="1"/>
        <v>0.1271186440677966</v>
      </c>
      <c r="C36" s="46">
        <f ca="1"/>
        <v>0.12244897959183675</v>
      </c>
      <c r="D36" s="46">
        <f ca="1"/>
        <v>9.6774193548387108E-2</v>
      </c>
      <c r="E36" s="46">
        <f ca="1"/>
        <v>0.13043478260869565</v>
      </c>
      <c r="F36" s="46">
        <f ca="1"/>
        <v>5.454545454545455E-2</v>
      </c>
      <c r="G36" s="46">
        <f ca="1"/>
        <v>4.7619047619047616E-2</v>
      </c>
      <c r="H36" s="46">
        <f ca="1"/>
        <v>0.1195219123505976</v>
      </c>
      <c r="I36" s="46">
        <f ca="1"/>
        <v>4.9999999999999989E-2</v>
      </c>
      <c r="J36" s="45">
        <f ca="1"/>
        <v>0.1</v>
      </c>
      <c r="K36" s="46">
        <f ca="1"/>
        <v>0.1</v>
      </c>
      <c r="M36" s="54">
        <f t="shared" ref="M36" ca="1" si="45">M24/M$26</f>
        <v>8.2146768893756841E-2</v>
      </c>
      <c r="N36" s="54">
        <f t="shared" ca="1" si="31"/>
        <v>9.3099536456762153E-2</v>
      </c>
      <c r="O36" s="54">
        <f t="shared" ca="1" si="31"/>
        <v>9.3677921422484586E-2</v>
      </c>
      <c r="P36" s="54">
        <f t="shared" ca="1" si="31"/>
        <v>9.3190617642501611E-2</v>
      </c>
      <c r="Q36" s="54">
        <f t="shared" ca="1" si="31"/>
        <v>9.3179326062321641E-2</v>
      </c>
      <c r="R36" s="54">
        <f t="shared" ca="1" si="31"/>
        <v>9.3201014861871628E-2</v>
      </c>
      <c r="S36" s="54">
        <f t="shared" ca="1" si="31"/>
        <v>9.320083342035955E-2</v>
      </c>
      <c r="T36" s="54">
        <f t="shared" ca="1" si="31"/>
        <v>9.3199880123718978E-2</v>
      </c>
      <c r="U36" s="54">
        <f t="shared" ca="1" si="31"/>
        <v>9.3199919070366857E-2</v>
      </c>
      <c r="V36" s="54">
        <f t="shared" ca="1" si="31"/>
        <v>9.3199960115545058E-2</v>
      </c>
      <c r="W36" s="54">
        <f t="shared" ca="1" si="31"/>
        <v>9.3199957036154496E-2</v>
      </c>
      <c r="X36" s="54">
        <f t="shared" ca="1" si="31"/>
        <v>9.3199955312663618E-2</v>
      </c>
      <c r="Y36" s="332">
        <f t="shared" ref="Y36:AG36" ca="1" si="46">Y24/Y$26</f>
        <v>9.3199955506579724E-2</v>
      </c>
      <c r="Z36" s="332">
        <f t="shared" ca="1" si="46"/>
        <v>9.319995557684925E-2</v>
      </c>
      <c r="AA36" s="332">
        <f t="shared" ca="1" si="46"/>
        <v>9.3199955565893361E-2</v>
      </c>
      <c r="AB36" s="332">
        <f t="shared" ca="1" si="46"/>
        <v>9.3199955563128836E-2</v>
      </c>
      <c r="AC36" s="332">
        <f t="shared" ca="1" si="46"/>
        <v>9.3199955563708067E-2</v>
      </c>
      <c r="AD36" s="332">
        <f t="shared" ca="1" si="46"/>
        <v>9.3199955563811943E-2</v>
      </c>
      <c r="AE36" s="332">
        <f t="shared" ca="1" si="46"/>
        <v>9.3199955563782716E-2</v>
      </c>
      <c r="AF36" s="332">
        <f t="shared" ca="1" si="46"/>
        <v>9.3199955563779052E-2</v>
      </c>
      <c r="AG36" s="102">
        <f t="shared" ca="1" si="46"/>
        <v>9.3199955563780496E-2</v>
      </c>
    </row>
    <row r="37" spans="1:33" x14ac:dyDescent="0.3">
      <c r="B37" s="46">
        <f ca="1"/>
        <v>0.1271186440677966</v>
      </c>
      <c r="C37" s="46">
        <f ca="1"/>
        <v>0.12244897959183675</v>
      </c>
      <c r="D37" s="46">
        <f ca="1"/>
        <v>9.6774193548387108E-2</v>
      </c>
      <c r="E37" s="46">
        <f ca="1"/>
        <v>0.13043478260869565</v>
      </c>
      <c r="F37" s="46">
        <f ca="1"/>
        <v>5.454545454545455E-2</v>
      </c>
      <c r="G37" s="46">
        <f ca="1"/>
        <v>4.7619047619047616E-2</v>
      </c>
      <c r="H37" s="46">
        <f ca="1"/>
        <v>0.1195219123505976</v>
      </c>
      <c r="I37" s="46">
        <f ca="1"/>
        <v>4.9999999999999989E-2</v>
      </c>
      <c r="J37" s="46">
        <f ca="1"/>
        <v>0.1</v>
      </c>
      <c r="K37" s="45">
        <f ca="1"/>
        <v>0.1</v>
      </c>
      <c r="M37" s="54">
        <f t="shared" ref="M37" ca="1" si="47">M25/M$26</f>
        <v>8.2146768893756841E-2</v>
      </c>
      <c r="N37" s="54">
        <f t="shared" ca="1" si="31"/>
        <v>9.3099536456762153E-2</v>
      </c>
      <c r="O37" s="54">
        <f t="shared" ca="1" si="31"/>
        <v>9.3677921422484586E-2</v>
      </c>
      <c r="P37" s="54">
        <f t="shared" ca="1" si="31"/>
        <v>9.3190617642501611E-2</v>
      </c>
      <c r="Q37" s="54">
        <f t="shared" ca="1" si="31"/>
        <v>9.3179326062321641E-2</v>
      </c>
      <c r="R37" s="54">
        <f t="shared" ca="1" si="31"/>
        <v>9.3201014861871628E-2</v>
      </c>
      <c r="S37" s="54">
        <f t="shared" ca="1" si="31"/>
        <v>9.320083342035955E-2</v>
      </c>
      <c r="T37" s="54">
        <f t="shared" ca="1" si="31"/>
        <v>9.3199880123718978E-2</v>
      </c>
      <c r="U37" s="54">
        <f t="shared" ca="1" si="31"/>
        <v>9.3199919070366857E-2</v>
      </c>
      <c r="V37" s="54">
        <f t="shared" ca="1" si="31"/>
        <v>9.3199960115545058E-2</v>
      </c>
      <c r="W37" s="54">
        <f t="shared" ca="1" si="31"/>
        <v>9.3199957036154496E-2</v>
      </c>
      <c r="X37" s="54">
        <f t="shared" ca="1" si="31"/>
        <v>9.3199955312663618E-2</v>
      </c>
      <c r="Y37" s="332">
        <f t="shared" ref="Y37:AG37" ca="1" si="48">Y25/Y$26</f>
        <v>9.3199955506579724E-2</v>
      </c>
      <c r="Z37" s="332">
        <f t="shared" ca="1" si="48"/>
        <v>9.319995557684925E-2</v>
      </c>
      <c r="AA37" s="332">
        <f t="shared" ca="1" si="48"/>
        <v>9.3199955565893361E-2</v>
      </c>
      <c r="AB37" s="332">
        <f t="shared" ca="1" si="48"/>
        <v>9.3199955563128836E-2</v>
      </c>
      <c r="AC37" s="332">
        <f t="shared" ca="1" si="48"/>
        <v>9.3199955563708067E-2</v>
      </c>
      <c r="AD37" s="332">
        <f t="shared" ca="1" si="48"/>
        <v>9.3199955563811943E-2</v>
      </c>
      <c r="AE37" s="332">
        <f t="shared" ca="1" si="48"/>
        <v>9.3199955563782716E-2</v>
      </c>
      <c r="AF37" s="332">
        <f t="shared" ca="1" si="48"/>
        <v>9.3199955563779052E-2</v>
      </c>
      <c r="AG37" s="102">
        <f t="shared" ca="1" si="48"/>
        <v>9.3199955563780496E-2</v>
      </c>
    </row>
    <row r="38" spans="1:33" ht="14.4" thickBot="1" x14ac:dyDescent="0.35">
      <c r="M38" s="104" t="s">
        <v>48</v>
      </c>
      <c r="N38" s="41">
        <f t="shared" ref="N38:X38" ca="1" si="49">SUM($B15*N28,$C15*N29,$D15*N30,$E15*N31,$F15*N32,$G15*N33,$H15*N34,$I15*N35,$J15*N36,$K15*N37)</f>
        <v>10.674873917089068</v>
      </c>
      <c r="O38" s="41">
        <f t="shared" ca="1" si="49"/>
        <v>10.730693982909369</v>
      </c>
      <c r="P38" s="41">
        <f t="shared" ca="1" si="49"/>
        <v>10.731994341010417</v>
      </c>
      <c r="Q38" s="41">
        <f t="shared" ca="1" si="49"/>
        <v>10.729496899599731</v>
      </c>
      <c r="R38" s="41">
        <f t="shared" ca="1" si="49"/>
        <v>10.729517787568966</v>
      </c>
      <c r="S38" s="41">
        <f t="shared" ca="1" si="49"/>
        <v>10.729627534633536</v>
      </c>
      <c r="T38" s="41">
        <f t="shared" ca="1" si="49"/>
        <v>10.729623050906195</v>
      </c>
      <c r="U38" s="41">
        <f t="shared" ca="1" si="49"/>
        <v>10.729618325589902</v>
      </c>
      <c r="V38" s="41">
        <f t="shared" ca="1" si="49"/>
        <v>10.729618680103854</v>
      </c>
      <c r="W38" s="41">
        <f t="shared" ca="1" si="49"/>
        <v>10.729618878520256</v>
      </c>
      <c r="X38" s="41">
        <f t="shared" ca="1" si="49"/>
        <v>10.729618856195721</v>
      </c>
      <c r="Y38" s="52">
        <f ca="1">SUM($B15*Y28,$C15*Y29,$D15*Y30,$E15*Y31,$F15*Y32,$G15*Y33,$H15*Y34,$I15*Y35,$J15*Y36,$K15*Y37)</f>
        <v>10.729618848105961</v>
      </c>
      <c r="Z38" s="52">
        <f t="shared" ref="Z38:AG38" ca="1" si="50">SUM($B15*Z28,$C15*Z29,$D15*Z30,$E15*Z31,$F15*Z32,$G15*Z33,$H15*Z34,$I15*Z35,$J15*Z36,$K15*Z37)</f>
        <v>10.729618849367254</v>
      </c>
      <c r="AA38" s="52">
        <f t="shared" ca="1" si="50"/>
        <v>10.729618849685519</v>
      </c>
      <c r="AB38" s="52">
        <f t="shared" ca="1" si="50"/>
        <v>10.729618849618834</v>
      </c>
      <c r="AC38" s="52">
        <f t="shared" ca="1" si="50"/>
        <v>10.729618849606878</v>
      </c>
      <c r="AD38" s="52">
        <f t="shared" ca="1" si="50"/>
        <v>10.729618849610244</v>
      </c>
      <c r="AE38" s="52">
        <f t="shared" ca="1" si="50"/>
        <v>10.729618849610663</v>
      </c>
      <c r="AF38" s="52">
        <f t="shared" ca="1" si="50"/>
        <v>10.7296188496105</v>
      </c>
      <c r="AG38" s="55">
        <f t="shared" ca="1" si="50"/>
        <v>10.729618849610487</v>
      </c>
    </row>
    <row r="39" spans="1:33" ht="14.4" thickBot="1" x14ac:dyDescent="0.35">
      <c r="A39" s="62" t="s">
        <v>34</v>
      </c>
      <c r="B39" s="63">
        <f ca="1">M41</f>
        <v>2.2793750279401458E-9</v>
      </c>
      <c r="L39" s="40" t="s">
        <v>159</v>
      </c>
      <c r="M39" s="323">
        <f>Summary!H15</f>
        <v>1E-8</v>
      </c>
      <c r="N39" s="318">
        <f ca="1">SUM(N40:N49)</f>
        <v>5.4705505791349828E-4</v>
      </c>
      <c r="O39" s="318">
        <f ca="1">SUM(O40:O49)</f>
        <v>1.6047980941529269E-5</v>
      </c>
      <c r="P39" s="318">
        <f t="shared" ref="P39:Y39" ca="1" si="51">SUM(P40:P49)</f>
        <v>1.1276484750466878E-6</v>
      </c>
      <c r="Q39" s="318">
        <f t="shared" ca="1" si="51"/>
        <v>2.9377943943719345E-8</v>
      </c>
      <c r="R39" s="318">
        <f t="shared" ca="1" si="51"/>
        <v>2.2793750279401458E-9</v>
      </c>
      <c r="S39" s="318">
        <f t="shared" ca="1" si="51"/>
        <v>5.5904416052899595E-11</v>
      </c>
      <c r="T39" s="318">
        <f t="shared" ca="1" si="51"/>
        <v>4.538190548567305E-12</v>
      </c>
      <c r="U39" s="318">
        <f t="shared" ca="1" si="51"/>
        <v>1.1107093111761935E-13</v>
      </c>
      <c r="V39" s="318">
        <f t="shared" ca="1" si="51"/>
        <v>8.8609785177973901E-15</v>
      </c>
      <c r="W39" s="318">
        <f t="shared" ca="1" si="51"/>
        <v>2.2942041599796132E-16</v>
      </c>
      <c r="X39" s="318">
        <f t="shared" ca="1" si="51"/>
        <v>1.6950029942514745E-17</v>
      </c>
      <c r="Y39" s="318">
        <f t="shared" ca="1" si="51"/>
        <v>4.8839714680246268E-19</v>
      </c>
      <c r="Z39" s="318">
        <f t="shared" ref="Z39:AG39" ca="1" si="52">SUM(Z40:Z49)</f>
        <v>3.1783172984211909E-20</v>
      </c>
      <c r="AA39" s="318">
        <f t="shared" ca="1" si="52"/>
        <v>1.0585608822568312E-21</v>
      </c>
      <c r="AB39" s="318">
        <f t="shared" ca="1" si="52"/>
        <v>5.8542686009101784E-23</v>
      </c>
      <c r="AC39" s="318">
        <f t="shared" ca="1" si="52"/>
        <v>2.3072172877708828E-24</v>
      </c>
      <c r="AD39" s="318">
        <f t="shared" ca="1" si="52"/>
        <v>1.0634906059778325E-25</v>
      </c>
      <c r="AE39" s="318">
        <f t="shared" ca="1" si="52"/>
        <v>5.0078043895466517E-27</v>
      </c>
      <c r="AF39" s="318">
        <f t="shared" ca="1" si="52"/>
        <v>1.9106881348073553E-28</v>
      </c>
      <c r="AG39" s="318">
        <f t="shared" ca="1" si="52"/>
        <v>1.0824737400677069E-29</v>
      </c>
    </row>
    <row r="40" spans="1:33" outlineLevel="1" x14ac:dyDescent="0.3">
      <c r="B40" s="57">
        <f ca="1">AG38</f>
        <v>10.729618849610487</v>
      </c>
      <c r="C40" s="57"/>
      <c r="D40" s="57"/>
      <c r="E40" s="57"/>
      <c r="F40" s="57"/>
      <c r="G40" s="57"/>
      <c r="H40" s="57"/>
      <c r="I40" s="57"/>
      <c r="J40" s="57"/>
      <c r="K40" s="57"/>
      <c r="L40" s="40" t="s">
        <v>157</v>
      </c>
      <c r="M40" s="329">
        <f ca="1">1+MATCH(M39,N39:AG39,-1)</f>
        <v>5</v>
      </c>
      <c r="N40" s="41">
        <f ca="1">(N28-M28)^2</f>
        <v>7.9721262734360341E-5</v>
      </c>
      <c r="O40" s="41">
        <f ca="1">(O28-N28)^2</f>
        <v>2.5035839069661748E-6</v>
      </c>
      <c r="P40" s="41">
        <f t="shared" ref="P40:Y40" ca="1" si="53">(P28-O28)^2</f>
        <v>1.9246186778650393E-7</v>
      </c>
      <c r="Q40" s="41">
        <f t="shared" ca="1" si="53"/>
        <v>3.0440966515522268E-9</v>
      </c>
      <c r="R40" s="41">
        <f t="shared" ca="1" si="53"/>
        <v>4.4314839958347235E-10</v>
      </c>
      <c r="S40" s="41">
        <f t="shared" ca="1" si="53"/>
        <v>3.083953101833131E-12</v>
      </c>
      <c r="T40" s="41">
        <f t="shared" ca="1" si="53"/>
        <v>9.7993338961385115E-13</v>
      </c>
      <c r="U40" s="41">
        <f t="shared" ca="1" si="53"/>
        <v>2.0662761889114856E-15</v>
      </c>
      <c r="V40" s="41">
        <f t="shared" ca="1" si="53"/>
        <v>2.0681477617166654E-15</v>
      </c>
      <c r="W40" s="41">
        <f t="shared" ca="1" si="53"/>
        <v>2.6984247200483944E-19</v>
      </c>
      <c r="X40" s="41">
        <f t="shared" ca="1" si="53"/>
        <v>4.1613694501653597E-18</v>
      </c>
      <c r="Y40" s="41">
        <f t="shared" ca="1" si="53"/>
        <v>1.97213747193829E-21</v>
      </c>
      <c r="Z40" s="41">
        <f t="shared" ref="Z40:Z49" ca="1" si="54">(Z28-Y28)^2</f>
        <v>7.9757215324714325E-21</v>
      </c>
      <c r="AA40" s="41">
        <f t="shared" ref="AA40:AA49" ca="1" si="55">(AA28-Z28)^2</f>
        <v>2.4357207479020664E-23</v>
      </c>
      <c r="AB40" s="41">
        <f t="shared" ref="AB40:AB49" ca="1" si="56">(AB28-AA28)^2</f>
        <v>1.4526525177392085E-23</v>
      </c>
      <c r="AC40" s="41">
        <f t="shared" ref="AC40:AC49" ca="1" si="57">(AC28-AB28)^2</f>
        <v>1.1969748974933946E-25</v>
      </c>
      <c r="AD40" s="41">
        <f t="shared" ref="AD40:AD49" ca="1" si="58">(AD28-AC28)^2</f>
        <v>2.5029385557256517E-26</v>
      </c>
      <c r="AE40" s="41">
        <f t="shared" ref="AE40:AE49" ca="1" si="59">(AE28-AD28)^2</f>
        <v>4.2757570695341023E-28</v>
      </c>
      <c r="AF40" s="41">
        <f t="shared" ref="AF40:AF49" ca="1" si="60">(AF28-AE28)^2</f>
        <v>4.0047016891610427E-29</v>
      </c>
      <c r="AG40" s="41">
        <f t="shared" ref="AG40:AG49" ca="1" si="61">(AG28-AF28)^2</f>
        <v>1.2949952946059774E-30</v>
      </c>
    </row>
    <row r="41" spans="1:33" outlineLevel="1" x14ac:dyDescent="0.3">
      <c r="B41" s="57"/>
      <c r="C41" s="57">
        <f ca="1">B40</f>
        <v>10.729618849610487</v>
      </c>
      <c r="D41" s="57"/>
      <c r="E41" s="57"/>
      <c r="F41" s="57"/>
      <c r="G41" s="57"/>
      <c r="H41" s="57"/>
      <c r="I41" s="57"/>
      <c r="J41" s="57"/>
      <c r="K41" s="57"/>
      <c r="L41" s="320" t="s">
        <v>156</v>
      </c>
      <c r="M41" s="41">
        <f ca="1">INDEX(N39:AG39,0,MIN(M40,20))</f>
        <v>2.2793750279401458E-9</v>
      </c>
      <c r="N41" s="41">
        <f t="shared" ref="N41" ca="1" si="62">(N29-M29)^2</f>
        <v>4.4271551052965799E-6</v>
      </c>
      <c r="O41" s="41">
        <f t="shared" ref="O41:Y49" ca="1" si="63">(O29-N29)^2</f>
        <v>2.7559163249898408E-7</v>
      </c>
      <c r="P41" s="41">
        <f t="shared" ca="1" si="63"/>
        <v>1.4443021377330914E-8</v>
      </c>
      <c r="Q41" s="41">
        <f t="shared" ca="1" si="63"/>
        <v>3.7587907508353378E-10</v>
      </c>
      <c r="R41" s="41">
        <f t="shared" ca="1" si="63"/>
        <v>3.9223782239622074E-11</v>
      </c>
      <c r="S41" s="41">
        <f t="shared" ca="1" si="63"/>
        <v>4.2773818902133471E-13</v>
      </c>
      <c r="T41" s="41">
        <f t="shared" ca="1" si="63"/>
        <v>9.3359090596520542E-14</v>
      </c>
      <c r="U41" s="41">
        <f t="shared" ca="1" si="63"/>
        <v>3.5681888225084923E-16</v>
      </c>
      <c r="V41" s="41">
        <f t="shared" ca="1" si="63"/>
        <v>2.0501681880856258E-16</v>
      </c>
      <c r="W41" s="41">
        <f t="shared" ca="1" si="63"/>
        <v>1.3172698305210129E-19</v>
      </c>
      <c r="X41" s="41">
        <f t="shared" ca="1" si="63"/>
        <v>4.23810310607132E-19</v>
      </c>
      <c r="Y41" s="41">
        <f t="shared" ca="1" si="63"/>
        <v>3.0387275713184588E-23</v>
      </c>
      <c r="Z41" s="41">
        <f t="shared" ca="1" si="54"/>
        <v>8.308325039060484E-22</v>
      </c>
      <c r="AA41" s="41">
        <f t="shared" ca="1" si="55"/>
        <v>1.4471994629213856E-24</v>
      </c>
      <c r="AB41" s="41">
        <f t="shared" ca="1" si="56"/>
        <v>1.5467886645961749E-24</v>
      </c>
      <c r="AC41" s="41">
        <f t="shared" ca="1" si="57"/>
        <v>8.9947777009766155E-27</v>
      </c>
      <c r="AD41" s="41">
        <f t="shared" ca="1" si="58"/>
        <v>2.7271493494683861E-27</v>
      </c>
      <c r="AE41" s="41">
        <f t="shared" ca="1" si="59"/>
        <v>3.5445007289497127E-29</v>
      </c>
      <c r="AF41" s="41">
        <f t="shared" ca="1" si="60"/>
        <v>4.5675354561087685E-30</v>
      </c>
      <c r="AG41" s="41">
        <f t="shared" ca="1" si="61"/>
        <v>9.3215009308342215E-32</v>
      </c>
    </row>
    <row r="42" spans="1:33" outlineLevel="1" x14ac:dyDescent="0.3">
      <c r="B42" s="57"/>
      <c r="C42" s="57"/>
      <c r="D42" s="57">
        <f ca="1">C41</f>
        <v>10.729618849610487</v>
      </c>
      <c r="E42" s="57"/>
      <c r="F42" s="57"/>
      <c r="G42" s="57"/>
      <c r="H42" s="57"/>
      <c r="I42" s="57"/>
      <c r="J42" s="57"/>
      <c r="K42" s="57"/>
      <c r="N42" s="41">
        <f t="shared" ref="N42" ca="1" si="64">(N30-M30)^2</f>
        <v>2.5681304915354616E-5</v>
      </c>
      <c r="O42" s="41">
        <f t="shared" ca="1" si="63"/>
        <v>1.065909852395173E-7</v>
      </c>
      <c r="P42" s="41">
        <f t="shared" ca="1" si="63"/>
        <v>7.5272359595503886E-8</v>
      </c>
      <c r="Q42" s="41">
        <f t="shared" ca="1" si="63"/>
        <v>8.5879150398923365E-10</v>
      </c>
      <c r="R42" s="41">
        <f t="shared" ca="1" si="63"/>
        <v>1.5134274165363343E-10</v>
      </c>
      <c r="S42" s="41">
        <f t="shared" ca="1" si="63"/>
        <v>3.3461145943899573E-12</v>
      </c>
      <c r="T42" s="41">
        <f t="shared" ca="1" si="63"/>
        <v>2.5461433112832583E-13</v>
      </c>
      <c r="U42" s="41">
        <f t="shared" ca="1" si="63"/>
        <v>1.0118173467346062E-14</v>
      </c>
      <c r="V42" s="41">
        <f t="shared" ca="1" si="63"/>
        <v>3.7655537132875932E-16</v>
      </c>
      <c r="W42" s="41">
        <f t="shared" ca="1" si="63"/>
        <v>2.6728999991764791E-17</v>
      </c>
      <c r="X42" s="41">
        <f t="shared" ca="1" si="63"/>
        <v>4.8525645151754928E-19</v>
      </c>
      <c r="Y42" s="41">
        <f t="shared" ca="1" si="63"/>
        <v>6.4616811659455805E-20</v>
      </c>
      <c r="Z42" s="41">
        <f t="shared" ca="1" si="54"/>
        <v>5.1262054515428408E-22</v>
      </c>
      <c r="AA42" s="41">
        <f t="shared" ca="1" si="55"/>
        <v>1.4603950226816828E-22</v>
      </c>
      <c r="AB42" s="41">
        <f t="shared" ca="1" si="56"/>
        <v>3.6964683497345264E-25</v>
      </c>
      <c r="AC42" s="41">
        <f t="shared" ca="1" si="57"/>
        <v>3.118576699516609E-25</v>
      </c>
      <c r="AD42" s="41">
        <f t="shared" ca="1" si="58"/>
        <v>7.3318034459883243E-29</v>
      </c>
      <c r="AE42" s="41">
        <f t="shared" ca="1" si="59"/>
        <v>6.3304720233725682E-28</v>
      </c>
      <c r="AF42" s="41">
        <f t="shared" ca="1" si="60"/>
        <v>2.0973377094376998E-31</v>
      </c>
      <c r="AG42" s="41">
        <f t="shared" ca="1" si="61"/>
        <v>1.2325951644078309E-30</v>
      </c>
    </row>
    <row r="43" spans="1:33" outlineLevel="1" x14ac:dyDescent="0.3">
      <c r="A43" s="41" t="s">
        <v>49</v>
      </c>
      <c r="B43" s="57"/>
      <c r="C43" s="57"/>
      <c r="D43" s="57"/>
      <c r="E43" s="57">
        <f ca="1">D42</f>
        <v>10.729618849610487</v>
      </c>
      <c r="F43" s="57"/>
      <c r="G43" s="57"/>
      <c r="H43" s="57"/>
      <c r="I43" s="57"/>
      <c r="J43" s="57"/>
      <c r="K43" s="57"/>
      <c r="N43" s="41">
        <f t="shared" ref="N43" ca="1" si="65">(N31-M31)^2</f>
        <v>2.5536578659153371E-5</v>
      </c>
      <c r="O43" s="41">
        <f t="shared" ca="1" si="63"/>
        <v>3.5662665507357816E-6</v>
      </c>
      <c r="P43" s="41">
        <f t="shared" ca="1" si="63"/>
        <v>2.08445826694589E-8</v>
      </c>
      <c r="Q43" s="41">
        <f t="shared" ca="1" si="63"/>
        <v>8.3528221382377655E-9</v>
      </c>
      <c r="R43" s="41">
        <f t="shared" ca="1" si="63"/>
        <v>8.4064594441555116E-12</v>
      </c>
      <c r="S43" s="41">
        <f t="shared" ca="1" si="63"/>
        <v>1.7466652096092152E-11</v>
      </c>
      <c r="T43" s="41">
        <f t="shared" ca="1" si="63"/>
        <v>3.6839507529921058E-16</v>
      </c>
      <c r="U43" s="41">
        <f t="shared" ca="1" si="63"/>
        <v>3.4399909622522977E-14</v>
      </c>
      <c r="V43" s="41">
        <f t="shared" ca="1" si="63"/>
        <v>5.1579216651478134E-17</v>
      </c>
      <c r="W43" s="41">
        <f t="shared" ca="1" si="63"/>
        <v>6.4257012061517758E-17</v>
      </c>
      <c r="X43" s="41">
        <f t="shared" ca="1" si="63"/>
        <v>3.4651887504383443E-19</v>
      </c>
      <c r="Y43" s="41">
        <f t="shared" ca="1" si="63"/>
        <v>1.1371910805325605E-19</v>
      </c>
      <c r="Z43" s="41">
        <f t="shared" ca="1" si="54"/>
        <v>1.4017761284584648E-21</v>
      </c>
      <c r="AA43" s="41">
        <f t="shared" ca="1" si="55"/>
        <v>1.895437024341698E-22</v>
      </c>
      <c r="AB43" s="41">
        <f t="shared" ca="1" si="56"/>
        <v>4.5114744673150463E-24</v>
      </c>
      <c r="AC43" s="41">
        <f t="shared" ca="1" si="57"/>
        <v>2.9419717277702985E-25</v>
      </c>
      <c r="AD43" s="41">
        <f t="shared" ca="1" si="58"/>
        <v>1.2667245689523172E-26</v>
      </c>
      <c r="AE43" s="41">
        <f t="shared" ca="1" si="59"/>
        <v>4.161742016826378E-28</v>
      </c>
      <c r="AF43" s="41">
        <f t="shared" ca="1" si="60"/>
        <v>3.2059800226247683E-29</v>
      </c>
      <c r="AG43" s="41">
        <f t="shared" ca="1" si="61"/>
        <v>5.2077145696230857E-31</v>
      </c>
    </row>
    <row r="44" spans="1:33" outlineLevel="1" x14ac:dyDescent="0.3">
      <c r="B44" s="57"/>
      <c r="C44" s="57"/>
      <c r="D44" s="57"/>
      <c r="E44" s="57"/>
      <c r="F44" s="57">
        <f ca="1">E43</f>
        <v>10.729618849610487</v>
      </c>
      <c r="G44" s="57"/>
      <c r="H44" s="57"/>
      <c r="I44" s="57"/>
      <c r="J44" s="57"/>
      <c r="K44" s="57"/>
      <c r="N44" s="41">
        <f t="shared" ref="N44" ca="1" si="66">(N32-M32)^2</f>
        <v>5.8261705177447878E-5</v>
      </c>
      <c r="O44" s="41">
        <f t="shared" ca="1" si="63"/>
        <v>9.3127379052754873E-7</v>
      </c>
      <c r="P44" s="41">
        <f t="shared" ca="1" si="63"/>
        <v>1.1684991933707764E-7</v>
      </c>
      <c r="Q44" s="41">
        <f t="shared" ca="1" si="63"/>
        <v>2.3607837193716469E-9</v>
      </c>
      <c r="R44" s="41">
        <f t="shared" ca="1" si="63"/>
        <v>2.031333606292105E-10</v>
      </c>
      <c r="S44" s="41">
        <f t="shared" ca="1" si="63"/>
        <v>6.4337198575979682E-12</v>
      </c>
      <c r="T44" s="41">
        <f t="shared" ca="1" si="63"/>
        <v>3.1780815426959262E-13</v>
      </c>
      <c r="U44" s="41">
        <f t="shared" ca="1" si="63"/>
        <v>1.6912383566714987E-14</v>
      </c>
      <c r="V44" s="41">
        <f t="shared" ca="1" si="63"/>
        <v>4.4323078506986479E-16</v>
      </c>
      <c r="W44" s="41">
        <f t="shared" ca="1" si="63"/>
        <v>4.1777105641739784E-17</v>
      </c>
      <c r="X44" s="41">
        <f t="shared" ca="1" si="63"/>
        <v>5.3026406347465604E-19</v>
      </c>
      <c r="Y44" s="41">
        <f t="shared" ca="1" si="63"/>
        <v>9.7051431422100561E-20</v>
      </c>
      <c r="Z44" s="41">
        <f t="shared" ca="1" si="54"/>
        <v>4.9237207313343212E-22</v>
      </c>
      <c r="AA44" s="41">
        <f t="shared" ca="1" si="55"/>
        <v>2.1313492787338038E-22</v>
      </c>
      <c r="AB44" s="41">
        <f t="shared" ca="1" si="56"/>
        <v>2.5572511687528617E-25</v>
      </c>
      <c r="AC44" s="41">
        <f t="shared" ca="1" si="57"/>
        <v>4.4436310535816871E-25</v>
      </c>
      <c r="AD44" s="41">
        <f t="shared" ca="1" si="58"/>
        <v>2.0973377094376998E-31</v>
      </c>
      <c r="AE44" s="41">
        <f t="shared" ca="1" si="59"/>
        <v>8.8199887733157853E-28</v>
      </c>
      <c r="AF44" s="41">
        <f t="shared" ca="1" si="60"/>
        <v>9.4370567274974557E-31</v>
      </c>
      <c r="AG44" s="41">
        <f t="shared" ca="1" si="61"/>
        <v>1.6301071049293564E-30</v>
      </c>
    </row>
    <row r="45" spans="1:33" outlineLevel="1" x14ac:dyDescent="0.3">
      <c r="B45" s="57"/>
      <c r="C45" s="57"/>
      <c r="D45" s="57"/>
      <c r="E45" s="57"/>
      <c r="F45" s="57"/>
      <c r="G45" s="57">
        <f ca="1">F44</f>
        <v>10.729618849610487</v>
      </c>
      <c r="H45" s="57"/>
      <c r="I45" s="57"/>
      <c r="J45" s="57"/>
      <c r="K45" s="57"/>
      <c r="N45" s="41">
        <f t="shared" ref="N45" ca="1" si="67">(N33-M33)^2</f>
        <v>5.8452681033062115E-6</v>
      </c>
      <c r="O45" s="41">
        <f t="shared" ca="1" si="63"/>
        <v>2.8707188309192961E-6</v>
      </c>
      <c r="P45" s="41">
        <f t="shared" ca="1" si="63"/>
        <v>1.0378083604021852E-9</v>
      </c>
      <c r="Q45" s="41">
        <f t="shared" ca="1" si="63"/>
        <v>5.8392042324387785E-9</v>
      </c>
      <c r="R45" s="41">
        <f t="shared" ca="1" si="63"/>
        <v>1.9386164122609816E-12</v>
      </c>
      <c r="S45" s="41">
        <f t="shared" ca="1" si="63"/>
        <v>1.1166552214660872E-11</v>
      </c>
      <c r="T45" s="41">
        <f t="shared" ca="1" si="63"/>
        <v>3.1572277029563091E-14</v>
      </c>
      <c r="U45" s="41">
        <f t="shared" ca="1" si="63"/>
        <v>2.0317637479382308E-14</v>
      </c>
      <c r="V45" s="41">
        <f t="shared" ca="1" si="63"/>
        <v>1.617507876445804E-16</v>
      </c>
      <c r="W45" s="41">
        <f t="shared" ca="1" si="63"/>
        <v>3.5001427391318945E-17</v>
      </c>
      <c r="X45" s="41">
        <f t="shared" ca="1" si="63"/>
        <v>5.8317009352382535E-19</v>
      </c>
      <c r="Y45" s="41">
        <f t="shared" ca="1" si="63"/>
        <v>5.6589449794704063E-20</v>
      </c>
      <c r="Z45" s="41">
        <f t="shared" ca="1" si="54"/>
        <v>1.7558313294099378E-21</v>
      </c>
      <c r="AA45" s="41">
        <f t="shared" ca="1" si="55"/>
        <v>8.4585653335108533E-23</v>
      </c>
      <c r="AB45" s="41">
        <f t="shared" ca="1" si="56"/>
        <v>4.7112203864154158E-24</v>
      </c>
      <c r="AC45" s="41">
        <f t="shared" ca="1" si="57"/>
        <v>1.1382722080470116E-25</v>
      </c>
      <c r="AD45" s="41">
        <f t="shared" ca="1" si="58"/>
        <v>1.1621412574054437E-26</v>
      </c>
      <c r="AE45" s="41">
        <f t="shared" ca="1" si="59"/>
        <v>1.3108360683985624E-28</v>
      </c>
      <c r="AF45" s="41">
        <f t="shared" ca="1" si="60"/>
        <v>2.6795270723265174E-29</v>
      </c>
      <c r="AG45" s="41">
        <f t="shared" ca="1" si="61"/>
        <v>1.1560394491184383E-31</v>
      </c>
    </row>
    <row r="46" spans="1:33" outlineLevel="1" x14ac:dyDescent="0.3">
      <c r="B46" s="57"/>
      <c r="C46" s="57"/>
      <c r="D46" s="57"/>
      <c r="E46" s="57"/>
      <c r="F46" s="57"/>
      <c r="G46" s="57"/>
      <c r="H46" s="57">
        <f ca="1">G45</f>
        <v>10.729618849610487</v>
      </c>
      <c r="I46" s="57"/>
      <c r="J46" s="57"/>
      <c r="K46" s="57"/>
      <c r="N46" s="41">
        <f t="shared" ref="N46" ca="1" si="68">(N34-M34)^2</f>
        <v>1.0731459374505876E-4</v>
      </c>
      <c r="O46" s="41">
        <f t="shared" ca="1" si="63"/>
        <v>1.762543281285447E-6</v>
      </c>
      <c r="P46" s="41">
        <f t="shared" ca="1" si="63"/>
        <v>2.31384036714861E-7</v>
      </c>
      <c r="Q46" s="41">
        <f t="shared" ca="1" si="63"/>
        <v>1.2941984423783567E-9</v>
      </c>
      <c r="R46" s="41">
        <f t="shared" ca="1" si="63"/>
        <v>4.7922071218709634E-10</v>
      </c>
      <c r="S46" s="41">
        <f t="shared" ca="1" si="63"/>
        <v>5.6311760956798376E-13</v>
      </c>
      <c r="T46" s="41">
        <f t="shared" ca="1" si="63"/>
        <v>9.6818699653803509E-13</v>
      </c>
      <c r="U46" s="41">
        <f t="shared" ca="1" si="63"/>
        <v>1.5164633542478571E-18</v>
      </c>
      <c r="V46" s="41">
        <f t="shared" ca="1" si="63"/>
        <v>1.8873608960165268E-15</v>
      </c>
      <c r="W46" s="41">
        <f t="shared" ca="1" si="63"/>
        <v>2.3290921776483938E-18</v>
      </c>
      <c r="X46" s="41">
        <f t="shared" ca="1" si="63"/>
        <v>3.5231592159709242E-18</v>
      </c>
      <c r="Y46" s="41">
        <f t="shared" ca="1" si="63"/>
        <v>1.7060565910501633E-20</v>
      </c>
      <c r="Z46" s="41">
        <f t="shared" ca="1" si="54"/>
        <v>6.2572014831840487E-21</v>
      </c>
      <c r="AA46" s="41">
        <f t="shared" ca="1" si="55"/>
        <v>7.1281374502235125E-23</v>
      </c>
      <c r="AB46" s="41">
        <f t="shared" ca="1" si="56"/>
        <v>1.0491251617568625E-23</v>
      </c>
      <c r="AC46" s="41">
        <f t="shared" ca="1" si="57"/>
        <v>2.3355963825654705E-25</v>
      </c>
      <c r="AD46" s="41">
        <f t="shared" ca="1" si="58"/>
        <v>1.6407555715918735E-26</v>
      </c>
      <c r="AE46" s="41">
        <f t="shared" ca="1" si="59"/>
        <v>6.6343202129087093E-28</v>
      </c>
      <c r="AF46" s="41">
        <f t="shared" ca="1" si="60"/>
        <v>2.3323781998507181E-29</v>
      </c>
      <c r="AG46" s="41">
        <f t="shared" ca="1" si="61"/>
        <v>1.7017516988605616E-30</v>
      </c>
    </row>
    <row r="47" spans="1:33" outlineLevel="1" x14ac:dyDescent="0.3">
      <c r="B47" s="57"/>
      <c r="C47" s="57"/>
      <c r="D47" s="57"/>
      <c r="E47" s="57"/>
      <c r="F47" s="57"/>
      <c r="G47" s="57"/>
      <c r="H47" s="57"/>
      <c r="I47" s="57">
        <f ca="1">H46</f>
        <v>10.729618849610487</v>
      </c>
      <c r="J47" s="57"/>
      <c r="K47" s="57"/>
      <c r="N47" s="41">
        <f t="shared" ref="N47" ca="1" si="69">(N35-M35)^2</f>
        <v>3.4095489507791222E-7</v>
      </c>
      <c r="O47" s="41">
        <f t="shared" ca="1" si="63"/>
        <v>3.36235362620904E-6</v>
      </c>
      <c r="P47" s="41">
        <f t="shared" ca="1" si="63"/>
        <v>4.2493123415702729E-10</v>
      </c>
      <c r="Q47" s="41">
        <f t="shared" ca="1" si="63"/>
        <v>6.997168614746414E-9</v>
      </c>
      <c r="R47" s="41">
        <f t="shared" ca="1" si="63"/>
        <v>1.2152903951610757E-11</v>
      </c>
      <c r="S47" s="41">
        <f t="shared" ca="1" si="63"/>
        <v>1.335072634512533E-11</v>
      </c>
      <c r="T47" s="41">
        <f t="shared" ca="1" si="63"/>
        <v>7.4798944467447804E-14</v>
      </c>
      <c r="U47" s="41">
        <f t="shared" ca="1" si="63"/>
        <v>2.3864532685121515E-14</v>
      </c>
      <c r="V47" s="41">
        <f t="shared" ca="1" si="63"/>
        <v>2.979235735075414E-16</v>
      </c>
      <c r="W47" s="41">
        <f t="shared" ca="1" si="63"/>
        <v>3.9959916812385986E-17</v>
      </c>
      <c r="X47" s="41">
        <f t="shared" ca="1" si="63"/>
        <v>9.5563987054775334E-19</v>
      </c>
      <c r="Y47" s="41">
        <f t="shared" ca="1" si="63"/>
        <v>6.2150343351329486E-20</v>
      </c>
      <c r="Z47" s="41">
        <f t="shared" ca="1" si="54"/>
        <v>2.6812047331563159E-21</v>
      </c>
      <c r="AA47" s="41">
        <f t="shared" ca="1" si="55"/>
        <v>8.8108308488566245E-23</v>
      </c>
      <c r="AB47" s="41">
        <f t="shared" ca="1" si="56"/>
        <v>6.8448598861562202E-24</v>
      </c>
      <c r="AC47" s="41">
        <f t="shared" ca="1" si="57"/>
        <v>1.0970286132883658E-25</v>
      </c>
      <c r="AD47" s="41">
        <f t="shared" ca="1" si="58"/>
        <v>1.6242652249624704E-26</v>
      </c>
      <c r="AE47" s="41">
        <f t="shared" ca="1" si="59"/>
        <v>1.1065700125669078E-28</v>
      </c>
      <c r="AF47" s="41">
        <f t="shared" ca="1" si="60"/>
        <v>3.627604606050022E-29</v>
      </c>
      <c r="AG47" s="41">
        <f t="shared" ca="1" si="61"/>
        <v>6.9526070992379214E-32</v>
      </c>
    </row>
    <row r="48" spans="1:33" outlineLevel="1" x14ac:dyDescent="0.3">
      <c r="B48" s="57"/>
      <c r="C48" s="57"/>
      <c r="D48" s="57"/>
      <c r="E48" s="57"/>
      <c r="F48" s="57"/>
      <c r="G48" s="57"/>
      <c r="H48" s="57"/>
      <c r="I48" s="57"/>
      <c r="J48" s="57">
        <f ca="1">I47</f>
        <v>10.729618849610487</v>
      </c>
      <c r="K48" s="57"/>
      <c r="N48" s="41">
        <f t="shared" ref="N48" ca="1" si="70">(N36-M36)^2</f>
        <v>1.1996311728922131E-4</v>
      </c>
      <c r="O48" s="41">
        <f t="shared" ca="1" si="63"/>
        <v>3.3452916857374091E-7</v>
      </c>
      <c r="P48" s="41">
        <f t="shared" ca="1" si="63"/>
        <v>2.3746497398569616E-7</v>
      </c>
      <c r="Q48" s="41">
        <f t="shared" ca="1" si="63"/>
        <v>1.2749978296069399E-10</v>
      </c>
      <c r="R48" s="41">
        <f t="shared" ca="1" si="63"/>
        <v>4.7040402591954193E-10</v>
      </c>
      <c r="S48" s="41">
        <f t="shared" ca="1" si="63"/>
        <v>3.2921022305431411E-14</v>
      </c>
      <c r="T48" s="41">
        <f t="shared" ca="1" si="63"/>
        <v>9.087744849243348E-13</v>
      </c>
      <c r="U48" s="41">
        <f t="shared" ca="1" si="63"/>
        <v>1.5168413810074542E-15</v>
      </c>
      <c r="V48" s="41">
        <f t="shared" ca="1" si="63"/>
        <v>1.6847066535267057E-15</v>
      </c>
      <c r="W48" s="41">
        <f t="shared" ca="1" si="63"/>
        <v>9.4826462332643545E-18</v>
      </c>
      <c r="X48" s="41">
        <f t="shared" ca="1" si="63"/>
        <v>2.9704208058318558E-18</v>
      </c>
      <c r="Y48" s="41">
        <f t="shared" ca="1" si="63"/>
        <v>3.7603455931731828E-20</v>
      </c>
      <c r="Z48" s="41">
        <f t="shared" ca="1" si="54"/>
        <v>4.9378063276689726E-21</v>
      </c>
      <c r="AA48" s="41">
        <f t="shared" ca="1" si="55"/>
        <v>1.2003150320663038E-22</v>
      </c>
      <c r="AB48" s="41">
        <f t="shared" ca="1" si="56"/>
        <v>7.6425969289047394E-24</v>
      </c>
      <c r="AC48" s="41">
        <f t="shared" ca="1" si="57"/>
        <v>3.3550867592181123E-25</v>
      </c>
      <c r="AD48" s="41">
        <f t="shared" ca="1" si="58"/>
        <v>1.0790065846853238E-26</v>
      </c>
      <c r="AE48" s="41">
        <f t="shared" ca="1" si="59"/>
        <v>8.5419538228242664E-28</v>
      </c>
      <c r="AF48" s="41">
        <f t="shared" ca="1" si="60"/>
        <v>1.3422961340401279E-29</v>
      </c>
      <c r="AG48" s="41">
        <f t="shared" ca="1" si="61"/>
        <v>2.0830858278492343E-30</v>
      </c>
    </row>
    <row r="49" spans="1:33" outlineLevel="1" x14ac:dyDescent="0.3">
      <c r="B49" s="57"/>
      <c r="C49" s="57"/>
      <c r="D49" s="57"/>
      <c r="E49" s="57"/>
      <c r="F49" s="57"/>
      <c r="G49" s="57"/>
      <c r="H49" s="57"/>
      <c r="I49" s="57"/>
      <c r="J49" s="57"/>
      <c r="K49" s="57">
        <f ca="1">J48</f>
        <v>10.729618849610487</v>
      </c>
      <c r="N49" s="41">
        <f t="shared" ref="N49" ca="1" si="71">(N37-M37)^2</f>
        <v>1.1996311728922131E-4</v>
      </c>
      <c r="O49" s="41">
        <f t="shared" ca="1" si="63"/>
        <v>3.3452916857374091E-7</v>
      </c>
      <c r="P49" s="41">
        <f t="shared" ca="1" si="63"/>
        <v>2.3746497398569616E-7</v>
      </c>
      <c r="Q49" s="41">
        <f t="shared" ca="1" si="63"/>
        <v>1.2749978296069399E-10</v>
      </c>
      <c r="R49" s="41">
        <f t="shared" ca="1" si="63"/>
        <v>4.7040402591954193E-10</v>
      </c>
      <c r="S49" s="41">
        <f t="shared" ca="1" si="63"/>
        <v>3.2921022305431411E-14</v>
      </c>
      <c r="T49" s="41">
        <f t="shared" ca="1" si="63"/>
        <v>9.087744849243348E-13</v>
      </c>
      <c r="U49" s="41">
        <f t="shared" ca="1" si="63"/>
        <v>1.5168413810074542E-15</v>
      </c>
      <c r="V49" s="41">
        <f t="shared" ca="1" si="63"/>
        <v>1.6847066535267057E-15</v>
      </c>
      <c r="W49" s="41">
        <f t="shared" ca="1" si="63"/>
        <v>9.4826462332643545E-18</v>
      </c>
      <c r="X49" s="41">
        <f t="shared" ca="1" si="63"/>
        <v>2.9704208058318558E-18</v>
      </c>
      <c r="Y49" s="41">
        <f t="shared" ca="1" si="63"/>
        <v>3.7603455931731828E-20</v>
      </c>
      <c r="Z49" s="41">
        <f t="shared" ca="1" si="54"/>
        <v>4.9378063276689726E-21</v>
      </c>
      <c r="AA49" s="41">
        <f t="shared" ca="1" si="55"/>
        <v>1.2003150320663038E-22</v>
      </c>
      <c r="AB49" s="41">
        <f t="shared" ca="1" si="56"/>
        <v>7.6425969289047394E-24</v>
      </c>
      <c r="AC49" s="41">
        <f t="shared" ca="1" si="57"/>
        <v>3.3550867592181123E-25</v>
      </c>
      <c r="AD49" s="41">
        <f t="shared" ca="1" si="58"/>
        <v>1.0790065846853238E-26</v>
      </c>
      <c r="AE49" s="41">
        <f t="shared" ca="1" si="59"/>
        <v>8.5419538228242664E-28</v>
      </c>
      <c r="AF49" s="41">
        <f t="shared" ca="1" si="60"/>
        <v>1.3422961340401279E-29</v>
      </c>
      <c r="AG49" s="41">
        <f t="shared" ca="1" si="61"/>
        <v>2.0830858278492343E-30</v>
      </c>
    </row>
    <row r="50" spans="1:33" outlineLevel="1" x14ac:dyDescent="0.3"/>
    <row r="51" spans="1:33" outlineLevel="1" x14ac:dyDescent="0.3">
      <c r="B51" s="57">
        <f t="array" ref="B51:K60" ca="1">B5:K14-B40:K49</f>
        <v>-9.7296188496104872</v>
      </c>
      <c r="C51" s="46">
        <f ca="1"/>
        <v>1</v>
      </c>
      <c r="D51" s="46">
        <f ca="1"/>
        <v>1</v>
      </c>
      <c r="E51" s="46">
        <f ca="1"/>
        <v>1</v>
      </c>
      <c r="F51" s="46">
        <f ca="1"/>
        <v>3.0000000000000004</v>
      </c>
      <c r="G51" s="46">
        <f ca="1"/>
        <v>4.9999999999999991</v>
      </c>
      <c r="H51" s="46">
        <f ca="1"/>
        <v>1</v>
      </c>
      <c r="I51" s="46">
        <f ca="1"/>
        <v>3.0000000000000004</v>
      </c>
      <c r="J51" s="46">
        <f ca="1"/>
        <v>1</v>
      </c>
      <c r="K51" s="46">
        <f ca="1"/>
        <v>1</v>
      </c>
    </row>
    <row r="52" spans="1:33" outlineLevel="1" x14ac:dyDescent="0.3">
      <c r="B52" s="46">
        <f ca="1"/>
        <v>1</v>
      </c>
      <c r="C52" s="57">
        <f ca="1"/>
        <v>-9.7296188496104872</v>
      </c>
      <c r="D52" s="46">
        <f ca="1"/>
        <v>1</v>
      </c>
      <c r="E52" s="46">
        <f ca="1"/>
        <v>1</v>
      </c>
      <c r="F52" s="46">
        <f ca="1"/>
        <v>2</v>
      </c>
      <c r="G52" s="46">
        <f ca="1"/>
        <v>3.0000000000000004</v>
      </c>
      <c r="H52" s="46">
        <f ca="1"/>
        <v>1</v>
      </c>
      <c r="I52" s="46">
        <f ca="1"/>
        <v>3.0000000000000004</v>
      </c>
      <c r="J52" s="46">
        <f ca="1"/>
        <v>1</v>
      </c>
      <c r="K52" s="46">
        <f ca="1"/>
        <v>1</v>
      </c>
    </row>
    <row r="53" spans="1:33" outlineLevel="1" x14ac:dyDescent="0.3">
      <c r="B53" s="46">
        <f ca="1"/>
        <v>1</v>
      </c>
      <c r="C53" s="46">
        <f ca="1"/>
        <v>1</v>
      </c>
      <c r="D53" s="57">
        <f ca="1"/>
        <v>-9.7296188496104872</v>
      </c>
      <c r="E53" s="46">
        <f ca="1"/>
        <v>1</v>
      </c>
      <c r="F53" s="46">
        <f ca="1"/>
        <v>3.0000000000000004</v>
      </c>
      <c r="G53" s="46">
        <f ca="1"/>
        <v>1</v>
      </c>
      <c r="H53" s="46">
        <f ca="1"/>
        <v>0.5</v>
      </c>
      <c r="I53" s="46">
        <f ca="1"/>
        <v>1</v>
      </c>
      <c r="J53" s="46">
        <f ca="1"/>
        <v>1</v>
      </c>
      <c r="K53" s="46">
        <f ca="1"/>
        <v>1</v>
      </c>
    </row>
    <row r="54" spans="1:33" outlineLevel="1" x14ac:dyDescent="0.3">
      <c r="A54" s="41" t="s">
        <v>50</v>
      </c>
      <c r="B54" s="46">
        <f ca="1"/>
        <v>1</v>
      </c>
      <c r="C54" s="46">
        <f ca="1"/>
        <v>1</v>
      </c>
      <c r="D54" s="46">
        <f ca="1"/>
        <v>1</v>
      </c>
      <c r="E54" s="58">
        <f ca="1"/>
        <v>-9.7296188496104872</v>
      </c>
      <c r="F54" s="46">
        <f ca="1"/>
        <v>3.0000000000000004</v>
      </c>
      <c r="G54" s="46">
        <f ca="1"/>
        <v>2</v>
      </c>
      <c r="H54" s="46">
        <f ca="1"/>
        <v>2</v>
      </c>
      <c r="I54" s="46">
        <f ca="1"/>
        <v>3.0000000000000004</v>
      </c>
      <c r="J54" s="46">
        <f ca="1"/>
        <v>1</v>
      </c>
      <c r="K54" s="46">
        <f ca="1"/>
        <v>1</v>
      </c>
    </row>
    <row r="55" spans="1:33" outlineLevel="1" x14ac:dyDescent="0.3">
      <c r="B55" s="46">
        <f ca="1"/>
        <v>0.33333333333333326</v>
      </c>
      <c r="C55" s="46">
        <f ca="1"/>
        <v>0.5</v>
      </c>
      <c r="D55" s="46">
        <f ca="1"/>
        <v>0.33333333333333326</v>
      </c>
      <c r="E55" s="46">
        <f ca="1"/>
        <v>0.33333333333333326</v>
      </c>
      <c r="F55" s="58">
        <f ca="1"/>
        <v>-9.7296188496104872</v>
      </c>
      <c r="G55" s="46">
        <f ca="1"/>
        <v>1</v>
      </c>
      <c r="H55" s="46">
        <f ca="1"/>
        <v>0.33333333333333331</v>
      </c>
      <c r="I55" s="46">
        <f ca="1"/>
        <v>3.0000000000000004</v>
      </c>
      <c r="J55" s="46">
        <f ca="1"/>
        <v>1</v>
      </c>
      <c r="K55" s="46">
        <f ca="1"/>
        <v>1</v>
      </c>
    </row>
    <row r="56" spans="1:33" outlineLevel="1" x14ac:dyDescent="0.3">
      <c r="B56" s="46">
        <f ca="1"/>
        <v>0.20000000000000004</v>
      </c>
      <c r="C56" s="46">
        <f ca="1"/>
        <v>0.33333333333333326</v>
      </c>
      <c r="D56" s="46">
        <f ca="1"/>
        <v>1</v>
      </c>
      <c r="E56" s="46">
        <f ca="1"/>
        <v>0.5</v>
      </c>
      <c r="F56" s="46">
        <f ca="1"/>
        <v>1</v>
      </c>
      <c r="G56" s="58">
        <f ca="1"/>
        <v>-9.7296188496104872</v>
      </c>
      <c r="H56" s="46">
        <f ca="1"/>
        <v>0.2</v>
      </c>
      <c r="I56" s="46">
        <f ca="1"/>
        <v>1</v>
      </c>
      <c r="J56" s="46">
        <f ca="1"/>
        <v>1</v>
      </c>
      <c r="K56" s="46">
        <f ca="1"/>
        <v>1</v>
      </c>
    </row>
    <row r="57" spans="1:33" outlineLevel="1" x14ac:dyDescent="0.3">
      <c r="B57" s="46">
        <f ca="1"/>
        <v>1</v>
      </c>
      <c r="C57" s="46">
        <f ca="1"/>
        <v>1</v>
      </c>
      <c r="D57" s="46">
        <f ca="1"/>
        <v>2</v>
      </c>
      <c r="E57" s="46">
        <f ca="1"/>
        <v>0.5</v>
      </c>
      <c r="F57" s="46">
        <f ca="1"/>
        <v>3</v>
      </c>
      <c r="G57" s="46">
        <f ca="1"/>
        <v>5</v>
      </c>
      <c r="H57" s="58">
        <f ca="1"/>
        <v>-9.7296188496104872</v>
      </c>
      <c r="I57" s="46">
        <f ca="1"/>
        <v>3.0000000000000004</v>
      </c>
      <c r="J57" s="46">
        <f ca="1"/>
        <v>1</v>
      </c>
      <c r="K57" s="46">
        <f ca="1"/>
        <v>1</v>
      </c>
    </row>
    <row r="58" spans="1:33" outlineLevel="1" x14ac:dyDescent="0.3">
      <c r="B58" s="46">
        <f ca="1"/>
        <v>0.33333333333333326</v>
      </c>
      <c r="C58" s="46">
        <f ca="1"/>
        <v>0.33333333333333326</v>
      </c>
      <c r="D58" s="46">
        <f ca="1"/>
        <v>1</v>
      </c>
      <c r="E58" s="46">
        <f ca="1"/>
        <v>0.33333333333333326</v>
      </c>
      <c r="F58" s="46">
        <f ca="1"/>
        <v>0.33333333333333326</v>
      </c>
      <c r="G58" s="46">
        <f ca="1"/>
        <v>1</v>
      </c>
      <c r="H58" s="46">
        <f ca="1"/>
        <v>0.33333333333333326</v>
      </c>
      <c r="I58" s="57">
        <f ca="1"/>
        <v>-9.7296188496104872</v>
      </c>
      <c r="J58" s="46">
        <f ca="1"/>
        <v>1</v>
      </c>
      <c r="K58" s="46">
        <f ca="1"/>
        <v>1</v>
      </c>
    </row>
    <row r="59" spans="1:33" outlineLevel="1" x14ac:dyDescent="0.3">
      <c r="B59" s="46">
        <f ca="1"/>
        <v>1</v>
      </c>
      <c r="C59" s="46">
        <f ca="1"/>
        <v>1</v>
      </c>
      <c r="D59" s="46">
        <f ca="1"/>
        <v>1</v>
      </c>
      <c r="E59" s="46">
        <f ca="1"/>
        <v>1</v>
      </c>
      <c r="F59" s="46">
        <f ca="1"/>
        <v>1</v>
      </c>
      <c r="G59" s="46">
        <f ca="1"/>
        <v>1</v>
      </c>
      <c r="H59" s="46">
        <f ca="1"/>
        <v>1</v>
      </c>
      <c r="I59" s="46">
        <f ca="1"/>
        <v>1</v>
      </c>
      <c r="J59" s="57">
        <f ca="1"/>
        <v>-9.7296188496104872</v>
      </c>
      <c r="K59" s="46">
        <f ca="1"/>
        <v>1</v>
      </c>
    </row>
    <row r="60" spans="1:33" outlineLevel="1" x14ac:dyDescent="0.3">
      <c r="B60" s="46">
        <f ca="1"/>
        <v>1</v>
      </c>
      <c r="C60" s="46">
        <f ca="1"/>
        <v>1</v>
      </c>
      <c r="D60" s="46">
        <f ca="1"/>
        <v>1</v>
      </c>
      <c r="E60" s="46">
        <f ca="1"/>
        <v>1</v>
      </c>
      <c r="F60" s="46">
        <f ca="1"/>
        <v>1</v>
      </c>
      <c r="G60" s="46">
        <f ca="1"/>
        <v>1</v>
      </c>
      <c r="H60" s="46">
        <f ca="1"/>
        <v>1</v>
      </c>
      <c r="I60" s="46">
        <f ca="1"/>
        <v>1</v>
      </c>
      <c r="J60" s="46">
        <f ca="1"/>
        <v>1</v>
      </c>
      <c r="K60" s="57">
        <f ca="1"/>
        <v>-9.7296188496104872</v>
      </c>
    </row>
    <row r="61" spans="1:33" outlineLevel="1" x14ac:dyDescent="0.3"/>
    <row r="62" spans="1:33" outlineLevel="1" x14ac:dyDescent="0.3">
      <c r="A62" s="41" t="s">
        <v>51</v>
      </c>
      <c r="B62" s="59">
        <f t="array" aca="1" ref="B62:K62" ca="1">MMULT(B51:K60,AG5:AG14)</f>
        <v>-1.8474111129762605E-13</v>
      </c>
      <c r="C62" s="59">
        <f ca="1"/>
        <v>-1.8474111129762605E-13</v>
      </c>
      <c r="D62" s="59">
        <f ca="1"/>
        <v>-1.8474111129762605E-13</v>
      </c>
      <c r="E62" s="59">
        <f ca="1"/>
        <v>-1.8474111129762605E-13</v>
      </c>
      <c r="F62" s="57">
        <f ca="1"/>
        <v>-1.8474111129762605E-13</v>
      </c>
      <c r="G62" s="57">
        <f ca="1"/>
        <v>-1.8474111129762605E-13</v>
      </c>
      <c r="H62" s="57">
        <f ca="1"/>
        <v>-1.8474111129762605E-13</v>
      </c>
      <c r="I62" s="57">
        <f ca="1"/>
        <v>-1.8474111129762605E-13</v>
      </c>
      <c r="J62" s="57">
        <f ca="1"/>
        <v>-1.8474111129762605E-13</v>
      </c>
      <c r="K62" s="57">
        <f ca="1"/>
        <v>-1.8474111129762605E-13</v>
      </c>
    </row>
    <row r="63" spans="1:33" outlineLevel="1" x14ac:dyDescent="0.3">
      <c r="A63" s="56"/>
      <c r="B63" s="319"/>
      <c r="C63" s="319"/>
      <c r="D63" s="319"/>
      <c r="E63" s="319"/>
      <c r="F63" s="56"/>
      <c r="G63" s="56"/>
      <c r="H63" s="56"/>
      <c r="I63" s="56"/>
      <c r="J63" s="56"/>
      <c r="K63" s="56"/>
    </row>
    <row r="64" spans="1:33" outlineLevel="1" x14ac:dyDescent="0.3">
      <c r="A64" s="56"/>
      <c r="B64" s="319"/>
      <c r="C64" s="319"/>
      <c r="D64" s="319"/>
      <c r="E64" s="319"/>
      <c r="F64" s="56"/>
      <c r="G64" s="56"/>
      <c r="H64" s="56"/>
      <c r="I64" s="56"/>
      <c r="J64" s="56"/>
      <c r="K64" s="56"/>
    </row>
    <row r="65" spans="1:11" outlineLevel="1" x14ac:dyDescent="0.3">
      <c r="A65" s="56"/>
      <c r="B65" s="319"/>
      <c r="C65" s="319"/>
      <c r="D65" s="319"/>
      <c r="E65" s="319"/>
      <c r="F65" s="56"/>
      <c r="G65" s="56"/>
      <c r="H65" s="56"/>
      <c r="I65" s="56"/>
      <c r="J65" s="56"/>
      <c r="K65" s="56"/>
    </row>
    <row r="66" spans="1:11" outlineLevel="1" x14ac:dyDescent="0.3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</row>
    <row r="67" spans="1:11" outlineLevel="1" x14ac:dyDescent="0.3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</row>
    <row r="68" spans="1:11" outlineLevel="1" x14ac:dyDescent="0.3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</row>
    <row r="69" spans="1:11" outlineLevel="1" x14ac:dyDescent="0.3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</row>
    <row r="70" spans="1:11" outlineLevel="1" x14ac:dyDescent="0.3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</row>
    <row r="71" spans="1:11" outlineLevel="1" x14ac:dyDescent="0.3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</row>
    <row r="73" spans="1:11" s="56" customFormat="1" x14ac:dyDescent="0.3">
      <c r="B73" s="319"/>
      <c r="C73" s="319"/>
      <c r="D73" s="319"/>
      <c r="E73" s="319"/>
      <c r="F73" s="319"/>
      <c r="G73" s="319"/>
      <c r="H73" s="319"/>
      <c r="I73" s="319"/>
      <c r="J73" s="319"/>
      <c r="K73" s="319"/>
    </row>
  </sheetData>
  <sheetProtection sheet="1" objects="1" scenarios="1"/>
  <pageMargins left="0.7" right="0.7" top="0.75" bottom="0.75" header="0.3" footer="0.3"/>
  <pageSetup paperSize="9"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118</vt:i4>
      </vt:variant>
    </vt:vector>
  </HeadingPairs>
  <TitlesOfParts>
    <vt:vector size="142" baseType="lpstr">
      <vt:lpstr>Version</vt:lpstr>
      <vt:lpstr>Summary</vt:lpstr>
      <vt:lpstr>In1</vt:lpstr>
      <vt:lpstr>In2</vt:lpstr>
      <vt:lpstr>In3</vt:lpstr>
      <vt:lpstr>In4</vt:lpstr>
      <vt:lpstr>In5</vt:lpstr>
      <vt:lpstr>In6</vt:lpstr>
      <vt:lpstr>In7</vt:lpstr>
      <vt:lpstr>In8</vt:lpstr>
      <vt:lpstr>In9</vt:lpstr>
      <vt:lpstr>In10</vt:lpstr>
      <vt:lpstr>In11</vt:lpstr>
      <vt:lpstr>In12</vt:lpstr>
      <vt:lpstr>In13</vt:lpstr>
      <vt:lpstr>In14</vt:lpstr>
      <vt:lpstr>In15</vt:lpstr>
      <vt:lpstr>In16</vt:lpstr>
      <vt:lpstr>In17</vt:lpstr>
      <vt:lpstr>In18</vt:lpstr>
      <vt:lpstr>In19</vt:lpstr>
      <vt:lpstr>In20</vt:lpstr>
      <vt:lpstr>multInp</vt:lpstr>
      <vt:lpstr>10x10</vt:lpstr>
      <vt:lpstr>check</vt:lpstr>
      <vt:lpstr>consMat</vt:lpstr>
      <vt:lpstr>EV_20</vt:lpstr>
      <vt:lpstr>m_p0</vt:lpstr>
      <vt:lpstr>m_p1</vt:lpstr>
      <vt:lpstr>m_p10</vt:lpstr>
      <vt:lpstr>m_p11</vt:lpstr>
      <vt:lpstr>m_p12</vt:lpstr>
      <vt:lpstr>m_p13</vt:lpstr>
      <vt:lpstr>m_p14</vt:lpstr>
      <vt:lpstr>m_p15</vt:lpstr>
      <vt:lpstr>m_p16</vt:lpstr>
      <vt:lpstr>m_p17</vt:lpstr>
      <vt:lpstr>m_p18</vt:lpstr>
      <vt:lpstr>m_p19</vt:lpstr>
      <vt:lpstr>m_p2</vt:lpstr>
      <vt:lpstr>m_p20</vt:lpstr>
      <vt:lpstr>m_p3</vt:lpstr>
      <vt:lpstr>m_p4</vt:lpstr>
      <vt:lpstr>m_p5</vt:lpstr>
      <vt:lpstr>m_p6</vt:lpstr>
      <vt:lpstr>m_p7</vt:lpstr>
      <vt:lpstr>m_p8</vt:lpstr>
      <vt:lpstr>m_p9</vt:lpstr>
      <vt:lpstr>m_summary</vt:lpstr>
      <vt:lpstr>Matrix1</vt:lpstr>
      <vt:lpstr>Matrix10</vt:lpstr>
      <vt:lpstr>Matrix11</vt:lpstr>
      <vt:lpstr>Matrix12</vt:lpstr>
      <vt:lpstr>Matrix13</vt:lpstr>
      <vt:lpstr>Matrix14</vt:lpstr>
      <vt:lpstr>Matrix15</vt:lpstr>
      <vt:lpstr>Matrix16</vt:lpstr>
      <vt:lpstr>Matrix17</vt:lpstr>
      <vt:lpstr>Matrix18</vt:lpstr>
      <vt:lpstr>Matrix19</vt:lpstr>
      <vt:lpstr>Matrix2</vt:lpstr>
      <vt:lpstr>Matrix20</vt:lpstr>
      <vt:lpstr>Matrix3</vt:lpstr>
      <vt:lpstr>Matrix4</vt:lpstr>
      <vt:lpstr>Matrix5</vt:lpstr>
      <vt:lpstr>Matrix6</vt:lpstr>
      <vt:lpstr>Matrix7</vt:lpstr>
      <vt:lpstr>Matrix8</vt:lpstr>
      <vt:lpstr>Matrix9</vt:lpstr>
      <vt:lpstr>p_sel</vt:lpstr>
      <vt:lpstr>'In1'!Print_Area</vt:lpstr>
      <vt:lpstr>'In10'!Print_Area</vt:lpstr>
      <vt:lpstr>'In11'!Print_Area</vt:lpstr>
      <vt:lpstr>'In12'!Print_Area</vt:lpstr>
      <vt:lpstr>'In13'!Print_Area</vt:lpstr>
      <vt:lpstr>'In14'!Print_Area</vt:lpstr>
      <vt:lpstr>'In15'!Print_Area</vt:lpstr>
      <vt:lpstr>'In16'!Print_Area</vt:lpstr>
      <vt:lpstr>'In17'!Print_Area</vt:lpstr>
      <vt:lpstr>'In18'!Print_Area</vt:lpstr>
      <vt:lpstr>'In19'!Print_Area</vt:lpstr>
      <vt:lpstr>'In2'!Print_Area</vt:lpstr>
      <vt:lpstr>'In20'!Print_Area</vt:lpstr>
      <vt:lpstr>'In3'!Print_Area</vt:lpstr>
      <vt:lpstr>'In4'!Print_Area</vt:lpstr>
      <vt:lpstr>'In5'!Print_Area</vt:lpstr>
      <vt:lpstr>'In6'!Print_Area</vt:lpstr>
      <vt:lpstr>'In7'!Print_Area</vt:lpstr>
      <vt:lpstr>'In8'!Print_Area</vt:lpstr>
      <vt:lpstr>'In9'!Print_Area</vt:lpstr>
      <vt:lpstr>multInp!Print_Area</vt:lpstr>
      <vt:lpstr>Summary!Print_Area</vt:lpstr>
      <vt:lpstr>RGGM1</vt:lpstr>
      <vt:lpstr>RGGM10</vt:lpstr>
      <vt:lpstr>RGGM11</vt:lpstr>
      <vt:lpstr>RGGM12</vt:lpstr>
      <vt:lpstr>RGGM13</vt:lpstr>
      <vt:lpstr>RGGM14</vt:lpstr>
      <vt:lpstr>RGGM15</vt:lpstr>
      <vt:lpstr>RGGM16</vt:lpstr>
      <vt:lpstr>RGGM17</vt:lpstr>
      <vt:lpstr>RGGM18</vt:lpstr>
      <vt:lpstr>RGGM19</vt:lpstr>
      <vt:lpstr>RGGM2</vt:lpstr>
      <vt:lpstr>RGGM20</vt:lpstr>
      <vt:lpstr>RGGM3</vt:lpstr>
      <vt:lpstr>RGGM4</vt:lpstr>
      <vt:lpstr>RGGM5</vt:lpstr>
      <vt:lpstr>RGGM6</vt:lpstr>
      <vt:lpstr>RGGM7</vt:lpstr>
      <vt:lpstr>RGGM8</vt:lpstr>
      <vt:lpstr>RGGM9</vt:lpstr>
      <vt:lpstr>RGMM11</vt:lpstr>
      <vt:lpstr>RGMM12</vt:lpstr>
      <vt:lpstr>RGMM13</vt:lpstr>
      <vt:lpstr>RGMM14</vt:lpstr>
      <vt:lpstr>RGMM15</vt:lpstr>
      <vt:lpstr>RGMM16</vt:lpstr>
      <vt:lpstr>RGMM17</vt:lpstr>
      <vt:lpstr>RGMM18</vt:lpstr>
      <vt:lpstr>RGMM19</vt:lpstr>
      <vt:lpstr>RGMM20</vt:lpstr>
      <vt:lpstr>multInp!w_p1</vt:lpstr>
      <vt:lpstr>multInp!w_p10</vt:lpstr>
      <vt:lpstr>multInp!w_p11</vt:lpstr>
      <vt:lpstr>multInp!w_p12</vt:lpstr>
      <vt:lpstr>multInp!w_p13</vt:lpstr>
      <vt:lpstr>multInp!w_p14</vt:lpstr>
      <vt:lpstr>multInp!w_p15</vt:lpstr>
      <vt:lpstr>multInp!w_p16</vt:lpstr>
      <vt:lpstr>multInp!w_p17</vt:lpstr>
      <vt:lpstr>multInp!w_p18</vt:lpstr>
      <vt:lpstr>multInp!w_p19</vt:lpstr>
      <vt:lpstr>multInp!w_p2</vt:lpstr>
      <vt:lpstr>multInp!w_p20</vt:lpstr>
      <vt:lpstr>multInp!w_p3</vt:lpstr>
      <vt:lpstr>multInp!w_p4</vt:lpstr>
      <vt:lpstr>multInp!w_p5</vt:lpstr>
      <vt:lpstr>multInp!w_p6</vt:lpstr>
      <vt:lpstr>multInp!w_p7</vt:lpstr>
      <vt:lpstr>multInp!w_p8</vt:lpstr>
      <vt:lpstr>multInp!w_p9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AHP</dc:title>
  <dc:subject>Analytic Hierarchy Process</dc:subject>
  <dc:creator>K Goepel</dc:creator>
  <cp:lastModifiedBy>HP</cp:lastModifiedBy>
  <cp:lastPrinted>2018-09-17T03:54:00Z</cp:lastPrinted>
  <dcterms:created xsi:type="dcterms:W3CDTF">2010-03-11T05:32:55Z</dcterms:created>
  <dcterms:modified xsi:type="dcterms:W3CDTF">2022-01-25T10:59:53Z</dcterms:modified>
</cp:coreProperties>
</file>