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4D8AFAF9-59D9-4B23-BF79-5B86238318E1}" xr6:coauthVersionLast="45" xr6:coauthVersionMax="45" xr10:uidLastSave="{00000000-0000-0000-0000-000000000000}"/>
  <bookViews>
    <workbookView xWindow="-120" yWindow="-120" windowWidth="20730" windowHeight="11160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6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C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17" i="1"/>
  <c r="S16" i="1"/>
  <c r="F9" i="2"/>
  <c r="G9" i="2"/>
  <c r="E9" i="2"/>
  <c r="D9" i="2"/>
  <c r="C9" i="2"/>
  <c r="B9" i="2"/>
  <c r="R15" i="1" l="1"/>
  <c r="R30" i="1" s="1"/>
  <c r="F8" i="6"/>
  <c r="K30" i="1"/>
  <c r="S15" i="1"/>
  <c r="S14" i="1"/>
  <c r="Q30" i="1"/>
  <c r="P30" i="1"/>
  <c r="O30" i="1"/>
  <c r="N30" i="1"/>
  <c r="M30" i="1"/>
  <c r="L30" i="1"/>
  <c r="J30" i="1"/>
  <c r="I30" i="1"/>
  <c r="H30" i="1"/>
  <c r="G30" i="1"/>
  <c r="F30" i="1"/>
  <c r="E30" i="1"/>
  <c r="D30" i="1"/>
  <c r="C30" i="1"/>
  <c r="S30" i="1" l="1"/>
  <c r="R31" i="1" s="1"/>
  <c r="F7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13" i="1"/>
  <c r="S12" i="1"/>
  <c r="S28" i="1" s="1"/>
  <c r="H29" i="1" l="1"/>
  <c r="P29" i="1"/>
  <c r="F29" i="1"/>
  <c r="J29" i="1"/>
  <c r="N29" i="1"/>
  <c r="R29" i="1"/>
  <c r="K31" i="1"/>
  <c r="D29" i="1"/>
  <c r="L29" i="1"/>
  <c r="C29" i="1"/>
  <c r="G29" i="1"/>
  <c r="K29" i="1"/>
  <c r="O29" i="1"/>
  <c r="F31" i="1"/>
  <c r="J31" i="1"/>
  <c r="O31" i="1"/>
  <c r="S31" i="1"/>
  <c r="D31" i="1"/>
  <c r="H31" i="1"/>
  <c r="M31" i="1"/>
  <c r="G31" i="1"/>
  <c r="L31" i="1"/>
  <c r="P31" i="1"/>
  <c r="C31" i="1"/>
  <c r="Q31" i="1"/>
  <c r="E31" i="1"/>
  <c r="I31" i="1"/>
  <c r="N31" i="1"/>
  <c r="Q29" i="1"/>
  <c r="M29" i="1"/>
  <c r="I29" i="1"/>
  <c r="E29" i="1"/>
  <c r="S29" i="1"/>
  <c r="F6" i="6"/>
  <c r="F5" i="6"/>
  <c r="F4" i="6"/>
  <c r="F3" i="6"/>
  <c r="F2" i="6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S11" i="1"/>
  <c r="S10" i="1"/>
  <c r="S26" i="1" s="1"/>
  <c r="S27" i="1" s="1"/>
  <c r="S9" i="1"/>
  <c r="S8" i="1"/>
  <c r="S7" i="1"/>
  <c r="S6" i="1"/>
  <c r="S22" i="1" s="1"/>
  <c r="S23" i="1" s="1"/>
  <c r="S5" i="1"/>
  <c r="S4" i="1"/>
  <c r="S3" i="1"/>
  <c r="S2" i="1"/>
  <c r="S18" i="1" s="1"/>
  <c r="S19" i="1" s="1"/>
  <c r="C27" i="1" l="1"/>
  <c r="G27" i="1"/>
  <c r="K27" i="1"/>
  <c r="O27" i="1"/>
  <c r="D27" i="1"/>
  <c r="H27" i="1"/>
  <c r="L27" i="1"/>
  <c r="P27" i="1"/>
  <c r="E27" i="1"/>
  <c r="I27" i="1"/>
  <c r="M27" i="1"/>
  <c r="Q27" i="1"/>
  <c r="F27" i="1"/>
  <c r="J27" i="1"/>
  <c r="N27" i="1"/>
  <c r="R27" i="1"/>
  <c r="S20" i="1"/>
  <c r="S21" i="1" s="1"/>
  <c r="C19" i="1"/>
  <c r="G19" i="1"/>
  <c r="K19" i="1"/>
  <c r="O19" i="1"/>
  <c r="C23" i="1"/>
  <c r="G23" i="1"/>
  <c r="K23" i="1"/>
  <c r="O23" i="1"/>
  <c r="D19" i="1"/>
  <c r="H19" i="1"/>
  <c r="L19" i="1"/>
  <c r="P19" i="1"/>
  <c r="P21" i="1"/>
  <c r="D23" i="1"/>
  <c r="H23" i="1"/>
  <c r="L23" i="1"/>
  <c r="P23" i="1"/>
  <c r="E19" i="1"/>
  <c r="I19" i="1"/>
  <c r="M19" i="1"/>
  <c r="Q19" i="1"/>
  <c r="E23" i="1"/>
  <c r="I23" i="1"/>
  <c r="M23" i="1"/>
  <c r="Q23" i="1"/>
  <c r="F19" i="1"/>
  <c r="J19" i="1"/>
  <c r="N19" i="1"/>
  <c r="R19" i="1"/>
  <c r="R21" i="1"/>
  <c r="F23" i="1"/>
  <c r="J23" i="1"/>
  <c r="N23" i="1"/>
  <c r="R23" i="1"/>
  <c r="F21" i="1" l="1"/>
  <c r="Q21" i="1"/>
  <c r="O21" i="1"/>
  <c r="D21" i="1"/>
  <c r="E21" i="1"/>
  <c r="C21" i="1"/>
  <c r="N21" i="1"/>
  <c r="M21" i="1"/>
  <c r="L21" i="1"/>
  <c r="K21" i="1"/>
  <c r="J21" i="1"/>
  <c r="I21" i="1"/>
  <c r="H21" i="1"/>
  <c r="G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0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<sst xmlns="http://schemas.openxmlformats.org/spreadsheetml/2006/main" count="1100" uniqueCount="104">
  <si>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</si>
  <si>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</si>
  <si>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</si>
  <si>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</si>
  <si>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</si>
  <si>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</si>
  <si>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</si>
  <si>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</si>
  <si>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</si>
  <si>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</si>
  <si>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</si>
  <si>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</si>
  <si>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</si>
  <si>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</si>
  <si>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</si>
  <si>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</si>
  <si>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</si>
  <si>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</si>
  <si>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</si>
  <si>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</si>
  <si>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</si>
  <si>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</si>
  <si>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</si>
  <si>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</si>
  <si>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</si>
  <si>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</si>
  <si>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</si>
  <si>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</si>
  <si>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</si>
  <si>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</si>
  <si>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</si>
  <si>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</si>
  <si>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</si>
  <si>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</si>
  <si>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</si>
  <si>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</si>
  <si>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</si>
  <si>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</si>
  <si>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</si>
  <si>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</si>
  <si>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</si>
  <si>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</si>
  <si>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</si>
  <si>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</si>
  <si>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</si>
  <si>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</si>
  <si>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</si>
  <si>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</si>
  <si>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</si>
  <si>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</si>
  <si>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</si>
  <si>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</si>
  <si>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</si>
  <si>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</si>
  <si>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</si>
  <si>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</si>
  <si>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</si>
  <si>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</si>
  <si>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</si>
  <si>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</si>
  <si>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</si>
  <si>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</si>
  <si>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</si>
  <si>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</si>
  <si>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</si>
  <si>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</si>
  <si>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</si>
  <si>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</si>
  <si>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</si>
  <si>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</si>
  <si>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</si>
  <si>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</si>
  <si>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</si>
  <si>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</si>
  <si>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</si>
  <si>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</si>
  <si>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</si>
  <si>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</si>
  <si>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</si>
  <si>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</si>
  <si>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</si>
  <si>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</si>
  <si>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</si>
  <si>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</si>
  <si>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</si>
  <si>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</si>
  <si>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</si>
  <si>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</si>
  <si>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</si>
  <si>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</si>
  <si>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</si>
  <si>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</si>
  <si>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</si>
  <si>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Stay-at-home order lifted 3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</si>
  <si>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</si>
  <si>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</si>
  <si>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</si>
  <si>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</si>
  <si>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</si>
  <si>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</si>
  <si>
    <t>policy_3</t>
  </si>
  <si>
    <t>Durham</t>
  </si>
  <si>
    <t>Los Angeles</t>
  </si>
  <si>
    <t>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</si>
</sst>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U51"/>
  <sheetViews>
    <sheetView topLeftCell="B28" zoomScale="90" zoomScaleNormal="90" workbookViewId="0">
      <selection activeCell="P39" sqref="P39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21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21" x14ac:dyDescent="0.25">
      <c r="A2" s="59" t="s">
        <v>82</v>
      </c>
      <c r="B2" s="40" t="s">
        <v>19</v>
      </c>
      <c r="C2" s="42">
        <v>1974.44</v>
      </c>
      <c r="D2" s="42">
        <v>1990.5600000000002</v>
      </c>
      <c r="E2" s="42">
        <v>1888.64</v>
      </c>
      <c r="F2" s="42">
        <v>3669.6400000000003</v>
      </c>
      <c r="G2" s="42">
        <v>6186.4400000000005</v>
      </c>
      <c r="H2" s="42">
        <v>2257.84</v>
      </c>
      <c r="I2" s="42">
        <v>2257.84</v>
      </c>
      <c r="J2" s="42">
        <v>1678.56</v>
      </c>
      <c r="K2" s="42">
        <v>1678.56</v>
      </c>
      <c r="L2" s="42">
        <v>1188.2</v>
      </c>
      <c r="M2" s="42">
        <v>1188.2</v>
      </c>
      <c r="N2" s="42">
        <v>837.72</v>
      </c>
      <c r="O2" s="42">
        <v>697.32</v>
      </c>
      <c r="P2" s="42">
        <v>421.72</v>
      </c>
      <c r="Q2" s="42">
        <v>421.72</v>
      </c>
      <c r="R2" s="42">
        <v>826.80000000000007</v>
      </c>
      <c r="S2" s="42">
        <f>SUM(C2:R2)</f>
        <v>29164.200000000008</v>
      </c>
    </row>
    <row r="3" spans="1:21" x14ac:dyDescent="0.25">
      <c r="A3" s="59"/>
      <c r="B3" s="40" t="s">
        <v>20</v>
      </c>
      <c r="C3" s="42">
        <v>1822.56</v>
      </c>
      <c r="D3" s="42">
        <v>1837.4399999999998</v>
      </c>
      <c r="E3" s="42">
        <v>1743.36</v>
      </c>
      <c r="F3" s="42">
        <v>3387.3599999999997</v>
      </c>
      <c r="G3" s="42">
        <v>5710.5599999999995</v>
      </c>
      <c r="H3" s="42">
        <v>2084.16</v>
      </c>
      <c r="I3" s="42">
        <v>2084.16</v>
      </c>
      <c r="J3" s="42">
        <v>1549.44</v>
      </c>
      <c r="K3" s="42">
        <v>1549.44</v>
      </c>
      <c r="L3" s="42">
        <v>1096.8</v>
      </c>
      <c r="M3" s="42">
        <v>1096.8</v>
      </c>
      <c r="N3" s="42">
        <v>773.28</v>
      </c>
      <c r="O3" s="42">
        <v>643.67999999999995</v>
      </c>
      <c r="P3" s="42">
        <v>389.28</v>
      </c>
      <c r="Q3" s="42">
        <v>389.28</v>
      </c>
      <c r="R3" s="42">
        <v>763.19999999999993</v>
      </c>
      <c r="S3" s="42">
        <f t="shared" ref="S3:S9" si="0">SUM(C3:R3)</f>
        <v>26920.799999999992</v>
      </c>
    </row>
    <row r="4" spans="1:21" ht="15.75" thickBot="1" x14ac:dyDescent="0.3">
      <c r="A4" s="59" t="s">
        <v>83</v>
      </c>
      <c r="B4" s="40" t="s">
        <v>19</v>
      </c>
      <c r="C4" s="43">
        <v>8376.9446399999997</v>
      </c>
      <c r="D4" s="43">
        <v>8376.9446399999997</v>
      </c>
      <c r="E4" s="43">
        <v>9243.5251200000021</v>
      </c>
      <c r="F4" s="43">
        <v>8954.6649600000019</v>
      </c>
      <c r="G4" s="44">
        <v>8954.6649600000019</v>
      </c>
      <c r="H4" s="43">
        <v>9315.7401600000012</v>
      </c>
      <c r="I4" s="45">
        <v>9315.7401600000012</v>
      </c>
      <c r="J4" s="44">
        <v>9315.7401600000012</v>
      </c>
      <c r="K4" s="45">
        <v>9315.7401600000012</v>
      </c>
      <c r="L4" s="45">
        <v>9965.6755200000025</v>
      </c>
      <c r="M4" s="45">
        <v>9965.6755200000025</v>
      </c>
      <c r="N4" s="44">
        <v>10254.535679999999</v>
      </c>
      <c r="O4" s="43">
        <v>9532.3852800000022</v>
      </c>
      <c r="P4" s="44">
        <v>6571.5686399999995</v>
      </c>
      <c r="Q4" s="45">
        <v>6571.5686399999995</v>
      </c>
      <c r="R4" s="44">
        <v>10110.105600000003</v>
      </c>
      <c r="S4" s="42">
        <f t="shared" si="0"/>
        <v>144141.21984000003</v>
      </c>
    </row>
    <row r="5" spans="1:21" x14ac:dyDescent="0.25">
      <c r="A5" s="59"/>
      <c r="B5" s="40" t="s">
        <v>20</v>
      </c>
      <c r="C5" s="42">
        <v>7984.2753599999996</v>
      </c>
      <c r="D5" s="42">
        <v>7984.2753599999996</v>
      </c>
      <c r="E5" s="42">
        <v>8810.23488</v>
      </c>
      <c r="F5" s="42">
        <v>8534.9150399999999</v>
      </c>
      <c r="G5" s="42">
        <v>8534.9150399999999</v>
      </c>
      <c r="H5" s="42">
        <v>8879.0648400000009</v>
      </c>
      <c r="I5" s="42">
        <v>8879.0648400000009</v>
      </c>
      <c r="J5" s="42">
        <v>8879.0648400000009</v>
      </c>
      <c r="K5" s="42">
        <v>8879.0648400000009</v>
      </c>
      <c r="L5" s="42">
        <v>9498.5344800000003</v>
      </c>
      <c r="M5" s="42">
        <v>9498.5344800000003</v>
      </c>
      <c r="N5" s="42">
        <v>9773.8543199999986</v>
      </c>
      <c r="O5" s="42">
        <v>9085.5547200000001</v>
      </c>
      <c r="P5" s="42">
        <v>6263.5263599999998</v>
      </c>
      <c r="Q5" s="42">
        <v>6263.5263599999998</v>
      </c>
      <c r="R5" s="42">
        <v>9636.1944000000003</v>
      </c>
      <c r="S5" s="42">
        <f t="shared" si="0"/>
        <v>137384.60016</v>
      </c>
    </row>
    <row r="6" spans="1:21" ht="15.75" thickBot="1" x14ac:dyDescent="0.3">
      <c r="A6" s="59" t="s">
        <v>84</v>
      </c>
      <c r="B6" s="40" t="s">
        <v>19</v>
      </c>
      <c r="C6" s="43">
        <v>4627.6440000000002</v>
      </c>
      <c r="D6" s="43">
        <v>4410.84</v>
      </c>
      <c r="E6" s="43">
        <v>4420.4520000000002</v>
      </c>
      <c r="F6" s="43">
        <v>6444.8460000000005</v>
      </c>
      <c r="G6" s="44">
        <v>6189.5940000000001</v>
      </c>
      <c r="H6" s="43">
        <v>6793.5480000000007</v>
      </c>
      <c r="I6" s="45">
        <v>6793.5480000000007</v>
      </c>
      <c r="J6" s="44">
        <v>4277.8739999999998</v>
      </c>
      <c r="K6" s="45">
        <v>4277.8739999999998</v>
      </c>
      <c r="L6" s="45">
        <v>4180.152</v>
      </c>
      <c r="M6" s="45">
        <v>4180.152</v>
      </c>
      <c r="N6" s="44">
        <v>3931.3080000000004</v>
      </c>
      <c r="O6" s="43">
        <v>2678.5440000000003</v>
      </c>
      <c r="P6" s="44">
        <v>4303.5060000000003</v>
      </c>
      <c r="Q6" s="45">
        <v>704.88</v>
      </c>
      <c r="R6" s="44">
        <v>1422.576</v>
      </c>
      <c r="S6" s="42">
        <f t="shared" si="0"/>
        <v>69637.338000000003</v>
      </c>
    </row>
    <row r="7" spans="1:21" x14ac:dyDescent="0.25">
      <c r="A7" s="59"/>
      <c r="B7" s="40" t="s">
        <v>20</v>
      </c>
      <c r="C7" s="42">
        <v>4038.3560000000002</v>
      </c>
      <c r="D7" s="42">
        <v>3849.1600000000003</v>
      </c>
      <c r="E7" s="42">
        <v>3857.5480000000002</v>
      </c>
      <c r="F7" s="42">
        <v>5624.1540000000005</v>
      </c>
      <c r="G7" s="42">
        <v>5401.4059999999999</v>
      </c>
      <c r="H7" s="42">
        <v>5928.4520000000002</v>
      </c>
      <c r="I7" s="42">
        <v>5928.4520000000002</v>
      </c>
      <c r="J7" s="42">
        <v>3733.1260000000002</v>
      </c>
      <c r="K7" s="42">
        <v>3733.1260000000002</v>
      </c>
      <c r="L7" s="42">
        <v>3647.8480000000004</v>
      </c>
      <c r="M7" s="42">
        <v>3647.8480000000004</v>
      </c>
      <c r="N7" s="42">
        <v>3430.692</v>
      </c>
      <c r="O7" s="42">
        <v>2337.4560000000001</v>
      </c>
      <c r="P7" s="42">
        <v>3755.4940000000001</v>
      </c>
      <c r="Q7" s="42">
        <v>615.12</v>
      </c>
      <c r="R7" s="42">
        <v>1241.424</v>
      </c>
      <c r="S7" s="42">
        <f t="shared" si="0"/>
        <v>60769.661999999997</v>
      </c>
    </row>
    <row r="8" spans="1:21" x14ac:dyDescent="0.25">
      <c r="A8" s="59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21" x14ac:dyDescent="0.25">
      <c r="A9" s="59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21" x14ac:dyDescent="0.25">
      <c r="A10" s="62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 t="shared" ref="S10:S17" si="1">SUM(C10:R10)</f>
        <v>155888</v>
      </c>
    </row>
    <row r="11" spans="1:21" ht="14.25" customHeight="1" x14ac:dyDescent="0.25">
      <c r="A11" s="60"/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 t="shared" si="1"/>
        <v>146734</v>
      </c>
    </row>
    <row r="12" spans="1:21" x14ac:dyDescent="0.25">
      <c r="A12" s="60" t="s">
        <v>101</v>
      </c>
      <c r="B12" s="41" t="s">
        <v>19</v>
      </c>
      <c r="C12">
        <v>9248</v>
      </c>
      <c r="D12">
        <v>8412</v>
      </c>
      <c r="E12">
        <v>6815</v>
      </c>
      <c r="F12">
        <v>8786</v>
      </c>
      <c r="G12">
        <v>10239</v>
      </c>
      <c r="H12">
        <v>14354</v>
      </c>
      <c r="I12">
        <v>14062</v>
      </c>
      <c r="J12">
        <v>10770</v>
      </c>
      <c r="K12">
        <v>8992</v>
      </c>
      <c r="L12">
        <v>8869</v>
      </c>
      <c r="M12">
        <v>8145</v>
      </c>
      <c r="N12">
        <v>7853</v>
      </c>
      <c r="O12">
        <v>8583</v>
      </c>
      <c r="P12">
        <v>7365</v>
      </c>
      <c r="Q12">
        <v>4464</v>
      </c>
      <c r="R12">
        <v>7628</v>
      </c>
      <c r="S12">
        <f t="shared" si="1"/>
        <v>144585</v>
      </c>
    </row>
    <row r="13" spans="1:21" ht="14.25" customHeight="1" x14ac:dyDescent="0.25">
      <c r="A13" s="61"/>
      <c r="B13" s="41" t="s">
        <v>20</v>
      </c>
      <c r="C13">
        <v>9164</v>
      </c>
      <c r="D13">
        <v>6670</v>
      </c>
      <c r="E13">
        <v>8506</v>
      </c>
      <c r="F13">
        <v>8839</v>
      </c>
      <c r="G13">
        <v>10318</v>
      </c>
      <c r="H13">
        <v>12337</v>
      </c>
      <c r="I13">
        <v>13185</v>
      </c>
      <c r="J13">
        <v>9562</v>
      </c>
      <c r="K13">
        <v>7746</v>
      </c>
      <c r="L13">
        <v>8879</v>
      </c>
      <c r="M13">
        <v>7620</v>
      </c>
      <c r="N13">
        <v>6487</v>
      </c>
      <c r="O13">
        <v>6571</v>
      </c>
      <c r="P13">
        <v>5104</v>
      </c>
      <c r="Q13">
        <v>3292</v>
      </c>
      <c r="R13">
        <v>5632</v>
      </c>
      <c r="S13">
        <f t="shared" si="1"/>
        <v>129912</v>
      </c>
    </row>
    <row r="14" spans="1:21" x14ac:dyDescent="0.25">
      <c r="A14" s="58" t="s">
        <v>102</v>
      </c>
      <c r="B14" s="56" t="s">
        <v>19</v>
      </c>
      <c r="C14" s="42">
        <v>108241</v>
      </c>
      <c r="D14" s="42">
        <v>106962</v>
      </c>
      <c r="E14" s="42">
        <v>108874</v>
      </c>
      <c r="F14" s="42">
        <v>115465</v>
      </c>
      <c r="G14" s="42">
        <v>142447</v>
      </c>
      <c r="H14" s="42">
        <v>183985</v>
      </c>
      <c r="I14" s="42">
        <v>168784</v>
      </c>
      <c r="J14" s="42">
        <v>145274</v>
      </c>
      <c r="K14" s="42">
        <v>134126</v>
      </c>
      <c r="L14" s="42">
        <v>128686</v>
      </c>
      <c r="M14" s="42">
        <v>126261</v>
      </c>
      <c r="N14" s="42">
        <v>125368</v>
      </c>
      <c r="O14" s="42">
        <v>108676</v>
      </c>
      <c r="P14" s="42">
        <v>90255</v>
      </c>
      <c r="Q14" s="42">
        <v>71122</v>
      </c>
      <c r="R14" s="42">
        <v>130657</v>
      </c>
      <c r="S14">
        <f t="shared" si="1"/>
        <v>1995183</v>
      </c>
      <c r="T14" s="42"/>
    </row>
    <row r="15" spans="1:21" x14ac:dyDescent="0.25">
      <c r="A15" s="58"/>
      <c r="B15" s="56" t="s">
        <v>20</v>
      </c>
      <c r="C15" s="42">
        <v>120313</v>
      </c>
      <c r="D15" s="42">
        <v>111842</v>
      </c>
      <c r="E15" s="42">
        <v>117800</v>
      </c>
      <c r="F15" s="42">
        <v>120175</v>
      </c>
      <c r="G15" s="42">
        <v>153506</v>
      </c>
      <c r="H15">
        <v>195535</v>
      </c>
      <c r="I15" s="42">
        <v>184234</v>
      </c>
      <c r="J15" s="42">
        <v>160730</v>
      </c>
      <c r="K15" s="42">
        <v>134630</v>
      </c>
      <c r="L15" s="42">
        <v>132236</v>
      </c>
      <c r="M15" s="42">
        <v>125990</v>
      </c>
      <c r="N15" s="42">
        <v>113489</v>
      </c>
      <c r="O15" s="42">
        <v>104413</v>
      </c>
      <c r="P15" s="42">
        <v>79924</v>
      </c>
      <c r="Q15" s="42">
        <v>54309</v>
      </c>
      <c r="R15" s="42">
        <f>36478+24137+25545</f>
        <v>86160</v>
      </c>
      <c r="S15">
        <f t="shared" si="1"/>
        <v>1995286</v>
      </c>
      <c r="T15" s="42"/>
      <c r="U15" s="42"/>
    </row>
    <row r="16" spans="1:21" x14ac:dyDescent="0.25">
      <c r="A16" s="58" t="s">
        <v>103</v>
      </c>
      <c r="B16" s="57" t="s">
        <v>19</v>
      </c>
      <c r="C16" s="76">
        <v>11190</v>
      </c>
      <c r="D16" s="76">
        <v>10925</v>
      </c>
      <c r="E16" s="76">
        <v>9763</v>
      </c>
      <c r="F16" s="76">
        <v>9449</v>
      </c>
      <c r="G16" s="76">
        <v>11516</v>
      </c>
      <c r="H16" s="76">
        <v>18407</v>
      </c>
      <c r="I16" s="76">
        <v>21442</v>
      </c>
      <c r="J16" s="76">
        <v>17654</v>
      </c>
      <c r="K16" s="76">
        <v>14591</v>
      </c>
      <c r="L16" s="76">
        <v>17675</v>
      </c>
      <c r="M16" s="76">
        <v>17937</v>
      </c>
      <c r="N16" s="76">
        <v>14540</v>
      </c>
      <c r="O16" s="76">
        <v>13726</v>
      </c>
      <c r="P16" s="76">
        <v>13237</v>
      </c>
      <c r="Q16" s="76">
        <v>9593</v>
      </c>
      <c r="R16" s="76">
        <v>25413</v>
      </c>
      <c r="S16">
        <f t="shared" si="1"/>
        <v>237058</v>
      </c>
      <c r="T16" s="76"/>
    </row>
    <row r="17" spans="1:21" x14ac:dyDescent="0.25">
      <c r="A17" s="58"/>
      <c r="B17" s="57" t="s">
        <v>20</v>
      </c>
      <c r="C17" s="76">
        <v>15758</v>
      </c>
      <c r="D17" s="76">
        <v>10875</v>
      </c>
      <c r="E17" s="76">
        <v>12121</v>
      </c>
      <c r="F17" s="76">
        <v>10121</v>
      </c>
      <c r="G17" s="76">
        <v>12243</v>
      </c>
      <c r="H17" s="76">
        <v>19565</v>
      </c>
      <c r="I17" s="76">
        <v>21542</v>
      </c>
      <c r="J17" s="76">
        <v>19568</v>
      </c>
      <c r="K17" s="76">
        <v>15402</v>
      </c>
      <c r="L17" s="76">
        <v>19556</v>
      </c>
      <c r="M17" s="76">
        <v>16550</v>
      </c>
      <c r="N17" s="76">
        <v>13954</v>
      </c>
      <c r="O17" s="76">
        <v>11818</v>
      </c>
      <c r="P17" s="76">
        <v>10122</v>
      </c>
      <c r="Q17" s="76">
        <v>8171</v>
      </c>
      <c r="R17" s="76">
        <v>16487</v>
      </c>
      <c r="S17">
        <f t="shared" si="1"/>
        <v>233853</v>
      </c>
      <c r="T17" s="76"/>
      <c r="U17" s="42"/>
    </row>
    <row r="18" spans="1:21" x14ac:dyDescent="0.25">
      <c r="A18" s="59" t="s">
        <v>82</v>
      </c>
      <c r="B18" s="40" t="s">
        <v>16</v>
      </c>
      <c r="C18" s="42">
        <f t="shared" ref="C18:S18" si="2">C2+C3</f>
        <v>3797</v>
      </c>
      <c r="D18" s="42">
        <f t="shared" si="2"/>
        <v>3828</v>
      </c>
      <c r="E18" s="42">
        <f t="shared" si="2"/>
        <v>3632</v>
      </c>
      <c r="F18" s="42">
        <f t="shared" si="2"/>
        <v>7057</v>
      </c>
      <c r="G18" s="42">
        <f t="shared" si="2"/>
        <v>11897</v>
      </c>
      <c r="H18" s="42">
        <f t="shared" si="2"/>
        <v>4342</v>
      </c>
      <c r="I18" s="42">
        <f t="shared" si="2"/>
        <v>4342</v>
      </c>
      <c r="J18" s="42">
        <f t="shared" si="2"/>
        <v>3228</v>
      </c>
      <c r="K18" s="42">
        <f t="shared" si="2"/>
        <v>3228</v>
      </c>
      <c r="L18" s="42">
        <f t="shared" si="2"/>
        <v>2285</v>
      </c>
      <c r="M18" s="42">
        <f t="shared" si="2"/>
        <v>2285</v>
      </c>
      <c r="N18" s="42">
        <f t="shared" si="2"/>
        <v>1611</v>
      </c>
      <c r="O18" s="42">
        <f t="shared" si="2"/>
        <v>1341</v>
      </c>
      <c r="P18" s="42">
        <f t="shared" si="2"/>
        <v>811</v>
      </c>
      <c r="Q18" s="42">
        <f t="shared" si="2"/>
        <v>811</v>
      </c>
      <c r="R18" s="42">
        <f t="shared" si="2"/>
        <v>1590</v>
      </c>
      <c r="S18" s="42">
        <f t="shared" si="2"/>
        <v>56085</v>
      </c>
    </row>
    <row r="19" spans="1:21" x14ac:dyDescent="0.25">
      <c r="A19" s="59"/>
      <c r="B19" s="40" t="s">
        <v>21</v>
      </c>
      <c r="C19" s="42">
        <f>C18/$S$18</f>
        <v>6.7700811268610148E-2</v>
      </c>
      <c r="D19" s="42">
        <f>D18/$S$18</f>
        <v>6.8253543728269597E-2</v>
      </c>
      <c r="E19" s="42">
        <f t="shared" ref="E19:S19" si="3">E18/$S$18</f>
        <v>6.4758848176874384E-2</v>
      </c>
      <c r="F19" s="42">
        <f t="shared" si="3"/>
        <v>0.12582686992957118</v>
      </c>
      <c r="G19" s="42">
        <f t="shared" si="3"/>
        <v>0.2121244539538201</v>
      </c>
      <c r="H19" s="42">
        <f t="shared" si="3"/>
        <v>7.7418204511010072E-2</v>
      </c>
      <c r="I19" s="42">
        <f t="shared" si="3"/>
        <v>7.7418204511010072E-2</v>
      </c>
      <c r="J19" s="42">
        <f t="shared" si="3"/>
        <v>5.755549612195774E-2</v>
      </c>
      <c r="K19" s="42">
        <f t="shared" si="3"/>
        <v>5.755549612195774E-2</v>
      </c>
      <c r="L19" s="42">
        <f t="shared" si="3"/>
        <v>4.0741731300704291E-2</v>
      </c>
      <c r="M19" s="42">
        <f t="shared" si="3"/>
        <v>4.0741731300704291E-2</v>
      </c>
      <c r="N19" s="42">
        <f t="shared" si="3"/>
        <v>2.8724257822947311E-2</v>
      </c>
      <c r="O19" s="42">
        <f t="shared" si="3"/>
        <v>2.3910136400106981E-2</v>
      </c>
      <c r="P19" s="42">
        <f t="shared" si="3"/>
        <v>1.4460194347864847E-2</v>
      </c>
      <c r="Q19" s="42">
        <f t="shared" si="3"/>
        <v>1.4460194347864847E-2</v>
      </c>
      <c r="R19" s="42">
        <f t="shared" si="3"/>
        <v>2.8349826156726397E-2</v>
      </c>
      <c r="S19" s="42">
        <f t="shared" si="3"/>
        <v>1</v>
      </c>
    </row>
    <row r="20" spans="1:21" x14ac:dyDescent="0.25">
      <c r="A20" s="59" t="s">
        <v>83</v>
      </c>
      <c r="B20" s="40" t="s">
        <v>16</v>
      </c>
      <c r="C20" s="42">
        <f t="shared" ref="C20:S20" si="4">C4+C5</f>
        <v>16361.22</v>
      </c>
      <c r="D20" s="42">
        <f t="shared" si="4"/>
        <v>16361.22</v>
      </c>
      <c r="E20" s="42">
        <f t="shared" si="4"/>
        <v>18053.760000000002</v>
      </c>
      <c r="F20" s="42">
        <f t="shared" si="4"/>
        <v>17489.580000000002</v>
      </c>
      <c r="G20" s="42">
        <f t="shared" si="4"/>
        <v>17489.580000000002</v>
      </c>
      <c r="H20" s="42">
        <f t="shared" si="4"/>
        <v>18194.805</v>
      </c>
      <c r="I20" s="42">
        <f t="shared" si="4"/>
        <v>18194.805</v>
      </c>
      <c r="J20" s="42">
        <f t="shared" si="4"/>
        <v>18194.805</v>
      </c>
      <c r="K20" s="42">
        <f t="shared" si="4"/>
        <v>18194.805</v>
      </c>
      <c r="L20" s="42">
        <f t="shared" si="4"/>
        <v>19464.210000000003</v>
      </c>
      <c r="M20" s="42">
        <f t="shared" si="4"/>
        <v>19464.210000000003</v>
      </c>
      <c r="N20" s="42">
        <f t="shared" si="4"/>
        <v>20028.39</v>
      </c>
      <c r="O20" s="42">
        <f t="shared" si="4"/>
        <v>18617.940000000002</v>
      </c>
      <c r="P20" s="42">
        <f t="shared" si="4"/>
        <v>12835.094999999999</v>
      </c>
      <c r="Q20" s="42">
        <f t="shared" si="4"/>
        <v>12835.094999999999</v>
      </c>
      <c r="R20" s="42">
        <f t="shared" si="4"/>
        <v>19746.300000000003</v>
      </c>
      <c r="S20" s="42">
        <f t="shared" si="4"/>
        <v>281525.82000000007</v>
      </c>
    </row>
    <row r="21" spans="1:21" x14ac:dyDescent="0.25">
      <c r="A21" s="59"/>
      <c r="B21" s="40" t="s">
        <v>21</v>
      </c>
      <c r="C21" s="42">
        <f>C20/$S$20</f>
        <v>5.8116232464929841E-2</v>
      </c>
      <c r="D21" s="42">
        <f t="shared" ref="D21:S21" si="5">D20/$S$20</f>
        <v>5.8116232464929841E-2</v>
      </c>
      <c r="E21" s="42">
        <f t="shared" si="5"/>
        <v>6.4128256513026047E-2</v>
      </c>
      <c r="F21" s="42">
        <f t="shared" si="5"/>
        <v>6.2124248496993981E-2</v>
      </c>
      <c r="G21" s="42">
        <f t="shared" si="5"/>
        <v>6.2124248496993981E-2</v>
      </c>
      <c r="H21" s="42">
        <f t="shared" si="5"/>
        <v>6.4629258517034049E-2</v>
      </c>
      <c r="I21" s="42">
        <f t="shared" si="5"/>
        <v>6.4629258517034049E-2</v>
      </c>
      <c r="J21" s="42">
        <f t="shared" si="5"/>
        <v>6.4629258517034049E-2</v>
      </c>
      <c r="K21" s="42">
        <f t="shared" si="5"/>
        <v>6.4629258517034049E-2</v>
      </c>
      <c r="L21" s="42">
        <f t="shared" si="5"/>
        <v>6.9138276553106212E-2</v>
      </c>
      <c r="M21" s="42">
        <f t="shared" si="5"/>
        <v>6.9138276553106212E-2</v>
      </c>
      <c r="N21" s="42">
        <f t="shared" si="5"/>
        <v>7.1142284569138264E-2</v>
      </c>
      <c r="O21" s="42">
        <f t="shared" si="5"/>
        <v>6.6132264529058113E-2</v>
      </c>
      <c r="P21" s="42">
        <f t="shared" si="5"/>
        <v>4.5591182364729449E-2</v>
      </c>
      <c r="Q21" s="42">
        <f t="shared" si="5"/>
        <v>4.5591182364729449E-2</v>
      </c>
      <c r="R21" s="42">
        <f t="shared" si="5"/>
        <v>7.0140280561122245E-2</v>
      </c>
      <c r="S21" s="42">
        <f t="shared" si="5"/>
        <v>1</v>
      </c>
    </row>
    <row r="22" spans="1:21" x14ac:dyDescent="0.25">
      <c r="A22" s="59" t="s">
        <v>84</v>
      </c>
      <c r="B22" s="40" t="s">
        <v>16</v>
      </c>
      <c r="C22" s="42">
        <f t="shared" ref="C22:S22" si="6">C6+C7</f>
        <v>8666</v>
      </c>
      <c r="D22" s="42">
        <f t="shared" si="6"/>
        <v>8260</v>
      </c>
      <c r="E22" s="42">
        <f t="shared" si="6"/>
        <v>8278</v>
      </c>
      <c r="F22" s="42">
        <f t="shared" si="6"/>
        <v>12069</v>
      </c>
      <c r="G22" s="42">
        <f t="shared" si="6"/>
        <v>11591</v>
      </c>
      <c r="H22" s="42">
        <f t="shared" si="6"/>
        <v>12722</v>
      </c>
      <c r="I22" s="42">
        <f t="shared" si="6"/>
        <v>12722</v>
      </c>
      <c r="J22" s="42">
        <f t="shared" si="6"/>
        <v>8011</v>
      </c>
      <c r="K22" s="42">
        <f t="shared" si="6"/>
        <v>8011</v>
      </c>
      <c r="L22" s="42">
        <f t="shared" si="6"/>
        <v>7828</v>
      </c>
      <c r="M22" s="42">
        <f t="shared" si="6"/>
        <v>7828</v>
      </c>
      <c r="N22" s="42">
        <f t="shared" si="6"/>
        <v>7362</v>
      </c>
      <c r="O22" s="42">
        <f t="shared" si="6"/>
        <v>5016</v>
      </c>
      <c r="P22" s="42">
        <f t="shared" si="6"/>
        <v>8059</v>
      </c>
      <c r="Q22" s="42">
        <f t="shared" si="6"/>
        <v>1320</v>
      </c>
      <c r="R22" s="42">
        <f t="shared" si="6"/>
        <v>2664</v>
      </c>
      <c r="S22" s="42">
        <f t="shared" si="6"/>
        <v>130407</v>
      </c>
    </row>
    <row r="23" spans="1:21" x14ac:dyDescent="0.25">
      <c r="A23" s="59"/>
      <c r="B23" s="40" t="s">
        <v>21</v>
      </c>
      <c r="C23" s="42">
        <f>C22/$S$22</f>
        <v>6.6453487926261628E-2</v>
      </c>
      <c r="D23" s="42">
        <f t="shared" ref="D23:S23" si="7">D22/$S$22</f>
        <v>6.3340158120346296E-2</v>
      </c>
      <c r="E23" s="42">
        <f t="shared" si="7"/>
        <v>6.3478187520608562E-2</v>
      </c>
      <c r="F23" s="42">
        <f t="shared" si="7"/>
        <v>9.2548712875842556E-2</v>
      </c>
      <c r="G23" s="42">
        <f t="shared" si="7"/>
        <v>8.8883265468878203E-2</v>
      </c>
      <c r="H23" s="42">
        <f t="shared" si="7"/>
        <v>9.7556112785356613E-2</v>
      </c>
      <c r="I23" s="42">
        <f t="shared" si="7"/>
        <v>9.7556112785356613E-2</v>
      </c>
      <c r="J23" s="42">
        <f t="shared" si="7"/>
        <v>6.1430751416718429E-2</v>
      </c>
      <c r="K23" s="42">
        <f t="shared" si="7"/>
        <v>6.1430751416718429E-2</v>
      </c>
      <c r="L23" s="42">
        <f t="shared" si="7"/>
        <v>6.0027452514052157E-2</v>
      </c>
      <c r="M23" s="42">
        <f t="shared" si="7"/>
        <v>6.0027452514052157E-2</v>
      </c>
      <c r="N23" s="42">
        <f t="shared" si="7"/>
        <v>5.645402470726265E-2</v>
      </c>
      <c r="O23" s="42">
        <f t="shared" si="7"/>
        <v>3.8464192873081969E-2</v>
      </c>
      <c r="P23" s="42">
        <f t="shared" si="7"/>
        <v>6.1798829817417779E-2</v>
      </c>
      <c r="Q23" s="42">
        <f t="shared" si="7"/>
        <v>1.0122156019232097E-2</v>
      </c>
      <c r="R23" s="42">
        <f t="shared" si="7"/>
        <v>2.0428351238813869E-2</v>
      </c>
      <c r="S23" s="42">
        <f t="shared" si="7"/>
        <v>1</v>
      </c>
    </row>
    <row r="24" spans="1:21" x14ac:dyDescent="0.25">
      <c r="A24" s="63" t="s">
        <v>85</v>
      </c>
      <c r="B24" s="46" t="s">
        <v>16</v>
      </c>
      <c r="C24">
        <v>24707</v>
      </c>
      <c r="D24">
        <v>29546</v>
      </c>
      <c r="E24">
        <v>31999</v>
      </c>
      <c r="F24">
        <v>29172</v>
      </c>
      <c r="G24">
        <v>21502</v>
      </c>
      <c r="H24">
        <v>22727</v>
      </c>
      <c r="I24">
        <v>27918</v>
      </c>
      <c r="J24">
        <v>38674</v>
      </c>
      <c r="K24">
        <v>39753</v>
      </c>
      <c r="L24">
        <v>33325</v>
      </c>
      <c r="M24">
        <v>29913</v>
      </c>
      <c r="N24">
        <v>26842</v>
      </c>
      <c r="O24">
        <v>25471</v>
      </c>
      <c r="P24">
        <v>26887</v>
      </c>
      <c r="Q24">
        <v>25059</v>
      </c>
      <c r="R24">
        <v>21000</v>
      </c>
      <c r="S24">
        <v>454495</v>
      </c>
    </row>
    <row r="25" spans="1:21" x14ac:dyDescent="0.25">
      <c r="A25" s="58"/>
      <c r="B25" s="46" t="s">
        <v>21</v>
      </c>
      <c r="C25">
        <v>5.436143411918723E-2</v>
      </c>
      <c r="D25">
        <v>6.5008415934168687E-2</v>
      </c>
      <c r="E25">
        <v>7.0405615023267587E-2</v>
      </c>
      <c r="F25">
        <v>6.4185524593229848E-2</v>
      </c>
      <c r="G25">
        <v>4.7309651371302212E-2</v>
      </c>
      <c r="H25">
        <v>5.0004950549510999E-2</v>
      </c>
      <c r="I25">
        <v>6.1426418332434903E-2</v>
      </c>
      <c r="J25">
        <v>8.5092245239221556E-2</v>
      </c>
      <c r="K25">
        <v>8.7466308760272393E-2</v>
      </c>
      <c r="L25">
        <v>7.3323138868414392E-2</v>
      </c>
      <c r="M25">
        <v>6.5815905565517779E-2</v>
      </c>
      <c r="N25">
        <v>5.9058955544065393E-2</v>
      </c>
      <c r="O25">
        <v>5.6042420708698665E-2</v>
      </c>
      <c r="P25">
        <v>5.9157966534285303E-2</v>
      </c>
      <c r="Q25">
        <v>5.513592008712967E-2</v>
      </c>
      <c r="R25">
        <v>4.6205128769293391E-2</v>
      </c>
      <c r="S25">
        <v>1</v>
      </c>
    </row>
    <row r="26" spans="1:21" x14ac:dyDescent="0.25">
      <c r="A26" s="58" t="s">
        <v>86</v>
      </c>
      <c r="B26" s="46" t="s">
        <v>16</v>
      </c>
      <c r="C26" s="42">
        <f t="shared" ref="C26:S26" si="8">C10+C11</f>
        <v>21240</v>
      </c>
      <c r="D26" s="42">
        <f t="shared" si="8"/>
        <v>15788</v>
      </c>
      <c r="E26" s="42">
        <f t="shared" si="8"/>
        <v>17730</v>
      </c>
      <c r="F26" s="42">
        <f t="shared" si="8"/>
        <v>21993</v>
      </c>
      <c r="G26" s="42">
        <f t="shared" si="8"/>
        <v>26761</v>
      </c>
      <c r="H26" s="42">
        <f t="shared" si="8"/>
        <v>32774</v>
      </c>
      <c r="I26" s="42">
        <f t="shared" si="8"/>
        <v>25521</v>
      </c>
      <c r="J26" s="42">
        <f t="shared" si="8"/>
        <v>18780</v>
      </c>
      <c r="K26" s="42">
        <f t="shared" si="8"/>
        <v>14820</v>
      </c>
      <c r="L26" s="42">
        <f t="shared" si="8"/>
        <v>16937</v>
      </c>
      <c r="M26" s="42">
        <f t="shared" si="8"/>
        <v>13880</v>
      </c>
      <c r="N26" s="42">
        <f t="shared" si="8"/>
        <v>19932</v>
      </c>
      <c r="O26" s="42">
        <f t="shared" si="8"/>
        <v>18737</v>
      </c>
      <c r="P26" s="42">
        <f t="shared" si="8"/>
        <v>12788</v>
      </c>
      <c r="Q26" s="42">
        <f t="shared" si="8"/>
        <v>8995</v>
      </c>
      <c r="R26" s="42">
        <f t="shared" si="8"/>
        <v>15946</v>
      </c>
      <c r="S26" s="42">
        <f t="shared" si="8"/>
        <v>302622</v>
      </c>
    </row>
    <row r="27" spans="1:21" x14ac:dyDescent="0.25">
      <c r="A27" s="58"/>
      <c r="B27" s="46" t="s">
        <v>21</v>
      </c>
      <c r="C27" s="42">
        <f>C26/$S$26</f>
        <v>7.0186569383587444E-2</v>
      </c>
      <c r="D27" s="42">
        <f t="shared" ref="D27:S27" si="9">D26/$S$26</f>
        <v>5.217069479416566E-2</v>
      </c>
      <c r="E27" s="42">
        <f t="shared" si="9"/>
        <v>5.858794139223189E-2</v>
      </c>
      <c r="F27" s="42">
        <f t="shared" si="9"/>
        <v>7.2674822055237231E-2</v>
      </c>
      <c r="G27" s="42">
        <f t="shared" si="9"/>
        <v>8.8430451189933312E-2</v>
      </c>
      <c r="H27" s="42">
        <f t="shared" si="9"/>
        <v>0.10830012358652048</v>
      </c>
      <c r="I27" s="42">
        <f t="shared" si="9"/>
        <v>8.4332930190138197E-2</v>
      </c>
      <c r="J27" s="42">
        <f t="shared" si="9"/>
        <v>6.2057616432380988E-2</v>
      </c>
      <c r="K27" s="42">
        <f t="shared" si="9"/>
        <v>4.8971984852390113E-2</v>
      </c>
      <c r="L27" s="42">
        <f t="shared" si="9"/>
        <v>5.5967510623814526E-2</v>
      </c>
      <c r="M27" s="42">
        <f t="shared" si="9"/>
        <v>4.5865799578351872E-2</v>
      </c>
      <c r="N27" s="42">
        <f t="shared" si="9"/>
        <v>6.5864345619287432E-2</v>
      </c>
      <c r="O27" s="42">
        <f t="shared" si="9"/>
        <v>6.1915524978355833E-2</v>
      </c>
      <c r="P27" s="42">
        <f t="shared" si="9"/>
        <v>4.2257337536596808E-2</v>
      </c>
      <c r="Q27" s="42">
        <f t="shared" si="9"/>
        <v>2.9723549510610597E-2</v>
      </c>
      <c r="R27" s="42">
        <f t="shared" si="9"/>
        <v>5.2692798276397619E-2</v>
      </c>
      <c r="S27" s="42">
        <f t="shared" si="9"/>
        <v>1</v>
      </c>
    </row>
    <row r="28" spans="1:21" x14ac:dyDescent="0.25">
      <c r="A28" s="58" t="s">
        <v>101</v>
      </c>
      <c r="B28" s="46" t="s">
        <v>16</v>
      </c>
      <c r="C28" s="42">
        <f t="shared" ref="C28:S28" si="10">C12+C13</f>
        <v>18412</v>
      </c>
      <c r="D28" s="42">
        <f t="shared" si="10"/>
        <v>15082</v>
      </c>
      <c r="E28" s="42">
        <f t="shared" si="10"/>
        <v>15321</v>
      </c>
      <c r="F28" s="42">
        <f t="shared" si="10"/>
        <v>17625</v>
      </c>
      <c r="G28" s="42">
        <f t="shared" si="10"/>
        <v>20557</v>
      </c>
      <c r="H28" s="42">
        <f t="shared" si="10"/>
        <v>26691</v>
      </c>
      <c r="I28" s="42">
        <f t="shared" si="10"/>
        <v>27247</v>
      </c>
      <c r="J28" s="42">
        <f t="shared" si="10"/>
        <v>20332</v>
      </c>
      <c r="K28" s="42">
        <f t="shared" si="10"/>
        <v>16738</v>
      </c>
      <c r="L28" s="42">
        <f t="shared" si="10"/>
        <v>17748</v>
      </c>
      <c r="M28" s="42">
        <f t="shared" si="10"/>
        <v>15765</v>
      </c>
      <c r="N28" s="42">
        <f t="shared" si="10"/>
        <v>14340</v>
      </c>
      <c r="O28" s="42">
        <f t="shared" si="10"/>
        <v>15154</v>
      </c>
      <c r="P28" s="42">
        <f t="shared" si="10"/>
        <v>12469</v>
      </c>
      <c r="Q28" s="42">
        <f t="shared" si="10"/>
        <v>7756</v>
      </c>
      <c r="R28" s="42">
        <f t="shared" si="10"/>
        <v>13260</v>
      </c>
      <c r="S28" s="42">
        <f t="shared" si="10"/>
        <v>274497</v>
      </c>
    </row>
    <row r="29" spans="1:21" x14ac:dyDescent="0.25">
      <c r="A29" s="58"/>
      <c r="B29" s="46" t="s">
        <v>21</v>
      </c>
      <c r="C29" s="42">
        <f>C28/$S$28</f>
        <v>6.7075414303252853E-2</v>
      </c>
      <c r="D29" s="42">
        <f t="shared" ref="D29:S29" si="11">D28/$S$28</f>
        <v>5.494413417997282E-2</v>
      </c>
      <c r="E29" s="42">
        <f t="shared" si="11"/>
        <v>5.5814817648280307E-2</v>
      </c>
      <c r="F29" s="42">
        <f t="shared" si="11"/>
        <v>6.420835200384703E-2</v>
      </c>
      <c r="G29" s="42">
        <f t="shared" si="11"/>
        <v>7.4889707355635951E-2</v>
      </c>
      <c r="H29" s="42">
        <f t="shared" si="11"/>
        <v>9.723603536650674E-2</v>
      </c>
      <c r="I29" s="42">
        <f t="shared" si="11"/>
        <v>9.9261558414117462E-2</v>
      </c>
      <c r="J29" s="42">
        <f t="shared" si="11"/>
        <v>7.4070026266225136E-2</v>
      </c>
      <c r="K29" s="42">
        <f t="shared" si="11"/>
        <v>6.0976986998036407E-2</v>
      </c>
      <c r="L29" s="42">
        <f t="shared" si="11"/>
        <v>6.4656444332724952E-2</v>
      </c>
      <c r="M29" s="42">
        <f t="shared" si="11"/>
        <v>5.743232166471765E-2</v>
      </c>
      <c r="N29" s="42">
        <f t="shared" si="11"/>
        <v>5.2241008098449164E-2</v>
      </c>
      <c r="O29" s="42">
        <f t="shared" si="11"/>
        <v>5.5206432128584282E-2</v>
      </c>
      <c r="P29" s="42">
        <f t="shared" si="11"/>
        <v>4.5424904461615248E-2</v>
      </c>
      <c r="Q29" s="42">
        <f t="shared" si="11"/>
        <v>2.8255317908756745E-2</v>
      </c>
      <c r="R29" s="42">
        <f t="shared" si="11"/>
        <v>4.8306538869277257E-2</v>
      </c>
      <c r="S29" s="42">
        <f t="shared" si="11"/>
        <v>1</v>
      </c>
    </row>
    <row r="30" spans="1:21" x14ac:dyDescent="0.25">
      <c r="A30" s="58" t="s">
        <v>102</v>
      </c>
      <c r="B30" s="46" t="s">
        <v>16</v>
      </c>
      <c r="C30" s="42">
        <f t="shared" ref="C30:S30" si="12">C14+C15</f>
        <v>228554</v>
      </c>
      <c r="D30" s="42">
        <f t="shared" si="12"/>
        <v>218804</v>
      </c>
      <c r="E30" s="42">
        <f t="shared" si="12"/>
        <v>226674</v>
      </c>
      <c r="F30" s="42">
        <f t="shared" si="12"/>
        <v>235640</v>
      </c>
      <c r="G30" s="42">
        <f t="shared" si="12"/>
        <v>295953</v>
      </c>
      <c r="H30" s="42">
        <f>H14+I15</f>
        <v>368219</v>
      </c>
      <c r="I30" s="42">
        <f>I14+J15</f>
        <v>329514</v>
      </c>
      <c r="J30" s="42">
        <f>J14+K15</f>
        <v>279904</v>
      </c>
      <c r="K30" s="42">
        <f>K14+K15</f>
        <v>268756</v>
      </c>
      <c r="L30" s="42">
        <f t="shared" si="12"/>
        <v>260922</v>
      </c>
      <c r="M30" s="42">
        <f t="shared" si="12"/>
        <v>252251</v>
      </c>
      <c r="N30" s="42">
        <f t="shared" si="12"/>
        <v>238857</v>
      </c>
      <c r="O30" s="42">
        <f t="shared" si="12"/>
        <v>213089</v>
      </c>
      <c r="P30" s="42">
        <f t="shared" si="12"/>
        <v>170179</v>
      </c>
      <c r="Q30" s="42">
        <f t="shared" si="12"/>
        <v>125431</v>
      </c>
      <c r="R30" s="42">
        <f t="shared" si="12"/>
        <v>216817</v>
      </c>
      <c r="S30" s="42">
        <f t="shared" si="12"/>
        <v>3990469</v>
      </c>
    </row>
    <row r="31" spans="1:21" x14ac:dyDescent="0.25">
      <c r="A31" s="58"/>
      <c r="B31" s="46" t="s">
        <v>21</v>
      </c>
      <c r="C31" s="42">
        <f>C30/$S$30</f>
        <v>5.7274971939388575E-2</v>
      </c>
      <c r="D31" s="42">
        <f t="shared" ref="D31:S31" si="13">D30/$S$30</f>
        <v>5.483165011430987E-2</v>
      </c>
      <c r="E31" s="42">
        <f t="shared" si="13"/>
        <v>5.6803849372091347E-2</v>
      </c>
      <c r="F31" s="42">
        <f t="shared" si="13"/>
        <v>5.9050703062722705E-2</v>
      </c>
      <c r="G31" s="42">
        <f t="shared" si="13"/>
        <v>7.4164966574104443E-2</v>
      </c>
      <c r="H31" s="42">
        <f t="shared" si="13"/>
        <v>9.2274617344477561E-2</v>
      </c>
      <c r="I31" s="42">
        <f t="shared" si="13"/>
        <v>8.2575256191690746E-2</v>
      </c>
      <c r="J31" s="42">
        <f t="shared" si="13"/>
        <v>7.0143133551469769E-2</v>
      </c>
      <c r="K31" s="42">
        <f t="shared" si="13"/>
        <v>6.7349476966241315E-2</v>
      </c>
      <c r="L31" s="42">
        <f t="shared" si="13"/>
        <v>6.5386299204429357E-2</v>
      </c>
      <c r="M31" s="42">
        <f t="shared" si="13"/>
        <v>6.3213371661326026E-2</v>
      </c>
      <c r="N31" s="42">
        <f t="shared" si="13"/>
        <v>5.9856873966443541E-2</v>
      </c>
      <c r="O31" s="42">
        <f t="shared" si="13"/>
        <v>5.3399487629148354E-2</v>
      </c>
      <c r="P31" s="42">
        <f t="shared" si="13"/>
        <v>4.2646365627699398E-2</v>
      </c>
      <c r="Q31" s="42">
        <f t="shared" si="13"/>
        <v>3.1432646137584327E-2</v>
      </c>
      <c r="R31" s="42">
        <f t="shared" si="13"/>
        <v>5.4333713656214346E-2</v>
      </c>
      <c r="S31" s="42">
        <f t="shared" si="13"/>
        <v>1</v>
      </c>
    </row>
    <row r="32" spans="1:21" x14ac:dyDescent="0.25">
      <c r="A32" s="58" t="s">
        <v>103</v>
      </c>
      <c r="B32" s="46" t="s">
        <v>16</v>
      </c>
      <c r="C32" s="42">
        <f t="shared" ref="C32:S32" si="14">C16+C17</f>
        <v>26948</v>
      </c>
      <c r="D32" s="42">
        <f t="shared" si="14"/>
        <v>21800</v>
      </c>
      <c r="E32" s="42">
        <f t="shared" si="14"/>
        <v>21884</v>
      </c>
      <c r="F32" s="42">
        <f t="shared" si="14"/>
        <v>19570</v>
      </c>
      <c r="G32" s="42">
        <f t="shared" si="14"/>
        <v>23759</v>
      </c>
      <c r="H32" s="42">
        <f>H16+I17</f>
        <v>39949</v>
      </c>
      <c r="I32" s="42">
        <f>I16+J17</f>
        <v>41010</v>
      </c>
      <c r="J32" s="42">
        <f>J16+K17</f>
        <v>33056</v>
      </c>
      <c r="K32" s="42">
        <f>K16+K17</f>
        <v>29993</v>
      </c>
      <c r="L32" s="42">
        <f t="shared" ref="L32:S32" si="15">L16+L17</f>
        <v>37231</v>
      </c>
      <c r="M32" s="42">
        <f t="shared" si="15"/>
        <v>34487</v>
      </c>
      <c r="N32" s="42">
        <f t="shared" si="15"/>
        <v>28494</v>
      </c>
      <c r="O32" s="42">
        <f t="shared" si="15"/>
        <v>25544</v>
      </c>
      <c r="P32" s="42">
        <f t="shared" si="15"/>
        <v>23359</v>
      </c>
      <c r="Q32" s="42">
        <f t="shared" si="15"/>
        <v>17764</v>
      </c>
      <c r="R32" s="42">
        <f t="shared" si="15"/>
        <v>41900</v>
      </c>
      <c r="S32" s="42">
        <f t="shared" si="15"/>
        <v>470911</v>
      </c>
      <c r="T32" s="42"/>
    </row>
    <row r="33" spans="1:21" x14ac:dyDescent="0.25">
      <c r="A33" s="58"/>
      <c r="B33" s="46" t="s">
        <v>21</v>
      </c>
      <c r="C33" s="42">
        <f>C32/$S$32</f>
        <v>5.7225250631223308E-2</v>
      </c>
      <c r="D33" s="42">
        <f t="shared" ref="D33:S33" si="16">D32/$S$32</f>
        <v>4.6293248618104056E-2</v>
      </c>
      <c r="E33" s="42">
        <f t="shared" si="16"/>
        <v>4.6471626273329777E-2</v>
      </c>
      <c r="F33" s="42">
        <f t="shared" si="16"/>
        <v>4.1557746580564055E-2</v>
      </c>
      <c r="G33" s="42">
        <f t="shared" si="16"/>
        <v>5.0453270363189646E-2</v>
      </c>
      <c r="H33" s="42">
        <f t="shared" si="16"/>
        <v>8.483343986443298E-2</v>
      </c>
      <c r="I33" s="42">
        <f t="shared" si="16"/>
        <v>8.7086519533415022E-2</v>
      </c>
      <c r="J33" s="42">
        <f t="shared" si="16"/>
        <v>7.0195854418350814E-2</v>
      </c>
      <c r="K33" s="42">
        <f t="shared" si="16"/>
        <v>6.3691440633155738E-2</v>
      </c>
      <c r="L33" s="42">
        <f t="shared" si="16"/>
        <v>7.9061648591772116E-2</v>
      </c>
      <c r="M33" s="42">
        <f t="shared" si="16"/>
        <v>7.3234645187731859E-2</v>
      </c>
      <c r="N33" s="42">
        <f t="shared" si="16"/>
        <v>6.050824890478243E-2</v>
      </c>
      <c r="O33" s="42">
        <f t="shared" si="16"/>
        <v>5.4243795536736243E-2</v>
      </c>
      <c r="P33" s="42">
        <f t="shared" si="16"/>
        <v>4.9603852957352874E-2</v>
      </c>
      <c r="Q33" s="42">
        <f t="shared" si="16"/>
        <v>3.7722626993211029E-2</v>
      </c>
      <c r="R33" s="42">
        <f t="shared" si="16"/>
        <v>8.8976473261401831E-2</v>
      </c>
      <c r="S33" s="42">
        <f t="shared" si="16"/>
        <v>1</v>
      </c>
      <c r="T33" s="42"/>
      <c r="U33" s="42"/>
    </row>
    <row r="34" spans="1:21" x14ac:dyDescent="0.25">
      <c r="C34" s="76"/>
      <c r="D34" s="76"/>
    </row>
    <row r="35" spans="1:21" x14ac:dyDescent="0.25">
      <c r="C35" s="76"/>
      <c r="D35" s="76"/>
    </row>
    <row r="36" spans="1:21" x14ac:dyDescent="0.25">
      <c r="C36" s="76"/>
      <c r="D36" s="76"/>
    </row>
    <row r="37" spans="1:21" x14ac:dyDescent="0.25">
      <c r="C37" s="76"/>
      <c r="D37" s="76"/>
    </row>
    <row r="38" spans="1:21" x14ac:dyDescent="0.25">
      <c r="C38" s="76"/>
      <c r="D38" s="76"/>
    </row>
    <row r="39" spans="1:21" x14ac:dyDescent="0.25">
      <c r="C39" s="76"/>
      <c r="D39" s="76"/>
    </row>
    <row r="40" spans="1:21" x14ac:dyDescent="0.25">
      <c r="C40" s="76"/>
      <c r="D40" s="76"/>
    </row>
    <row r="41" spans="1:21" x14ac:dyDescent="0.25">
      <c r="C41" s="76"/>
      <c r="D41" s="76"/>
    </row>
    <row r="42" spans="1:21" x14ac:dyDescent="0.25">
      <c r="C42" s="76"/>
      <c r="D42" s="76"/>
    </row>
    <row r="43" spans="1:21" x14ac:dyDescent="0.25">
      <c r="C43" s="76"/>
      <c r="D43" s="76"/>
    </row>
    <row r="44" spans="1:21" x14ac:dyDescent="0.25">
      <c r="C44" s="76"/>
      <c r="D44" s="76"/>
    </row>
    <row r="45" spans="1:21" x14ac:dyDescent="0.25">
      <c r="C45" s="76"/>
      <c r="D45" s="76"/>
    </row>
    <row r="46" spans="1:21" x14ac:dyDescent="0.25">
      <c r="C46" s="76"/>
      <c r="D46" s="76"/>
    </row>
    <row r="47" spans="1:21" x14ac:dyDescent="0.25">
      <c r="C47" s="76"/>
      <c r="D47" s="76"/>
    </row>
    <row r="48" spans="1:21" x14ac:dyDescent="0.25">
      <c r="C48" s="76"/>
      <c r="D48" s="76"/>
    </row>
    <row r="49" spans="3:4" x14ac:dyDescent="0.25">
      <c r="C49" s="76"/>
      <c r="D49" s="76"/>
    </row>
    <row r="50" spans="3:4" x14ac:dyDescent="0.25">
      <c r="C50" s="76"/>
      <c r="D50" s="76"/>
    </row>
    <row r="51" spans="3:4" x14ac:dyDescent="0.25">
      <c r="C51" s="76"/>
      <c r="D51" s="76"/>
    </row>
  </sheetData>
  <mergeCells count="16">
    <mergeCell ref="A32:A33"/>
    <mergeCell ref="A30:A31"/>
    <mergeCell ref="A2:A3"/>
    <mergeCell ref="A4:A5"/>
    <mergeCell ref="A6:A7"/>
    <mergeCell ref="A8:A9"/>
    <mergeCell ref="A18:A19"/>
    <mergeCell ref="A12:A13"/>
    <mergeCell ref="A10:A11"/>
    <mergeCell ref="A14:A15"/>
    <mergeCell ref="A28:A29"/>
    <mergeCell ref="A26:A27"/>
    <mergeCell ref="A24:A25"/>
    <mergeCell ref="A20:A21"/>
    <mergeCell ref="A22:A23"/>
    <mergeCell ref="A16:A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9"/>
  <sheetViews>
    <sheetView workbookViewId="0">
      <selection activeCell="A9" sqref="A9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21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21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21</v>
      </c>
      <c r="G9" s="10">
        <v>110</v>
      </c>
      <c r="H9" s="10" t="s">
        <v>67</v>
      </c>
      <c r="I9" s="10">
        <v>0.5</v>
      </c>
      <c r="J9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9"/>
  <sheetViews>
    <sheetView workbookViewId="0">
      <selection activeCell="A9" sqref="A9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67</v>
      </c>
      <c r="I9" s="10">
        <v>0.5</v>
      </c>
      <c r="J9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9"/>
  <sheetViews>
    <sheetView workbookViewId="0">
      <selection activeCell="A9" sqref="A9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9"/>
  <sheetViews>
    <sheetView workbookViewId="0">
      <selection activeCell="A9" sqref="A9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29"/>
  <sheetViews>
    <sheetView topLeftCell="A94" workbookViewId="0">
      <selection activeCell="H110" sqref="H110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9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59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59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59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59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59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59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59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59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59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59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59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59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59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59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59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59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59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59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59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59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59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59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59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59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59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59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59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59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59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59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59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59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59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59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59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59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59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59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59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59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59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59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59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59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59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59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59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59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59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59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59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59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59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59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59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59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59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59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59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59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59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59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59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59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59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59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59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59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59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59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59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59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59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59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59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59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59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59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59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59" t="s">
        <v>101</v>
      </c>
      <c r="B82" s="4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59"/>
      <c r="B83" s="4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59"/>
      <c r="B84" s="4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59"/>
      <c r="B85" s="4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59"/>
      <c r="B86" s="4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59"/>
      <c r="B87" s="4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59"/>
      <c r="B88" s="4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59"/>
      <c r="B89" s="4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59"/>
      <c r="B90" s="4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59"/>
      <c r="B91" s="4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59"/>
      <c r="B92" s="4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59"/>
      <c r="B93" s="4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59"/>
      <c r="B94" s="4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59"/>
      <c r="B95" s="4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59"/>
      <c r="B96" s="4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59"/>
      <c r="B97" s="4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59" t="s">
        <v>102</v>
      </c>
      <c r="B98" s="56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59"/>
      <c r="B99" s="56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59"/>
      <c r="B100" s="56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59"/>
      <c r="B101" s="56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59"/>
      <c r="B102" s="56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59"/>
      <c r="B103" s="56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59"/>
      <c r="B104" s="56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59"/>
      <c r="B105" s="56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3.001240892200361E-2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59"/>
      <c r="B106" s="56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59"/>
      <c r="B107" s="56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59"/>
      <c r="B108" s="56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59"/>
      <c r="B109" s="56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59"/>
      <c r="B110" s="56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59"/>
      <c r="B111" s="56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59"/>
      <c r="B112" s="56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59"/>
      <c r="B113" s="56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25">
      <c r="A114" s="59" t="s">
        <v>103</v>
      </c>
      <c r="B114" s="57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25">
      <c r="A115" s="59"/>
      <c r="B115" s="57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25">
      <c r="A116" s="59"/>
      <c r="B116" s="57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25">
      <c r="A117" s="59"/>
      <c r="B117" s="57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25">
      <c r="A118" s="59"/>
      <c r="B118" s="57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25">
      <c r="A119" s="59"/>
      <c r="B119" s="57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25">
      <c r="A120" s="59"/>
      <c r="B120" s="57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25">
      <c r="A121" s="59"/>
      <c r="B121" s="57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3.001240892200361E-2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25">
      <c r="A122" s="59"/>
      <c r="B122" s="57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25">
      <c r="A123" s="59"/>
      <c r="B123" s="57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25">
      <c r="A124" s="59"/>
      <c r="B124" s="57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25">
      <c r="A125" s="59"/>
      <c r="B125" s="57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25">
      <c r="A126" s="59"/>
      <c r="B126" s="57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25">
      <c r="A127" s="59"/>
      <c r="B127" s="57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25">
      <c r="A128" s="59"/>
      <c r="B128" s="57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25">
      <c r="A129" s="59"/>
      <c r="B129" s="57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</sheetData>
  <mergeCells count="8"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29"/>
  <sheetViews>
    <sheetView topLeftCell="A97" workbookViewId="0">
      <selection activeCell="A114" sqref="A114:A129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9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59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59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59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59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59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59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59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59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59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59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59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59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59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59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59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59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59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59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59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59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59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59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59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59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59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59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59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59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59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59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59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59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59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59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59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59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59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59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59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59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59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59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59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59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59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59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59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59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59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59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59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59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59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59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59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59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59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59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59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59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59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59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59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59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59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59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59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59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59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59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59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59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59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59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59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59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59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59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59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59" t="s">
        <v>101</v>
      </c>
      <c r="B82" s="4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59"/>
      <c r="B83" s="4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59"/>
      <c r="B84" s="4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59"/>
      <c r="B85" s="4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59"/>
      <c r="B86" s="4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59"/>
      <c r="B87" s="4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59"/>
      <c r="B88" s="4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59"/>
      <c r="B89" s="4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59"/>
      <c r="B90" s="4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59"/>
      <c r="B91" s="4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59"/>
      <c r="B92" s="4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59"/>
      <c r="B93" s="4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59"/>
      <c r="B94" s="4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59"/>
      <c r="B95" s="4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59"/>
      <c r="B96" s="4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59"/>
      <c r="B97" s="4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59" t="s">
        <v>102</v>
      </c>
      <c r="B98" s="56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59"/>
      <c r="B99" s="56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59"/>
      <c r="B100" s="56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59"/>
      <c r="B101" s="56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59"/>
      <c r="B102" s="56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59"/>
      <c r="B103" s="56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59"/>
      <c r="B104" s="56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59"/>
      <c r="B105" s="56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59"/>
      <c r="B106" s="56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59"/>
      <c r="B107" s="56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59"/>
      <c r="B108" s="56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59"/>
      <c r="B109" s="56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59"/>
      <c r="B110" s="56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59"/>
      <c r="B111" s="56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59"/>
      <c r="B112" s="56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59"/>
      <c r="B113" s="56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25">
      <c r="A114" s="59" t="s">
        <v>103</v>
      </c>
      <c r="B114" s="57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25">
      <c r="A115" s="59"/>
      <c r="B115" s="57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25">
      <c r="A116" s="59"/>
      <c r="B116" s="57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25">
      <c r="A117" s="59"/>
      <c r="B117" s="57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25">
      <c r="A118" s="59"/>
      <c r="B118" s="57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25">
      <c r="A119" s="59"/>
      <c r="B119" s="57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25">
      <c r="A120" s="59"/>
      <c r="B120" s="57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25">
      <c r="A121" s="59"/>
      <c r="B121" s="57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25">
      <c r="A122" s="59"/>
      <c r="B122" s="57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25">
      <c r="A123" s="59"/>
      <c r="B123" s="57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25">
      <c r="A124" s="59"/>
      <c r="B124" s="57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25">
      <c r="A125" s="59"/>
      <c r="B125" s="57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25">
      <c r="A126" s="59"/>
      <c r="B126" s="57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25">
      <c r="A127" s="59"/>
      <c r="B127" s="57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25">
      <c r="A128" s="59"/>
      <c r="B128" s="57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25">
      <c r="A129" s="59"/>
      <c r="B129" s="57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</sheetData>
  <mergeCells count="8"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29"/>
  <sheetViews>
    <sheetView topLeftCell="A97" workbookViewId="0">
      <selection activeCell="A114" sqref="A114:A129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9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59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59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59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59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59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59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59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59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59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59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59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59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59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59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59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59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59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59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59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59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59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59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59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59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59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59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59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59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59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59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59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59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59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59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59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59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59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59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59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59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59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59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59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59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59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59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59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59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59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59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59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59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59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59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59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59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59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59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59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59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59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59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59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59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59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59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59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59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59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59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59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59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59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59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59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59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59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59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59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59" t="s">
        <v>101</v>
      </c>
      <c r="B82" s="4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59"/>
      <c r="B83" s="4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59"/>
      <c r="B84" s="4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59"/>
      <c r="B85" s="4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59"/>
      <c r="B86" s="4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59"/>
      <c r="B87" s="4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59"/>
      <c r="B88" s="4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59"/>
      <c r="B89" s="4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59"/>
      <c r="B90" s="4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59"/>
      <c r="B91" s="4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59"/>
      <c r="B92" s="4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59"/>
      <c r="B93" s="4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59"/>
      <c r="B94" s="4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59"/>
      <c r="B95" s="4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59"/>
      <c r="B96" s="4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59"/>
      <c r="B97" s="4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59" t="s">
        <v>102</v>
      </c>
      <c r="B98" s="56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59"/>
      <c r="B99" s="56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59"/>
      <c r="B100" s="56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59"/>
      <c r="B101" s="56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59"/>
      <c r="B102" s="56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59"/>
      <c r="B103" s="56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59"/>
      <c r="B104" s="56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59"/>
      <c r="B105" s="56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59"/>
      <c r="B106" s="56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59"/>
      <c r="B107" s="56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59"/>
      <c r="B108" s="56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59"/>
      <c r="B109" s="56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59"/>
      <c r="B110" s="56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59"/>
      <c r="B111" s="56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59"/>
      <c r="B112" s="56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59"/>
      <c r="B113" s="56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59" t="s">
        <v>103</v>
      </c>
      <c r="B114" s="5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59"/>
      <c r="B115" s="57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25">
      <c r="A116" s="59"/>
      <c r="B116" s="57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25">
      <c r="A117" s="59"/>
      <c r="B117" s="57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25">
      <c r="A118" s="59"/>
      <c r="B118" s="57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25">
      <c r="A119" s="59"/>
      <c r="B119" s="57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25">
      <c r="A120" s="59"/>
      <c r="B120" s="57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25">
      <c r="A121" s="59"/>
      <c r="B121" s="57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25">
      <c r="A122" s="59"/>
      <c r="B122" s="57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25">
      <c r="A123" s="59"/>
      <c r="B123" s="57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25">
      <c r="A124" s="59"/>
      <c r="B124" s="57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25">
      <c r="A125" s="59"/>
      <c r="B125" s="57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25">
      <c r="A126" s="59"/>
      <c r="B126" s="57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25">
      <c r="A127" s="59"/>
      <c r="B127" s="5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59"/>
      <c r="B128" s="5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59"/>
      <c r="B129" s="5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</sheetData>
  <mergeCells count="8"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29"/>
  <sheetViews>
    <sheetView topLeftCell="A100" workbookViewId="0">
      <selection activeCell="J107" sqref="J107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59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59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59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59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59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59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59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59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59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59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59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59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59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59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59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59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59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59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59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59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59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59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59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59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59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59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59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59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59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59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59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59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59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59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59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59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59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59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59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59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59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59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59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59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59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59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59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59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59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59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59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59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59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59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59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59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59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59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59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59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59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59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59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59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59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59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59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59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59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59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59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59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59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59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59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59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59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59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59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59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59" t="s">
        <v>101</v>
      </c>
      <c r="B82" s="4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59"/>
      <c r="B83" s="4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59"/>
      <c r="B84" s="4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59"/>
      <c r="B85" s="4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59"/>
      <c r="B86" s="4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59"/>
      <c r="B87" s="4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59"/>
      <c r="B88" s="4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59"/>
      <c r="B89" s="4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59"/>
      <c r="B90" s="4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59"/>
      <c r="B91" s="4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59"/>
      <c r="B92" s="4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59"/>
      <c r="B93" s="4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59"/>
      <c r="B94" s="4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59"/>
      <c r="B95" s="4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59"/>
      <c r="B96" s="4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59"/>
      <c r="B97" s="4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59" t="s">
        <v>102</v>
      </c>
      <c r="B98" s="56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59"/>
      <c r="B99" s="56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59"/>
      <c r="B100" s="56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59"/>
      <c r="B101" s="56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59"/>
      <c r="B102" s="56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59"/>
      <c r="B103" s="56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59"/>
      <c r="B104" s="56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59"/>
      <c r="B105" s="56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59"/>
      <c r="B106" s="56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59"/>
      <c r="B107" s="56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59"/>
      <c r="B108" s="56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59"/>
      <c r="B109" s="56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59"/>
      <c r="B110" s="56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59"/>
      <c r="B111" s="56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59"/>
      <c r="B112" s="56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59"/>
      <c r="B113" s="56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25">
      <c r="A114" s="59" t="s">
        <v>103</v>
      </c>
      <c r="B114" s="57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25">
      <c r="A115" s="59"/>
      <c r="B115" s="57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25">
      <c r="A116" s="59"/>
      <c r="B116" s="57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25">
      <c r="A117" s="59"/>
      <c r="B117" s="57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25">
      <c r="A118" s="59"/>
      <c r="B118" s="57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25">
      <c r="A119" s="59"/>
      <c r="B119" s="57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25">
      <c r="A120" s="59"/>
      <c r="B120" s="57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25">
      <c r="A121" s="59"/>
      <c r="B121" s="57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25">
      <c r="A122" s="59"/>
      <c r="B122" s="57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25">
      <c r="A123" s="59"/>
      <c r="B123" s="57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25">
      <c r="A124" s="59"/>
      <c r="B124" s="57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25">
      <c r="A125" s="59"/>
      <c r="B125" s="57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25">
      <c r="A126" s="59"/>
      <c r="B126" s="57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25">
      <c r="A127" s="59"/>
      <c r="B127" s="57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25">
      <c r="A128" s="59"/>
      <c r="B128" s="57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25">
      <c r="A129" s="59"/>
      <c r="B129" s="57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</sheetData>
  <mergeCells count="8">
    <mergeCell ref="A114:A129"/>
    <mergeCell ref="A98:A113"/>
    <mergeCell ref="A82:A97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9"/>
  <sheetViews>
    <sheetView workbookViewId="0">
      <selection activeCell="H14" sqref="H14"/>
    </sheetView>
  </sheetViews>
  <sheetFormatPr defaultColWidth="8.85546875" defaultRowHeight="15" x14ac:dyDescent="0.25"/>
  <cols>
    <col min="1" max="1" width="18" customWidth="1"/>
  </cols>
  <sheetData>
    <row r="1" spans="1:7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7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7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7" x14ac:dyDescent="0.25">
      <c r="A4" s="47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7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7" x14ac:dyDescent="0.25">
      <c r="A6" s="46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  <row r="7" spans="1:7" x14ac:dyDescent="0.25">
      <c r="A7" s="46" t="s">
        <v>101</v>
      </c>
      <c r="B7">
        <v>20.3510436432638</v>
      </c>
      <c r="C7">
        <v>39.468690702087287</v>
      </c>
      <c r="D7">
        <v>12.666034155597721</v>
      </c>
      <c r="E7">
        <v>9.1714104996837449</v>
      </c>
      <c r="F7">
        <v>9.1714104996837449</v>
      </c>
      <c r="G7">
        <v>9.1714104996837449</v>
      </c>
    </row>
    <row r="8" spans="1:7" x14ac:dyDescent="0.25">
      <c r="A8" s="46" t="s">
        <v>102</v>
      </c>
      <c r="B8">
        <v>30.494764858101718</v>
      </c>
      <c r="C8">
        <v>28.469145108887911</v>
      </c>
      <c r="D8">
        <v>15.579981957515521</v>
      </c>
      <c r="E8">
        <v>8.4759405808561077</v>
      </c>
      <c r="F8">
        <v>8.4759405808561077</v>
      </c>
      <c r="G8">
        <v>8.4759405808561077</v>
      </c>
    </row>
    <row r="9" spans="1:7" x14ac:dyDescent="0.25">
      <c r="A9" s="46" t="s">
        <v>103</v>
      </c>
      <c r="B9">
        <f>66522/182631*100</f>
        <v>36.424265321878543</v>
      </c>
      <c r="C9">
        <f>57030/182631*100</f>
        <v>31.22690014291112</v>
      </c>
      <c r="D9">
        <f>31021/182631*100</f>
        <v>16.985615804545777</v>
      </c>
      <c r="E9">
        <f>28058/182631/3*100</f>
        <v>5.1210729102215211</v>
      </c>
      <c r="F9">
        <f t="shared" ref="F9:G9" si="0">28058/182631/3*100</f>
        <v>5.1210729102215211</v>
      </c>
      <c r="G9">
        <f t="shared" si="0"/>
        <v>5.1210729102215211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50"/>
  <sheetViews>
    <sheetView topLeftCell="A22" workbookViewId="0">
      <selection activeCell="E43" sqref="E43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69" t="s">
        <v>82</v>
      </c>
      <c r="B2" s="48" t="s">
        <v>87</v>
      </c>
      <c r="C2" s="49" t="s">
        <v>88</v>
      </c>
      <c r="D2" s="50">
        <v>0.24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0</v>
      </c>
      <c r="K2" s="49"/>
      <c r="L2" s="49"/>
      <c r="M2" s="29">
        <v>43908</v>
      </c>
      <c r="N2" s="29">
        <v>43953</v>
      </c>
    </row>
    <row r="3" spans="1:14" x14ac:dyDescent="0.25">
      <c r="A3" s="70"/>
      <c r="B3" s="51" t="s">
        <v>98</v>
      </c>
      <c r="C3" s="52" t="s">
        <v>90</v>
      </c>
      <c r="D3" s="50">
        <v>0.24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0</v>
      </c>
      <c r="K3" s="52"/>
      <c r="L3" s="52"/>
      <c r="M3" s="29">
        <v>43953</v>
      </c>
      <c r="N3" s="29"/>
    </row>
    <row r="4" spans="1:14" x14ac:dyDescent="0.25">
      <c r="A4" s="70"/>
      <c r="B4" s="51" t="s">
        <v>99</v>
      </c>
      <c r="C4" s="52" t="s">
        <v>92</v>
      </c>
      <c r="D4" s="50">
        <v>0.44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0</v>
      </c>
      <c r="K4" s="52"/>
      <c r="L4" s="52"/>
      <c r="M4" s="29"/>
      <c r="N4" s="29"/>
    </row>
    <row r="5" spans="1:14" x14ac:dyDescent="0.25">
      <c r="A5" s="70"/>
      <c r="B5" s="51" t="s">
        <v>100</v>
      </c>
      <c r="C5" s="52" t="s">
        <v>93</v>
      </c>
      <c r="D5" s="50">
        <v>0.64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52"/>
      <c r="L5" s="52"/>
      <c r="M5" s="29"/>
      <c r="N5" s="29"/>
    </row>
    <row r="6" spans="1:14" x14ac:dyDescent="0.25">
      <c r="A6" s="69" t="s">
        <v>83</v>
      </c>
      <c r="B6" s="48" t="s">
        <v>87</v>
      </c>
      <c r="C6" s="49" t="s">
        <v>88</v>
      </c>
      <c r="D6" s="50">
        <v>0.5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0</v>
      </c>
      <c r="K6" s="49"/>
      <c r="L6" s="49"/>
      <c r="M6" s="29">
        <v>43908</v>
      </c>
      <c r="N6" s="29">
        <v>43934</v>
      </c>
    </row>
    <row r="7" spans="1:14" x14ac:dyDescent="0.25">
      <c r="A7" s="70"/>
      <c r="B7" s="51" t="s">
        <v>98</v>
      </c>
      <c r="C7" s="52" t="s">
        <v>90</v>
      </c>
      <c r="D7" s="50">
        <v>0.23599999999999999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0</v>
      </c>
      <c r="K7" s="52"/>
      <c r="L7" s="52"/>
      <c r="M7" s="29">
        <v>43934</v>
      </c>
      <c r="N7" s="29"/>
    </row>
    <row r="8" spans="1:14" x14ac:dyDescent="0.25">
      <c r="A8" s="70"/>
      <c r="B8" s="51" t="s">
        <v>99</v>
      </c>
      <c r="C8" s="52" t="s">
        <v>94</v>
      </c>
      <c r="D8" s="50">
        <v>0.8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0</v>
      </c>
      <c r="K8" s="52"/>
      <c r="L8" s="52"/>
      <c r="M8" s="29"/>
      <c r="N8" s="29"/>
    </row>
    <row r="9" spans="1:14" x14ac:dyDescent="0.25">
      <c r="A9" s="70"/>
      <c r="B9" s="51" t="s">
        <v>100</v>
      </c>
      <c r="C9" s="52" t="s">
        <v>93</v>
      </c>
      <c r="D9" s="50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52"/>
      <c r="L9" s="52"/>
      <c r="M9" s="29"/>
      <c r="N9" s="29"/>
    </row>
    <row r="10" spans="1:14" x14ac:dyDescent="0.25">
      <c r="A10" s="69" t="s">
        <v>84</v>
      </c>
      <c r="B10" s="48" t="s">
        <v>87</v>
      </c>
      <c r="C10" s="49" t="s">
        <v>88</v>
      </c>
      <c r="D10" s="50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0</v>
      </c>
      <c r="K10" s="49"/>
      <c r="L10" s="49"/>
      <c r="M10" s="29">
        <v>43908</v>
      </c>
      <c r="N10" s="29">
        <v>43953</v>
      </c>
    </row>
    <row r="11" spans="1:14" x14ac:dyDescent="0.25">
      <c r="A11" s="70"/>
      <c r="B11" s="51" t="s">
        <v>89</v>
      </c>
      <c r="C11" s="52" t="s">
        <v>90</v>
      </c>
      <c r="D11" s="50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0</v>
      </c>
      <c r="K11" s="52"/>
      <c r="L11" s="52"/>
      <c r="M11" s="29"/>
      <c r="N11" s="29"/>
    </row>
    <row r="12" spans="1:14" x14ac:dyDescent="0.25">
      <c r="A12" s="70"/>
      <c r="B12" s="51" t="s">
        <v>91</v>
      </c>
      <c r="C12" s="52" t="s">
        <v>94</v>
      </c>
      <c r="D12" s="50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0</v>
      </c>
      <c r="K12" s="52"/>
      <c r="L12" s="52"/>
      <c r="M12" s="29"/>
      <c r="N12" s="29"/>
    </row>
    <row r="13" spans="1:14" x14ac:dyDescent="0.25">
      <c r="A13" s="71"/>
      <c r="B13" s="53" t="s">
        <v>95</v>
      </c>
      <c r="C13" s="54" t="s">
        <v>96</v>
      </c>
      <c r="D13" s="55">
        <v>1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49">
        <v>0</v>
      </c>
      <c r="K13" s="54"/>
      <c r="L13" s="54"/>
      <c r="M13" s="29"/>
      <c r="N13" s="29"/>
    </row>
    <row r="14" spans="1:14" x14ac:dyDescent="0.25">
      <c r="A14" s="67" t="s">
        <v>85</v>
      </c>
      <c r="B14" s="48" t="s">
        <v>87</v>
      </c>
      <c r="C14" s="49" t="s">
        <v>88</v>
      </c>
      <c r="D14" s="50">
        <v>0.8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0</v>
      </c>
      <c r="K14" s="49"/>
      <c r="L14" s="49"/>
      <c r="M14" s="29">
        <v>43908</v>
      </c>
      <c r="N14" s="29">
        <v>43924</v>
      </c>
    </row>
    <row r="15" spans="1:14" x14ac:dyDescent="0.25">
      <c r="A15" s="68"/>
      <c r="B15" s="51" t="s">
        <v>98</v>
      </c>
      <c r="C15" s="52" t="s">
        <v>90</v>
      </c>
      <c r="D15" s="50">
        <v>0.14000000000000001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52"/>
      <c r="L15" s="52"/>
      <c r="M15" s="29">
        <v>43924</v>
      </c>
      <c r="N15" s="29"/>
    </row>
    <row r="16" spans="1:14" x14ac:dyDescent="0.25">
      <c r="A16" s="68"/>
      <c r="B16" s="51" t="s">
        <v>99</v>
      </c>
      <c r="C16" s="52" t="s">
        <v>94</v>
      </c>
      <c r="D16" s="50">
        <v>0.3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52"/>
      <c r="L16" s="52"/>
      <c r="M16" s="29"/>
      <c r="N16" s="29"/>
    </row>
    <row r="17" spans="1:14" x14ac:dyDescent="0.25">
      <c r="A17" s="68"/>
      <c r="B17" s="51" t="s">
        <v>100</v>
      </c>
      <c r="C17" s="52" t="s">
        <v>93</v>
      </c>
      <c r="D17" s="50">
        <v>0.4</v>
      </c>
      <c r="E17" s="49">
        <v>1</v>
      </c>
      <c r="F17" s="49">
        <v>1</v>
      </c>
      <c r="G17" s="49">
        <v>1</v>
      </c>
      <c r="H17" s="49">
        <v>1</v>
      </c>
      <c r="I17" s="49">
        <v>1</v>
      </c>
      <c r="J17" s="49">
        <v>0</v>
      </c>
      <c r="K17" s="52"/>
      <c r="L17" s="52"/>
      <c r="M17" s="29"/>
      <c r="N17" s="29"/>
    </row>
    <row r="18" spans="1:14" x14ac:dyDescent="0.25">
      <c r="A18" s="64" t="s">
        <v>86</v>
      </c>
      <c r="B18" s="48" t="s">
        <v>97</v>
      </c>
      <c r="C18" s="49" t="s">
        <v>88</v>
      </c>
      <c r="D18" s="50">
        <v>0.95699999999999996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/>
      <c r="L18" s="49"/>
      <c r="M18" s="29">
        <v>43910</v>
      </c>
      <c r="N18" s="29">
        <v>43931</v>
      </c>
    </row>
    <row r="19" spans="1:14" x14ac:dyDescent="0.25">
      <c r="A19" s="65"/>
      <c r="B19" s="51" t="s">
        <v>87</v>
      </c>
      <c r="C19" s="52" t="s">
        <v>90</v>
      </c>
      <c r="D19" s="50">
        <v>0.23499999999999999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0</v>
      </c>
      <c r="K19" s="52"/>
      <c r="L19" s="52"/>
      <c r="M19" s="29">
        <v>43931</v>
      </c>
      <c r="N19" s="29">
        <v>43966</v>
      </c>
    </row>
    <row r="20" spans="1:14" x14ac:dyDescent="0.25">
      <c r="A20" s="65"/>
      <c r="B20" s="51" t="s">
        <v>98</v>
      </c>
      <c r="C20" s="52" t="s">
        <v>94</v>
      </c>
      <c r="D20" s="50">
        <v>0.71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52"/>
      <c r="L20" s="52"/>
      <c r="M20" s="29">
        <v>43966</v>
      </c>
      <c r="N20" s="29"/>
    </row>
    <row r="21" spans="1:14" x14ac:dyDescent="0.25">
      <c r="A21" s="65"/>
      <c r="B21" s="53" t="s">
        <v>99</v>
      </c>
      <c r="C21" s="54" t="s">
        <v>96</v>
      </c>
      <c r="D21" s="55">
        <v>0.91</v>
      </c>
      <c r="E21" s="55">
        <v>1</v>
      </c>
      <c r="F21" s="55">
        <v>1</v>
      </c>
      <c r="G21" s="55">
        <v>1</v>
      </c>
      <c r="H21" s="55">
        <v>1</v>
      </c>
      <c r="I21" s="55">
        <v>1</v>
      </c>
      <c r="J21" s="49">
        <v>0</v>
      </c>
      <c r="K21" s="54"/>
      <c r="L21" s="54"/>
      <c r="M21" s="29"/>
      <c r="N21" s="29"/>
    </row>
    <row r="22" spans="1:14" x14ac:dyDescent="0.25">
      <c r="A22" s="66"/>
      <c r="B22" s="53" t="s">
        <v>100</v>
      </c>
      <c r="C22" s="54" t="s">
        <v>96</v>
      </c>
      <c r="D22" s="55">
        <v>1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49">
        <v>0</v>
      </c>
      <c r="K22" s="54"/>
      <c r="L22" s="54"/>
      <c r="M22" s="29"/>
      <c r="N22" s="29"/>
    </row>
    <row r="23" spans="1:14" x14ac:dyDescent="0.25">
      <c r="A23" s="64" t="s">
        <v>101</v>
      </c>
      <c r="B23" s="48" t="s">
        <v>97</v>
      </c>
      <c r="C23" s="49" t="s">
        <v>88</v>
      </c>
      <c r="D23" s="50">
        <v>0.95689999999999997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49"/>
      <c r="L23" s="49"/>
      <c r="M23" s="29">
        <v>43910</v>
      </c>
      <c r="N23" s="29">
        <v>43931</v>
      </c>
    </row>
    <row r="24" spans="1:14" x14ac:dyDescent="0.25">
      <c r="A24" s="65"/>
      <c r="B24" s="51" t="s">
        <v>87</v>
      </c>
      <c r="C24" s="52" t="s">
        <v>90</v>
      </c>
      <c r="D24" s="50">
        <v>0.251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0</v>
      </c>
      <c r="K24" s="52"/>
      <c r="L24" s="52"/>
      <c r="M24" s="29">
        <v>43931</v>
      </c>
      <c r="N24" s="29">
        <v>43961</v>
      </c>
    </row>
    <row r="25" spans="1:14" x14ac:dyDescent="0.25">
      <c r="A25" s="65"/>
      <c r="B25" s="51" t="s">
        <v>98</v>
      </c>
      <c r="C25" s="52" t="s">
        <v>94</v>
      </c>
      <c r="D25" s="50">
        <v>0.97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0</v>
      </c>
      <c r="K25" s="52"/>
      <c r="L25" s="52"/>
      <c r="M25" s="29">
        <v>43961</v>
      </c>
      <c r="N25" s="29"/>
    </row>
    <row r="26" spans="1:14" x14ac:dyDescent="0.25">
      <c r="A26" s="65"/>
      <c r="B26" s="53" t="s">
        <v>99</v>
      </c>
      <c r="C26" s="54" t="s">
        <v>96</v>
      </c>
      <c r="D26" s="55">
        <v>0.98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49">
        <v>0</v>
      </c>
      <c r="K26" s="54"/>
      <c r="L26" s="54"/>
      <c r="M26" s="29"/>
      <c r="N26" s="29"/>
    </row>
    <row r="27" spans="1:14" x14ac:dyDescent="0.25">
      <c r="A27" s="65"/>
      <c r="B27" s="53" t="s">
        <v>100</v>
      </c>
      <c r="C27" s="54" t="s">
        <v>96</v>
      </c>
      <c r="D27" s="55">
        <v>1.02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49">
        <v>0</v>
      </c>
      <c r="K27" s="54"/>
      <c r="L27" s="54"/>
      <c r="M27" s="29"/>
      <c r="N27" s="29"/>
    </row>
    <row r="28" spans="1:14" x14ac:dyDescent="0.25">
      <c r="A28" s="64" t="s">
        <v>102</v>
      </c>
      <c r="B28" s="48" t="s">
        <v>97</v>
      </c>
      <c r="C28" s="49" t="s">
        <v>88</v>
      </c>
      <c r="D28" s="50">
        <v>0.4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0</v>
      </c>
      <c r="K28" s="49"/>
      <c r="L28" s="49"/>
      <c r="M28" s="29">
        <v>43907</v>
      </c>
      <c r="N28" s="29">
        <v>43931</v>
      </c>
    </row>
    <row r="29" spans="1:14" x14ac:dyDescent="0.25">
      <c r="A29" s="65"/>
      <c r="B29" s="51" t="s">
        <v>87</v>
      </c>
      <c r="C29" s="52" t="s">
        <v>90</v>
      </c>
      <c r="D29" s="50">
        <v>0.28000000000000003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0</v>
      </c>
      <c r="K29" s="52"/>
      <c r="L29" s="52"/>
      <c r="M29" s="29">
        <v>43931</v>
      </c>
      <c r="N29" s="29">
        <v>43961</v>
      </c>
    </row>
    <row r="30" spans="1:14" x14ac:dyDescent="0.25">
      <c r="A30" s="65"/>
      <c r="B30" s="51" t="s">
        <v>98</v>
      </c>
      <c r="C30" s="52" t="s">
        <v>94</v>
      </c>
      <c r="D30" s="50">
        <v>0.45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52"/>
      <c r="L30" s="52"/>
      <c r="M30" s="29">
        <v>43961</v>
      </c>
      <c r="N30" s="29"/>
    </row>
    <row r="31" spans="1:14" x14ac:dyDescent="0.25">
      <c r="A31" s="65"/>
      <c r="B31" s="53" t="s">
        <v>99</v>
      </c>
      <c r="C31" s="54" t="s">
        <v>96</v>
      </c>
      <c r="D31" s="55">
        <v>0.6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49">
        <v>0</v>
      </c>
      <c r="K31" s="54"/>
      <c r="L31" s="54"/>
      <c r="M31" s="29"/>
      <c r="N31" s="29"/>
    </row>
    <row r="32" spans="1:14" x14ac:dyDescent="0.25">
      <c r="A32" s="65"/>
      <c r="B32" s="53" t="s">
        <v>100</v>
      </c>
      <c r="C32" s="54" t="s">
        <v>96</v>
      </c>
      <c r="D32" s="55">
        <v>0.75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49">
        <v>0</v>
      </c>
      <c r="K32" s="54"/>
      <c r="L32" s="54"/>
      <c r="M32" s="29"/>
      <c r="N32" s="29"/>
    </row>
    <row r="33" spans="1:14" x14ac:dyDescent="0.25">
      <c r="A33" s="64" t="s">
        <v>103</v>
      </c>
      <c r="B33" s="48" t="s">
        <v>97</v>
      </c>
      <c r="C33" s="49" t="s">
        <v>88</v>
      </c>
      <c r="D33" s="50">
        <v>0.42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0</v>
      </c>
      <c r="K33" s="49"/>
      <c r="L33" s="49"/>
      <c r="M33" s="29">
        <v>43907</v>
      </c>
      <c r="N33" s="29">
        <v>43926</v>
      </c>
    </row>
    <row r="34" spans="1:14" x14ac:dyDescent="0.25">
      <c r="A34" s="65"/>
      <c r="B34" s="51" t="s">
        <v>87</v>
      </c>
      <c r="C34" s="52" t="s">
        <v>90</v>
      </c>
      <c r="D34" s="50">
        <v>0.31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0</v>
      </c>
      <c r="K34" s="52"/>
      <c r="L34" s="52"/>
      <c r="M34" s="29">
        <v>43926</v>
      </c>
      <c r="N34" s="29">
        <v>43961</v>
      </c>
    </row>
    <row r="35" spans="1:14" x14ac:dyDescent="0.25">
      <c r="A35" s="65"/>
      <c r="B35" s="51" t="s">
        <v>98</v>
      </c>
      <c r="C35" s="52" t="s">
        <v>94</v>
      </c>
      <c r="D35" s="50">
        <v>0.5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0</v>
      </c>
      <c r="K35" s="52"/>
      <c r="L35" s="52"/>
      <c r="M35" s="29">
        <v>43961</v>
      </c>
      <c r="N35" s="29"/>
    </row>
    <row r="36" spans="1:14" x14ac:dyDescent="0.25">
      <c r="A36" s="65"/>
      <c r="B36" s="53" t="s">
        <v>99</v>
      </c>
      <c r="C36" s="54" t="s">
        <v>96</v>
      </c>
      <c r="D36" s="55">
        <v>0.65</v>
      </c>
      <c r="E36" s="55">
        <v>1</v>
      </c>
      <c r="F36" s="55">
        <v>1</v>
      </c>
      <c r="G36" s="55">
        <v>1</v>
      </c>
      <c r="H36" s="55">
        <v>1</v>
      </c>
      <c r="I36" s="55">
        <v>1</v>
      </c>
      <c r="J36" s="49">
        <v>0</v>
      </c>
      <c r="K36" s="54"/>
      <c r="L36" s="54"/>
      <c r="M36" s="29"/>
      <c r="N36" s="29"/>
    </row>
    <row r="37" spans="1:14" x14ac:dyDescent="0.25">
      <c r="A37" s="65"/>
      <c r="B37" s="53" t="s">
        <v>100</v>
      </c>
      <c r="C37" s="54" t="s">
        <v>96</v>
      </c>
      <c r="D37" s="55">
        <v>0.8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49">
        <v>0</v>
      </c>
      <c r="K37" s="54"/>
      <c r="L37" s="54"/>
      <c r="M37" s="29"/>
      <c r="N37" s="29"/>
    </row>
    <row r="38" spans="1:14" x14ac:dyDescent="0.25">
      <c r="D38"/>
    </row>
    <row r="39" spans="1:14" x14ac:dyDescent="0.25">
      <c r="D39"/>
    </row>
    <row r="40" spans="1:14" x14ac:dyDescent="0.25">
      <c r="D40"/>
    </row>
    <row r="41" spans="1:14" x14ac:dyDescent="0.25">
      <c r="D41"/>
    </row>
    <row r="42" spans="1:14" x14ac:dyDescent="0.25">
      <c r="D42"/>
    </row>
    <row r="43" spans="1:14" x14ac:dyDescent="0.25">
      <c r="D43"/>
    </row>
    <row r="44" spans="1:14" x14ac:dyDescent="0.25">
      <c r="D44"/>
    </row>
    <row r="45" spans="1:14" x14ac:dyDescent="0.25">
      <c r="D45"/>
    </row>
    <row r="46" spans="1:14" x14ac:dyDescent="0.25">
      <c r="D46"/>
    </row>
    <row r="47" spans="1:14" x14ac:dyDescent="0.25">
      <c r="D47"/>
    </row>
    <row r="48" spans="1:1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</sheetData>
  <mergeCells count="8">
    <mergeCell ref="A33:A37"/>
    <mergeCell ref="A28:A32"/>
    <mergeCell ref="A23:A27"/>
    <mergeCell ref="A18:A22"/>
    <mergeCell ref="A14:A17"/>
    <mergeCell ref="A2:A5"/>
    <mergeCell ref="A6:A9"/>
    <mergeCell ref="A10:A1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9"/>
  <sheetViews>
    <sheetView tabSelected="1" topLeftCell="H1" workbookViewId="0">
      <selection activeCell="Q16" sqref="Q16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200</v>
      </c>
      <c r="R2">
        <v>200</v>
      </c>
      <c r="S2">
        <v>250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1300</v>
      </c>
      <c r="R3">
        <v>1000</v>
      </c>
      <c r="S3">
        <v>90</v>
      </c>
      <c r="T3">
        <v>1</v>
      </c>
      <c r="U3">
        <v>0.55000000000000004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250</v>
      </c>
      <c r="T4">
        <v>1</v>
      </c>
      <c r="U4">
        <v>0.2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20</v>
      </c>
      <c r="O6">
        <v>100</v>
      </c>
      <c r="P6">
        <v>100</v>
      </c>
      <c r="Q6">
        <v>1000</v>
      </c>
      <c r="R6">
        <v>200</v>
      </c>
      <c r="S6">
        <v>90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1" t="s">
        <v>101</v>
      </c>
      <c r="B7" s="1">
        <v>43897</v>
      </c>
      <c r="C7" s="1">
        <v>44256</v>
      </c>
      <c r="D7">
        <v>3</v>
      </c>
      <c r="E7">
        <v>100000</v>
      </c>
      <c r="F7">
        <f>302605/E7</f>
        <v>3.0260500000000001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100</v>
      </c>
      <c r="P7">
        <v>100</v>
      </c>
      <c r="Q7">
        <v>1000</v>
      </c>
      <c r="R7">
        <v>200</v>
      </c>
      <c r="S7">
        <v>90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56" t="s">
        <v>102</v>
      </c>
      <c r="B8" s="1">
        <v>43897</v>
      </c>
      <c r="C8" s="1">
        <v>44256</v>
      </c>
      <c r="D8">
        <v>3</v>
      </c>
      <c r="E8">
        <v>100000</v>
      </c>
      <c r="F8">
        <f>3990000/E8</f>
        <v>39.9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100</v>
      </c>
      <c r="P8">
        <v>100</v>
      </c>
      <c r="Q8">
        <v>15000</v>
      </c>
      <c r="R8">
        <v>17000</v>
      </c>
      <c r="S8">
        <v>90</v>
      </c>
      <c r="T8">
        <v>1</v>
      </c>
      <c r="U8">
        <v>0.14000000000000001</v>
      </c>
      <c r="V8">
        <v>3</v>
      </c>
      <c r="W8">
        <v>0</v>
      </c>
    </row>
    <row r="9" spans="1:23" x14ac:dyDescent="0.25">
      <c r="A9" s="57" t="s">
        <v>103</v>
      </c>
      <c r="B9" s="1">
        <v>43897</v>
      </c>
      <c r="C9" s="1">
        <v>44256</v>
      </c>
      <c r="D9">
        <v>3</v>
      </c>
      <c r="E9">
        <v>100000</v>
      </c>
      <c r="F9">
        <f>470914/E9</f>
        <v>4.7091399999999997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20</v>
      </c>
      <c r="O9">
        <v>100</v>
      </c>
      <c r="P9">
        <v>150</v>
      </c>
      <c r="Q9">
        <v>5500</v>
      </c>
      <c r="R9">
        <v>4500</v>
      </c>
      <c r="S9">
        <v>10</v>
      </c>
      <c r="T9">
        <v>1</v>
      </c>
      <c r="U9">
        <v>0.6</v>
      </c>
      <c r="V9">
        <v>3</v>
      </c>
      <c r="W9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7"/>
  <sheetViews>
    <sheetView workbookViewId="0">
      <selection activeCell="A16" sqref="A16:A17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74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75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2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3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72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73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72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73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72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73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  <row r="12" spans="1:9" x14ac:dyDescent="0.25">
      <c r="A12" s="72" t="s">
        <v>101</v>
      </c>
      <c r="B12" s="33" t="s">
        <v>77</v>
      </c>
      <c r="C12" s="34" t="s">
        <v>78</v>
      </c>
      <c r="D12" s="35" t="s">
        <v>79</v>
      </c>
      <c r="E12" s="35">
        <v>0</v>
      </c>
      <c r="F12" s="35">
        <v>0</v>
      </c>
      <c r="G12" s="35">
        <v>10</v>
      </c>
      <c r="H12" s="36"/>
      <c r="I12" s="34"/>
    </row>
    <row r="13" spans="1:9" x14ac:dyDescent="0.25">
      <c r="A13" s="73"/>
      <c r="B13" s="37" t="s">
        <v>80</v>
      </c>
      <c r="C13" s="38" t="s">
        <v>81</v>
      </c>
      <c r="D13" s="39" t="s">
        <v>69</v>
      </c>
      <c r="E13" s="39">
        <v>0</v>
      </c>
      <c r="F13" s="39"/>
      <c r="G13" s="39"/>
      <c r="H13" s="39"/>
      <c r="I13" s="38"/>
    </row>
    <row r="14" spans="1:9" x14ac:dyDescent="0.25">
      <c r="A14" s="72" t="s">
        <v>102</v>
      </c>
      <c r="B14" s="33" t="s">
        <v>77</v>
      </c>
      <c r="C14" s="34" t="s">
        <v>78</v>
      </c>
      <c r="D14" s="35" t="s">
        <v>79</v>
      </c>
      <c r="E14" s="35">
        <v>0</v>
      </c>
      <c r="F14" s="35">
        <v>0</v>
      </c>
      <c r="G14" s="35">
        <v>10</v>
      </c>
      <c r="H14" s="36"/>
      <c r="I14" s="34"/>
    </row>
    <row r="15" spans="1:9" x14ac:dyDescent="0.25">
      <c r="A15" s="73"/>
      <c r="B15" s="37" t="s">
        <v>80</v>
      </c>
      <c r="C15" s="38" t="s">
        <v>81</v>
      </c>
      <c r="D15" s="39" t="s">
        <v>69</v>
      </c>
      <c r="E15" s="39">
        <v>0</v>
      </c>
      <c r="F15" s="39"/>
      <c r="G15" s="39"/>
      <c r="H15" s="39"/>
      <c r="I15" s="38"/>
    </row>
    <row r="16" spans="1:9" x14ac:dyDescent="0.25">
      <c r="A16" s="72" t="s">
        <v>103</v>
      </c>
      <c r="B16" s="33" t="s">
        <v>77</v>
      </c>
      <c r="C16" s="34" t="s">
        <v>78</v>
      </c>
      <c r="D16" s="35" t="s">
        <v>79</v>
      </c>
      <c r="E16" s="35">
        <v>0</v>
      </c>
      <c r="F16" s="35">
        <v>0</v>
      </c>
      <c r="G16" s="35">
        <v>10</v>
      </c>
      <c r="H16" s="36"/>
      <c r="I16" s="34"/>
    </row>
    <row r="17" spans="1:9" x14ac:dyDescent="0.25">
      <c r="A17" s="73"/>
      <c r="B17" s="37" t="s">
        <v>80</v>
      </c>
      <c r="C17" s="38" t="s">
        <v>81</v>
      </c>
      <c r="D17" s="39" t="s">
        <v>69</v>
      </c>
      <c r="E17" s="39">
        <v>0</v>
      </c>
      <c r="F17" s="39"/>
      <c r="G17" s="39"/>
      <c r="H17" s="39"/>
      <c r="I17" s="38"/>
    </row>
  </sheetData>
  <mergeCells count="8">
    <mergeCell ref="A16:A17"/>
    <mergeCell ref="A14:A15"/>
    <mergeCell ref="A12:A13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5"/>
  <sheetViews>
    <sheetView workbookViewId="0">
      <selection activeCell="A9" sqref="A9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0.8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0.8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A7" s="41" t="s">
        <v>101</v>
      </c>
      <c r="B7">
        <v>3</v>
      </c>
      <c r="C7">
        <v>1</v>
      </c>
      <c r="D7">
        <v>0.8</v>
      </c>
      <c r="E7">
        <v>1</v>
      </c>
      <c r="F7">
        <v>0</v>
      </c>
      <c r="G7">
        <v>110</v>
      </c>
      <c r="H7" t="s">
        <v>40</v>
      </c>
      <c r="I7">
        <v>1</v>
      </c>
      <c r="J7" s="8">
        <v>1</v>
      </c>
    </row>
    <row r="8" spans="1:10" x14ac:dyDescent="0.25">
      <c r="A8" s="56" t="s">
        <v>102</v>
      </c>
      <c r="B8">
        <v>3</v>
      </c>
      <c r="C8">
        <v>1</v>
      </c>
      <c r="D8">
        <v>0.8</v>
      </c>
      <c r="E8">
        <v>1</v>
      </c>
      <c r="F8">
        <v>0</v>
      </c>
      <c r="G8">
        <v>110</v>
      </c>
      <c r="H8" t="s">
        <v>40</v>
      </c>
      <c r="I8">
        <v>1</v>
      </c>
      <c r="J8" s="8">
        <v>1</v>
      </c>
    </row>
    <row r="9" spans="1:10" x14ac:dyDescent="0.25">
      <c r="A9" s="57" t="s">
        <v>103</v>
      </c>
      <c r="B9">
        <v>3</v>
      </c>
      <c r="C9">
        <v>1</v>
      </c>
      <c r="D9">
        <v>0.8</v>
      </c>
      <c r="E9">
        <v>1</v>
      </c>
      <c r="F9">
        <v>0</v>
      </c>
      <c r="G9">
        <v>110</v>
      </c>
      <c r="H9" t="s">
        <v>40</v>
      </c>
      <c r="I9">
        <v>1</v>
      </c>
      <c r="J9" s="8">
        <v>1</v>
      </c>
    </row>
    <row r="10" spans="1:10" x14ac:dyDescent="0.25">
      <c r="B10"/>
      <c r="J10"/>
    </row>
    <row r="11" spans="1:10" x14ac:dyDescent="0.25">
      <c r="B11"/>
      <c r="J11"/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9"/>
  <sheetViews>
    <sheetView workbookViewId="0">
      <selection activeCell="A9" sqref="A9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0.5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</v>
      </c>
    </row>
    <row r="6" spans="1:10" x14ac:dyDescent="0.25">
      <c r="A6" s="40" t="s">
        <v>86</v>
      </c>
      <c r="B6">
        <v>4</v>
      </c>
      <c r="C6" s="10">
        <v>0.1</v>
      </c>
      <c r="D6" s="10">
        <v>0.5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</v>
      </c>
    </row>
    <row r="7" spans="1:10" x14ac:dyDescent="0.25">
      <c r="A7" s="41" t="s">
        <v>101</v>
      </c>
      <c r="B7">
        <v>4</v>
      </c>
      <c r="C7" s="10">
        <v>0.1</v>
      </c>
      <c r="D7" s="10">
        <v>0.5</v>
      </c>
      <c r="E7" s="10">
        <v>1</v>
      </c>
      <c r="F7" s="10">
        <v>0</v>
      </c>
      <c r="G7" s="10">
        <v>110</v>
      </c>
      <c r="H7" s="10" t="s">
        <v>67</v>
      </c>
      <c r="I7" s="10">
        <v>0</v>
      </c>
      <c r="J7" s="15">
        <v>2</v>
      </c>
    </row>
    <row r="8" spans="1:10" x14ac:dyDescent="0.25">
      <c r="A8" s="56" t="s">
        <v>102</v>
      </c>
      <c r="B8">
        <v>4</v>
      </c>
      <c r="C8" s="10">
        <v>0.1</v>
      </c>
      <c r="D8" s="10">
        <v>0.5</v>
      </c>
      <c r="E8" s="10">
        <v>1</v>
      </c>
      <c r="F8" s="10">
        <v>0</v>
      </c>
      <c r="G8" s="10">
        <v>110</v>
      </c>
      <c r="H8" s="10" t="s">
        <v>67</v>
      </c>
      <c r="I8" s="10">
        <v>0</v>
      </c>
      <c r="J8" s="15">
        <v>2</v>
      </c>
    </row>
    <row r="9" spans="1:10" x14ac:dyDescent="0.25">
      <c r="A9" s="57" t="s">
        <v>103</v>
      </c>
      <c r="B9">
        <v>4</v>
      </c>
      <c r="C9" s="10">
        <v>0.1</v>
      </c>
      <c r="D9" s="10">
        <v>0.5</v>
      </c>
      <c r="E9" s="10">
        <v>1</v>
      </c>
      <c r="F9" s="10">
        <v>0</v>
      </c>
      <c r="G9" s="10">
        <v>110</v>
      </c>
      <c r="H9" s="10" t="s">
        <v>67</v>
      </c>
      <c r="I9" s="10">
        <v>0</v>
      </c>
      <c r="J9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9"/>
  <sheetViews>
    <sheetView workbookViewId="0">
      <selection activeCell="E10" sqref="E10:F10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0.1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0.1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>
        <v>3</v>
      </c>
      <c r="C7" s="10">
        <v>0.5</v>
      </c>
      <c r="D7" s="10">
        <v>0.1</v>
      </c>
      <c r="E7" s="10">
        <v>1</v>
      </c>
      <c r="F7" s="10">
        <v>18</v>
      </c>
      <c r="G7" s="10">
        <v>65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>
        <v>3</v>
      </c>
      <c r="C8" s="10">
        <v>0.5</v>
      </c>
      <c r="D8" s="10">
        <v>0.1</v>
      </c>
      <c r="E8" s="10">
        <v>1</v>
      </c>
      <c r="F8" s="10">
        <v>18</v>
      </c>
      <c r="G8" s="10">
        <v>65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>
        <v>3</v>
      </c>
      <c r="C9" s="10">
        <v>0.5</v>
      </c>
      <c r="D9" s="10">
        <v>0.1</v>
      </c>
      <c r="E9" s="10">
        <v>1</v>
      </c>
      <c r="F9" s="10">
        <v>18</v>
      </c>
      <c r="G9" s="10">
        <v>65</v>
      </c>
      <c r="H9" s="10" t="s">
        <v>40</v>
      </c>
      <c r="I9" s="10">
        <v>0.5</v>
      </c>
      <c r="J9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9"/>
  <sheetViews>
    <sheetView workbookViewId="0">
      <selection activeCell="A9" sqref="A9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0.8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0.8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  <row r="7" spans="1:10" x14ac:dyDescent="0.25">
      <c r="A7" s="41" t="s">
        <v>101</v>
      </c>
      <c r="B7" s="7">
        <v>20</v>
      </c>
      <c r="C7">
        <v>0.5</v>
      </c>
      <c r="D7">
        <v>0</v>
      </c>
      <c r="E7">
        <v>1</v>
      </c>
      <c r="F7">
        <v>5</v>
      </c>
      <c r="G7">
        <v>18</v>
      </c>
      <c r="H7" t="s">
        <v>40</v>
      </c>
      <c r="I7">
        <v>0.8</v>
      </c>
      <c r="J7" s="8">
        <v>2</v>
      </c>
    </row>
    <row r="8" spans="1:10" x14ac:dyDescent="0.25">
      <c r="A8" s="56" t="s">
        <v>102</v>
      </c>
      <c r="B8" s="7">
        <v>20</v>
      </c>
      <c r="C8">
        <v>0.5</v>
      </c>
      <c r="D8">
        <v>0</v>
      </c>
      <c r="E8">
        <v>1</v>
      </c>
      <c r="F8">
        <v>5</v>
      </c>
      <c r="G8">
        <v>18</v>
      </c>
      <c r="H8" t="s">
        <v>40</v>
      </c>
      <c r="I8">
        <v>0.8</v>
      </c>
      <c r="J8" s="8">
        <v>2</v>
      </c>
    </row>
    <row r="9" spans="1:10" x14ac:dyDescent="0.25">
      <c r="A9" s="57" t="s">
        <v>103</v>
      </c>
      <c r="B9" s="7">
        <v>20</v>
      </c>
      <c r="C9">
        <v>0.5</v>
      </c>
      <c r="D9">
        <v>0</v>
      </c>
      <c r="E9">
        <v>1</v>
      </c>
      <c r="F9">
        <v>5</v>
      </c>
      <c r="G9">
        <v>18</v>
      </c>
      <c r="H9" t="s">
        <v>40</v>
      </c>
      <c r="I9">
        <v>0.8</v>
      </c>
      <c r="J9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2020-07-02T23:04:23Z</dcterms:modified>
</cp:coreProperties>
</file>